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oreeasy\userdir$\d.zelvyte\Desktop\Sportas_2021\Lietuvos_sporto_centro_statistikos\Lentelės pildymui\"/>
    </mc:Choice>
  </mc:AlternateContent>
  <bookViews>
    <workbookView xWindow="0" yWindow="0" windowWidth="28800" windowHeight="12300" tabRatio="958" activeTab="4"/>
  </bookViews>
  <sheets>
    <sheet name="SUC1_B. duomenys" sheetId="13" r:id="rId1"/>
    <sheet name="SUC1_Treneriai" sheetId="12" r:id="rId2"/>
    <sheet name="SUC1_Kiti duom." sheetId="11" r:id="rId3"/>
    <sheet name="SUC1_Finansai" sheetId="15" r:id="rId4"/>
    <sheet name="SUC1_Bazės" sheetId="16" r:id="rId5"/>
    <sheet name="KKS1_1.Duomenys apie org." sheetId="9" r:id="rId6"/>
    <sheet name="2.1.Darbuotojai" sheetId="8" r:id="rId7"/>
    <sheet name="2.2 SK Sportuojantieji ir tr." sheetId="17" r:id="rId8"/>
    <sheet name="2.3Sportuojantieji ir tr." sheetId="4" r:id="rId9"/>
    <sheet name="3.Bazės" sheetId="7" r:id="rId10"/>
    <sheet name="4.1.-4.2.Finansai" sheetId="3" r:id="rId11"/>
  </sheets>
  <externalReferences>
    <externalReference r:id="rId12"/>
    <externalReference r:id="rId13"/>
    <externalReference r:id="rId14"/>
  </externalReferences>
  <definedNames>
    <definedName name="_1._DUOMENYS_APIE_ĮMONES__ĮSTAIGAS__ORGANIZACIJAS">#REF!</definedName>
    <definedName name="_3._SPORTO_BAZĖS" localSheetId="9">'[1]Sporto bazės'!#REF!</definedName>
    <definedName name="_3._SPORTO_BAZĖS">[2]Sp.sp.š.!#REF!</definedName>
    <definedName name="_4.2._KITŲ_ORGANIZACIJŲ_LĖŠOS">'[3]Sporto org. lėšos'!$B$1:$IV$1</definedName>
    <definedName name="_xlnm._FilterDatabase" localSheetId="8" hidden="1">'2.3Sportuojantieji ir tr.'!#REF!</definedName>
    <definedName name="Akmenės" localSheetId="8">'2.3Sportuojantieji ir tr.'!#REF!</definedName>
    <definedName name="Alytaus" localSheetId="8">'2.3Sportuojantieji ir tr.'!#REF!</definedName>
    <definedName name="Alytus" localSheetId="8">'2.3Sportuojantieji ir tr.'!#REF!</definedName>
    <definedName name="Anykščių" localSheetId="8">'2.3Sportuojantieji ir tr.'!#REF!</definedName>
    <definedName name="Birštonas" localSheetId="8">'2.3Sportuojantieji ir tr.'!#REF!</definedName>
    <definedName name="Biržų" localSheetId="8">'2.3Sportuojantieji ir tr.'!#REF!</definedName>
    <definedName name="Druskininkai" localSheetId="8">'2.3Sportuojantieji ir tr.'!#REF!</definedName>
    <definedName name="Elektrėnų" localSheetId="8">'2.3Sportuojantieji ir tr.'!#REF!</definedName>
    <definedName name="Ignalinos" localSheetId="8">'2.3Sportuojantieji ir tr.'!#REF!</definedName>
    <definedName name="Jonavos" localSheetId="8">'2.3Sportuojantieji ir tr.'!#REF!</definedName>
    <definedName name="Joniškio" localSheetId="8">'2.3Sportuojantieji ir tr.'!#REF!</definedName>
    <definedName name="Jurbarko" localSheetId="8">'2.3Sportuojantieji ir tr.'!#REF!</definedName>
    <definedName name="Kaišiadorių" localSheetId="8">'2.3Sportuojantieji ir tr.'!#REF!</definedName>
    <definedName name="Kalvarijos" localSheetId="8">'2.3Sportuojantieji ir tr.'!#REF!</definedName>
    <definedName name="Kaunas" localSheetId="8">'2.3Sportuojantieji ir tr.'!#REF!</definedName>
    <definedName name="Kauno" localSheetId="8">'2.3Sportuojantieji ir tr.'!#REF!</definedName>
    <definedName name="Kazlų_Rūdos" localSheetId="8">'2.3Sportuojantieji ir tr.'!#REF!</definedName>
    <definedName name="Kėdainių" localSheetId="8">'2.3Sportuojantieji ir tr.'!#REF!</definedName>
    <definedName name="Kelmės" localSheetId="8">'2.3Sportuojantieji ir tr.'!#REF!</definedName>
    <definedName name="Klaipėda" localSheetId="8">'2.3Sportuojantieji ir tr.'!#REF!</definedName>
    <definedName name="Klaipėdos" localSheetId="8">'2.3Sportuojantieji ir tr.'!#REF!</definedName>
    <definedName name="Kretingos" localSheetId="8">'2.3Sportuojantieji ir tr.'!#REF!</definedName>
    <definedName name="Kupiškio" localSheetId="8">'2.3Sportuojantieji ir tr.'!#REF!</definedName>
    <definedName name="Lazdijų" localSheetId="8">'2.3Sportuojantieji ir tr.'!#REF!</definedName>
    <definedName name="Marijampolė" localSheetId="8">'2.3Sportuojantieji ir tr.'!#REF!</definedName>
    <definedName name="Mažeikių" localSheetId="8">'2.3Sportuojantieji ir tr.'!#REF!</definedName>
    <definedName name="Molėtų" localSheetId="8">'2.3Sportuojantieji ir tr.'!#REF!</definedName>
    <definedName name="Neringa" localSheetId="8">'2.3Sportuojantieji ir tr.'!#REF!</definedName>
    <definedName name="OLE_LINK7" localSheetId="10">'4.1.-4.2.Finansai'!#REF!</definedName>
    <definedName name="Pagėgių" localSheetId="8">'2.3Sportuojantieji ir tr.'!#REF!</definedName>
    <definedName name="Pakruojo" localSheetId="8">'2.3Sportuojantieji ir tr.'!#REF!</definedName>
    <definedName name="Palanga" localSheetId="8">'2.3Sportuojantieji ir tr.'!#REF!</definedName>
    <definedName name="Panevėžio" localSheetId="8">'2.3Sportuojantieji ir tr.'!#REF!</definedName>
    <definedName name="Panevėžys" localSheetId="8">'2.3Sportuojantieji ir tr.'!#REF!</definedName>
    <definedName name="Pasvalio" localSheetId="8">'2.3Sportuojantieji ir tr.'!#REF!</definedName>
    <definedName name="Plungės" localSheetId="8">'2.3Sportuojantieji ir tr.'!#REF!</definedName>
    <definedName name="Prienų" localSheetId="8">'2.3Sportuojantieji ir tr.'!#REF!</definedName>
    <definedName name="_xlnm.Print_Area" localSheetId="6">'2.1.Darbuotojai'!$A$4:$Y$24</definedName>
    <definedName name="_xlnm.Print_Area" localSheetId="7">'2.2 SK Sportuojantieji ir tr.'!$A$1:$S$138</definedName>
    <definedName name="_xlnm.Print_Area" localSheetId="8">'2.3Sportuojantieji ir tr.'!$A$1:$X$138</definedName>
    <definedName name="_xlnm.Print_Area" localSheetId="9">'3.Bazės'!$A$1:$R$43</definedName>
    <definedName name="_xlnm.Print_Area" localSheetId="10">'4.1.-4.2.Finansai'!$A$1:$Q$46</definedName>
    <definedName name="_xlnm.Print_Area" localSheetId="5">'KKS1_1.Duomenys apie org.'!$A$1:$AI$38</definedName>
    <definedName name="_xlnm.Print_Area" localSheetId="0">'SUC1_B. duomenys'!$A$1:$U$161</definedName>
    <definedName name="_xlnm.Print_Area" localSheetId="4">SUC1_Bazės!$A$1:$AJ$20</definedName>
    <definedName name="_xlnm.Print_Area" localSheetId="3">SUC1_Finansai!$A$1:$V$14</definedName>
    <definedName name="_xlnm.Print_Area" localSheetId="2">'SUC1_Kiti duom.'!$A$1:$AD$21</definedName>
    <definedName name="_xlnm.Print_Area" localSheetId="1">SUC1_Treneriai!$A$1:$N$140</definedName>
    <definedName name="_xlnm.Print_Titles" localSheetId="8">'2.3Sportuojantieji ir tr.'!$4:$8</definedName>
    <definedName name="Radviliškio" localSheetId="8">'2.3Sportuojantieji ir tr.'!#REF!</definedName>
    <definedName name="Raseinių" localSheetId="8">'2.3Sportuojantieji ir tr.'!#REF!</definedName>
    <definedName name="Rietavo" localSheetId="8">'2.3Sportuojantieji ir tr.'!#REF!</definedName>
    <definedName name="Rokiškio" localSheetId="8">'2.3Sportuojantieji ir tr.'!#REF!</definedName>
    <definedName name="Skuodo" localSheetId="8">'2.3Sportuojantieji ir tr.'!#REF!</definedName>
    <definedName name="Šakių" localSheetId="8">'2.3Sportuojantieji ir tr.'!#REF!</definedName>
    <definedName name="Šalčininkų" localSheetId="8">'2.3Sportuojantieji ir tr.'!#REF!</definedName>
    <definedName name="Šiauliai" localSheetId="8">'2.3Sportuojantieji ir tr.'!#REF!</definedName>
    <definedName name="Šiaulių" localSheetId="8">'2.3Sportuojantieji ir tr.'!#REF!</definedName>
    <definedName name="Šilalės" localSheetId="8">'2.3Sportuojantieji ir tr.'!#REF!</definedName>
    <definedName name="Šilutės" localSheetId="8">'2.3Sportuojantieji ir tr.'!#REF!</definedName>
    <definedName name="Širvintų" localSheetId="8">'2.3Sportuojantieji ir tr.'!#REF!</definedName>
    <definedName name="Švenčionių" localSheetId="8">'2.3Sportuojantieji ir tr.'!#REF!</definedName>
    <definedName name="Tauragės" localSheetId="8">'2.3Sportuojantieji ir tr.'!#REF!</definedName>
    <definedName name="Telšių" localSheetId="8">'2.3Sportuojantieji ir tr.'!#REF!</definedName>
    <definedName name="Trakų" localSheetId="8">'2.3Sportuojantieji ir tr.'!#REF!</definedName>
    <definedName name="Ukmergės" localSheetId="8">'2.3Sportuojantieji ir tr.'!#REF!</definedName>
    <definedName name="Utenos" localSheetId="8">'2.3Sportuojantieji ir tr.'!#REF!</definedName>
    <definedName name="Varėnos" localSheetId="8">'2.3Sportuojantieji ir tr.'!#REF!</definedName>
    <definedName name="Vilkaviškio" localSheetId="8">'2.3Sportuojantieji ir tr.'!#REF!</definedName>
    <definedName name="Vilniaus" localSheetId="8">'2.3Sportuojantieji ir tr.'!#REF!</definedName>
    <definedName name="Vilnius" localSheetId="8">'2.3Sportuojantieji ir tr.'!#REF!</definedName>
    <definedName name="Visaginas" localSheetId="8">'2.3Sportuojantieji ir tr.'!#REF!</definedName>
    <definedName name="Zarasų" localSheetId="8">'2.3Sportuojantieji ir tr.'!#REF!</definedName>
  </definedNames>
  <calcPr calcId="162913"/>
  <customWorkbookViews>
    <customWorkbookView name="Jolanta - Personal View" guid="{1DA627B5-8E16-4B2B-BF75-96379FA46B59}" mergeInterval="0" personalView="1" maximized="1" windowWidth="1276" windowHeight="832"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36" i="4" l="1"/>
  <c r="Z133" i="4"/>
  <c r="Z68" i="4"/>
  <c r="Z69" i="4"/>
  <c r="Z71" i="4"/>
  <c r="Z72" i="4"/>
  <c r="Z73" i="4"/>
  <c r="Z74" i="4"/>
  <c r="Z75" i="4"/>
  <c r="Z76" i="4"/>
  <c r="Z77" i="4"/>
  <c r="Z78" i="4"/>
  <c r="Z79" i="4"/>
  <c r="Z80" i="4"/>
  <c r="Z81" i="4"/>
  <c r="Z85" i="4"/>
  <c r="Z86" i="4"/>
  <c r="Z87" i="4"/>
  <c r="Z89" i="4"/>
  <c r="Z91" i="4"/>
  <c r="Z92" i="4"/>
  <c r="Z93" i="4"/>
  <c r="Z94" i="4"/>
  <c r="Z95" i="4"/>
  <c r="Z96" i="4"/>
  <c r="Z97" i="4"/>
  <c r="Z98" i="4"/>
  <c r="Z99" i="4"/>
  <c r="Z101" i="4"/>
  <c r="Z102" i="4"/>
  <c r="Z104" i="4"/>
  <c r="Z105" i="4"/>
  <c r="Z106" i="4"/>
  <c r="Z107" i="4"/>
  <c r="Z108" i="4"/>
  <c r="Z109" i="4"/>
  <c r="Z110" i="4"/>
  <c r="Z67" i="4"/>
  <c r="P62" i="12" l="1"/>
  <c r="AL24" i="9" l="1"/>
  <c r="AL25" i="9"/>
  <c r="AL27" i="9"/>
  <c r="AL28" i="9"/>
  <c r="I142" i="4"/>
  <c r="J142" i="4"/>
  <c r="L142" i="4"/>
  <c r="H142" i="4"/>
  <c r="W10" i="15" l="1"/>
  <c r="W11" i="15"/>
  <c r="X12" i="15" l="1"/>
  <c r="X10" i="15"/>
  <c r="X11" i="15"/>
  <c r="AE12" i="11" l="1"/>
  <c r="Z13" i="4" l="1"/>
  <c r="Z14" i="4"/>
  <c r="Z15" i="4"/>
  <c r="Z16" i="4"/>
  <c r="Z20" i="4"/>
  <c r="Z22" i="4"/>
  <c r="Z23" i="4"/>
  <c r="Z24" i="4"/>
  <c r="Z30" i="4"/>
  <c r="Z31" i="4"/>
  <c r="Z36" i="4"/>
  <c r="Z37" i="4"/>
  <c r="Z39" i="4"/>
  <c r="Z43" i="4"/>
  <c r="Z44" i="4"/>
  <c r="Z46" i="4"/>
  <c r="Z47" i="4"/>
  <c r="Z48" i="4"/>
  <c r="Z49" i="4"/>
  <c r="Z50" i="4"/>
  <c r="Z51" i="4"/>
  <c r="Z52" i="4"/>
  <c r="Z55" i="4"/>
  <c r="Z56" i="4"/>
  <c r="Z57" i="4"/>
  <c r="Z61" i="4"/>
  <c r="Z62" i="4"/>
  <c r="Z63" i="4"/>
  <c r="Z64" i="4"/>
  <c r="C133" i="4" l="1"/>
  <c r="C134" i="4"/>
  <c r="D134" i="4"/>
  <c r="E134" i="4"/>
  <c r="G134" i="4"/>
  <c r="C135" i="4"/>
  <c r="D135" i="4"/>
  <c r="E135" i="4"/>
  <c r="F135" i="4"/>
  <c r="G135" i="4"/>
  <c r="C136" i="4"/>
  <c r="D136" i="4"/>
  <c r="E136" i="4"/>
  <c r="F136" i="4"/>
  <c r="G136" i="4"/>
  <c r="D133" i="4"/>
  <c r="E133" i="4"/>
  <c r="F133" i="4"/>
  <c r="G133" i="4"/>
  <c r="C67" i="4"/>
  <c r="C68" i="4"/>
  <c r="D68" i="4"/>
  <c r="E68" i="4"/>
  <c r="F68" i="4"/>
  <c r="G68" i="4"/>
  <c r="C69" i="4"/>
  <c r="D69" i="4"/>
  <c r="E69" i="4"/>
  <c r="F69" i="4"/>
  <c r="G69" i="4"/>
  <c r="C70" i="4"/>
  <c r="D70" i="4"/>
  <c r="E70" i="4"/>
  <c r="G70" i="4"/>
  <c r="C71" i="4"/>
  <c r="D71" i="4"/>
  <c r="E71" i="4"/>
  <c r="F71" i="4"/>
  <c r="G71" i="4"/>
  <c r="C72" i="4"/>
  <c r="D72" i="4"/>
  <c r="E72" i="4"/>
  <c r="F72" i="4"/>
  <c r="G72" i="4"/>
  <c r="C73" i="4"/>
  <c r="D73" i="4"/>
  <c r="E73" i="4"/>
  <c r="F73" i="4"/>
  <c r="G73" i="4"/>
  <c r="C74" i="4"/>
  <c r="D74" i="4"/>
  <c r="E74" i="4"/>
  <c r="F74" i="4"/>
  <c r="G74" i="4"/>
  <c r="C75" i="4"/>
  <c r="D75" i="4"/>
  <c r="E75" i="4"/>
  <c r="F75" i="4"/>
  <c r="G75" i="4"/>
  <c r="C76" i="4"/>
  <c r="D76" i="4"/>
  <c r="E76" i="4"/>
  <c r="F76" i="4"/>
  <c r="G76" i="4"/>
  <c r="C77" i="4"/>
  <c r="D77" i="4"/>
  <c r="E77" i="4"/>
  <c r="F77" i="4"/>
  <c r="G77" i="4"/>
  <c r="C78" i="4"/>
  <c r="D78" i="4"/>
  <c r="E78" i="4"/>
  <c r="F78" i="4"/>
  <c r="G78" i="4"/>
  <c r="C79" i="4"/>
  <c r="D79" i="4"/>
  <c r="E79" i="4"/>
  <c r="F79" i="4"/>
  <c r="G79" i="4"/>
  <c r="C80" i="4"/>
  <c r="D80" i="4"/>
  <c r="E80" i="4"/>
  <c r="F80" i="4"/>
  <c r="G80" i="4"/>
  <c r="C81" i="4"/>
  <c r="D81" i="4"/>
  <c r="E81" i="4"/>
  <c r="F81" i="4"/>
  <c r="G81" i="4"/>
  <c r="C82" i="4"/>
  <c r="D82" i="4"/>
  <c r="E82" i="4"/>
  <c r="F82" i="4"/>
  <c r="G82" i="4"/>
  <c r="C83" i="4"/>
  <c r="D83" i="4"/>
  <c r="E83" i="4"/>
  <c r="F83" i="4"/>
  <c r="G83" i="4"/>
  <c r="C84" i="4"/>
  <c r="D84" i="4"/>
  <c r="E84" i="4"/>
  <c r="F84" i="4"/>
  <c r="G84" i="4"/>
  <c r="C85" i="4"/>
  <c r="D85" i="4"/>
  <c r="E85" i="4"/>
  <c r="F85" i="4"/>
  <c r="G85" i="4"/>
  <c r="C86" i="4"/>
  <c r="D86" i="4"/>
  <c r="E86" i="4"/>
  <c r="F86" i="4"/>
  <c r="G86" i="4"/>
  <c r="C87" i="4"/>
  <c r="D87" i="4"/>
  <c r="E87" i="4"/>
  <c r="F87" i="4"/>
  <c r="G87" i="4"/>
  <c r="C88" i="4"/>
  <c r="D88" i="4"/>
  <c r="E88" i="4"/>
  <c r="F88" i="4"/>
  <c r="G88" i="4"/>
  <c r="C89" i="4"/>
  <c r="D89" i="4"/>
  <c r="E89" i="4"/>
  <c r="F89" i="4"/>
  <c r="G89" i="4"/>
  <c r="C90" i="4"/>
  <c r="D90" i="4"/>
  <c r="E90" i="4"/>
  <c r="G90" i="4"/>
  <c r="C91" i="4"/>
  <c r="D91" i="4"/>
  <c r="E91" i="4"/>
  <c r="F91" i="4"/>
  <c r="G91" i="4"/>
  <c r="C92" i="4"/>
  <c r="D92" i="4"/>
  <c r="E92" i="4"/>
  <c r="F92" i="4"/>
  <c r="G92" i="4"/>
  <c r="C93" i="4"/>
  <c r="D93" i="4"/>
  <c r="E93" i="4"/>
  <c r="F93" i="4"/>
  <c r="G93" i="4"/>
  <c r="C94" i="4"/>
  <c r="D94" i="4"/>
  <c r="E94" i="4"/>
  <c r="F94" i="4"/>
  <c r="G94" i="4"/>
  <c r="C95" i="4"/>
  <c r="D95" i="4"/>
  <c r="E95" i="4"/>
  <c r="F95" i="4"/>
  <c r="G95" i="4"/>
  <c r="C96" i="4"/>
  <c r="D96" i="4"/>
  <c r="E96" i="4"/>
  <c r="F96" i="4"/>
  <c r="G96" i="4"/>
  <c r="C97" i="4"/>
  <c r="D97" i="4"/>
  <c r="E97" i="4"/>
  <c r="F97" i="4"/>
  <c r="G97" i="4"/>
  <c r="C98" i="4"/>
  <c r="D98" i="4"/>
  <c r="E98" i="4"/>
  <c r="F98" i="4"/>
  <c r="G98" i="4"/>
  <c r="C99" i="4"/>
  <c r="D99" i="4"/>
  <c r="E99" i="4"/>
  <c r="F99" i="4"/>
  <c r="G99" i="4"/>
  <c r="C100" i="4"/>
  <c r="D100" i="4"/>
  <c r="E100" i="4"/>
  <c r="F100" i="4"/>
  <c r="G100" i="4"/>
  <c r="C101" i="4"/>
  <c r="D101" i="4"/>
  <c r="E101" i="4"/>
  <c r="F101" i="4"/>
  <c r="G101" i="4"/>
  <c r="C102" i="4"/>
  <c r="D102" i="4"/>
  <c r="E102" i="4"/>
  <c r="F102" i="4"/>
  <c r="G102" i="4"/>
  <c r="C103" i="4"/>
  <c r="D103" i="4"/>
  <c r="E103" i="4"/>
  <c r="F103" i="4"/>
  <c r="G103" i="4"/>
  <c r="C104" i="4"/>
  <c r="D104" i="4"/>
  <c r="E104" i="4"/>
  <c r="F104" i="4"/>
  <c r="G104" i="4"/>
  <c r="C105" i="4"/>
  <c r="D105" i="4"/>
  <c r="E105" i="4"/>
  <c r="F105" i="4"/>
  <c r="G105" i="4"/>
  <c r="C106" i="4"/>
  <c r="D106" i="4"/>
  <c r="E106" i="4"/>
  <c r="F106" i="4"/>
  <c r="G106" i="4"/>
  <c r="C107" i="4"/>
  <c r="D107" i="4"/>
  <c r="E107" i="4"/>
  <c r="F107" i="4"/>
  <c r="G107" i="4"/>
  <c r="C108" i="4"/>
  <c r="D108" i="4"/>
  <c r="E108" i="4"/>
  <c r="F108" i="4"/>
  <c r="G108" i="4"/>
  <c r="C109" i="4"/>
  <c r="D109" i="4"/>
  <c r="E109" i="4"/>
  <c r="F109" i="4"/>
  <c r="G109" i="4"/>
  <c r="C110" i="4"/>
  <c r="D110" i="4"/>
  <c r="E110" i="4"/>
  <c r="F110" i="4"/>
  <c r="G110" i="4"/>
  <c r="C111" i="4"/>
  <c r="D111" i="4"/>
  <c r="E111" i="4"/>
  <c r="F111" i="4"/>
  <c r="G111" i="4"/>
  <c r="C112" i="4"/>
  <c r="D112" i="4"/>
  <c r="E112" i="4"/>
  <c r="F112" i="4"/>
  <c r="G112" i="4"/>
  <c r="D67" i="4"/>
  <c r="E67" i="4"/>
  <c r="F67" i="4"/>
  <c r="G67" i="4"/>
  <c r="M67" i="4"/>
  <c r="P68" i="4"/>
  <c r="Q68" i="4"/>
  <c r="R68" i="4"/>
  <c r="S68" i="4"/>
  <c r="T68" i="4"/>
  <c r="U68" i="4"/>
  <c r="V68" i="4"/>
  <c r="W68" i="4"/>
  <c r="X68" i="4"/>
  <c r="P69" i="4"/>
  <c r="Q69" i="4"/>
  <c r="R69" i="4"/>
  <c r="S69" i="4"/>
  <c r="T69" i="4"/>
  <c r="U69" i="4"/>
  <c r="V69" i="4"/>
  <c r="W69" i="4"/>
  <c r="X69" i="4"/>
  <c r="P70" i="4"/>
  <c r="Q70" i="4"/>
  <c r="R70" i="4"/>
  <c r="S70" i="4"/>
  <c r="T70" i="4"/>
  <c r="U70" i="4"/>
  <c r="V70" i="4"/>
  <c r="W70" i="4"/>
  <c r="X70" i="4"/>
  <c r="P71" i="4"/>
  <c r="Q71" i="4"/>
  <c r="R71" i="4"/>
  <c r="S71" i="4"/>
  <c r="T71" i="4"/>
  <c r="U71" i="4"/>
  <c r="V71" i="4"/>
  <c r="W71" i="4"/>
  <c r="X71" i="4"/>
  <c r="P72" i="4"/>
  <c r="Q72" i="4"/>
  <c r="R72" i="4"/>
  <c r="S72" i="4"/>
  <c r="T72" i="4"/>
  <c r="U72" i="4"/>
  <c r="V72" i="4"/>
  <c r="W72" i="4"/>
  <c r="X72" i="4"/>
  <c r="P73" i="4"/>
  <c r="Q73" i="4"/>
  <c r="R73" i="4"/>
  <c r="S73" i="4"/>
  <c r="T73" i="4"/>
  <c r="U73" i="4"/>
  <c r="V73" i="4"/>
  <c r="W73" i="4"/>
  <c r="X73" i="4"/>
  <c r="P74" i="4"/>
  <c r="Q74" i="4"/>
  <c r="R74" i="4"/>
  <c r="S74" i="4"/>
  <c r="T74" i="4"/>
  <c r="U74" i="4"/>
  <c r="V74" i="4"/>
  <c r="W74" i="4"/>
  <c r="X74" i="4"/>
  <c r="P75" i="4"/>
  <c r="Q75" i="4"/>
  <c r="R75" i="4"/>
  <c r="S75" i="4"/>
  <c r="T75" i="4"/>
  <c r="U75" i="4"/>
  <c r="V75" i="4"/>
  <c r="W75" i="4"/>
  <c r="X75" i="4"/>
  <c r="P76" i="4"/>
  <c r="Q76" i="4"/>
  <c r="R76" i="4"/>
  <c r="S76" i="4"/>
  <c r="T76" i="4"/>
  <c r="U76" i="4"/>
  <c r="V76" i="4"/>
  <c r="W76" i="4"/>
  <c r="X76" i="4"/>
  <c r="P77" i="4"/>
  <c r="Q77" i="4"/>
  <c r="R77" i="4"/>
  <c r="S77" i="4"/>
  <c r="T77" i="4"/>
  <c r="U77" i="4"/>
  <c r="V77" i="4"/>
  <c r="W77" i="4"/>
  <c r="X77" i="4"/>
  <c r="P78" i="4"/>
  <c r="Q78" i="4"/>
  <c r="R78" i="4"/>
  <c r="S78" i="4"/>
  <c r="T78" i="4"/>
  <c r="U78" i="4"/>
  <c r="V78" i="4"/>
  <c r="W78" i="4"/>
  <c r="X78" i="4"/>
  <c r="P79" i="4"/>
  <c r="Q79" i="4"/>
  <c r="R79" i="4"/>
  <c r="S79" i="4"/>
  <c r="T79" i="4"/>
  <c r="U79" i="4"/>
  <c r="V79" i="4"/>
  <c r="W79" i="4"/>
  <c r="X79" i="4"/>
  <c r="P80" i="4"/>
  <c r="Q80" i="4"/>
  <c r="R80" i="4"/>
  <c r="S80" i="4"/>
  <c r="T80" i="4"/>
  <c r="U80" i="4"/>
  <c r="V80" i="4"/>
  <c r="W80" i="4"/>
  <c r="X80" i="4"/>
  <c r="P81" i="4"/>
  <c r="Q81" i="4"/>
  <c r="R81" i="4"/>
  <c r="S81" i="4"/>
  <c r="T81" i="4"/>
  <c r="U81" i="4"/>
  <c r="V81" i="4"/>
  <c r="W81" i="4"/>
  <c r="X81" i="4"/>
  <c r="P82" i="4"/>
  <c r="Q82" i="4"/>
  <c r="R82" i="4"/>
  <c r="S82" i="4"/>
  <c r="T82" i="4"/>
  <c r="U82" i="4"/>
  <c r="V82" i="4"/>
  <c r="W82" i="4"/>
  <c r="X82" i="4"/>
  <c r="P83" i="4"/>
  <c r="Q83" i="4"/>
  <c r="R83" i="4"/>
  <c r="S83" i="4"/>
  <c r="T83" i="4"/>
  <c r="U83" i="4"/>
  <c r="V83" i="4"/>
  <c r="W83" i="4"/>
  <c r="X83" i="4"/>
  <c r="P84" i="4"/>
  <c r="Q84" i="4"/>
  <c r="R84" i="4"/>
  <c r="S84" i="4"/>
  <c r="T84" i="4"/>
  <c r="U84" i="4"/>
  <c r="V84" i="4"/>
  <c r="W84" i="4"/>
  <c r="X84" i="4"/>
  <c r="P85" i="4"/>
  <c r="Q85" i="4"/>
  <c r="R85" i="4"/>
  <c r="S85" i="4"/>
  <c r="T85" i="4"/>
  <c r="U85" i="4"/>
  <c r="V85" i="4"/>
  <c r="W85" i="4"/>
  <c r="X85" i="4"/>
  <c r="P86" i="4"/>
  <c r="Q86" i="4"/>
  <c r="R86" i="4"/>
  <c r="S86" i="4"/>
  <c r="T86" i="4"/>
  <c r="U86" i="4"/>
  <c r="V86" i="4"/>
  <c r="W86" i="4"/>
  <c r="X86" i="4"/>
  <c r="P87" i="4"/>
  <c r="Q87" i="4"/>
  <c r="R87" i="4"/>
  <c r="S87" i="4"/>
  <c r="T87" i="4"/>
  <c r="U87" i="4"/>
  <c r="V87" i="4"/>
  <c r="W87" i="4"/>
  <c r="X87" i="4"/>
  <c r="P88" i="4"/>
  <c r="Q88" i="4"/>
  <c r="R88" i="4"/>
  <c r="S88" i="4"/>
  <c r="T88" i="4"/>
  <c r="U88" i="4"/>
  <c r="V88" i="4"/>
  <c r="W88" i="4"/>
  <c r="X88" i="4"/>
  <c r="P89" i="4"/>
  <c r="Q89" i="4"/>
  <c r="R89" i="4"/>
  <c r="S89" i="4"/>
  <c r="T89" i="4"/>
  <c r="U89" i="4"/>
  <c r="V89" i="4"/>
  <c r="W89" i="4"/>
  <c r="X89" i="4"/>
  <c r="P90" i="4"/>
  <c r="Q90" i="4"/>
  <c r="R90" i="4"/>
  <c r="S90" i="4"/>
  <c r="T90" i="4"/>
  <c r="U90" i="4"/>
  <c r="V90" i="4"/>
  <c r="W90" i="4"/>
  <c r="X90" i="4"/>
  <c r="P91" i="4"/>
  <c r="Q91" i="4"/>
  <c r="R91" i="4"/>
  <c r="S91" i="4"/>
  <c r="T91" i="4"/>
  <c r="U91" i="4"/>
  <c r="V91" i="4"/>
  <c r="W91" i="4"/>
  <c r="X91" i="4"/>
  <c r="P92" i="4"/>
  <c r="Q92" i="4"/>
  <c r="R92" i="4"/>
  <c r="S92" i="4"/>
  <c r="T92" i="4"/>
  <c r="U92" i="4"/>
  <c r="V92" i="4"/>
  <c r="W92" i="4"/>
  <c r="X92" i="4"/>
  <c r="P93" i="4"/>
  <c r="Q93" i="4"/>
  <c r="R93" i="4"/>
  <c r="S93" i="4"/>
  <c r="T93" i="4"/>
  <c r="U93" i="4"/>
  <c r="V93" i="4"/>
  <c r="W93" i="4"/>
  <c r="X93" i="4"/>
  <c r="P94" i="4"/>
  <c r="Q94" i="4"/>
  <c r="R94" i="4"/>
  <c r="S94" i="4"/>
  <c r="T94" i="4"/>
  <c r="U94" i="4"/>
  <c r="V94" i="4"/>
  <c r="W94" i="4"/>
  <c r="X94" i="4"/>
  <c r="P95" i="4"/>
  <c r="Q95" i="4"/>
  <c r="R95" i="4"/>
  <c r="S95" i="4"/>
  <c r="T95" i="4"/>
  <c r="U95" i="4"/>
  <c r="V95" i="4"/>
  <c r="W95" i="4"/>
  <c r="X95" i="4"/>
  <c r="P96" i="4"/>
  <c r="Q96" i="4"/>
  <c r="R96" i="4"/>
  <c r="S96" i="4"/>
  <c r="T96" i="4"/>
  <c r="U96" i="4"/>
  <c r="V96" i="4"/>
  <c r="W96" i="4"/>
  <c r="X96" i="4"/>
  <c r="P97" i="4"/>
  <c r="Q97" i="4"/>
  <c r="R97" i="4"/>
  <c r="S97" i="4"/>
  <c r="T97" i="4"/>
  <c r="U97" i="4"/>
  <c r="V97" i="4"/>
  <c r="W97" i="4"/>
  <c r="X97" i="4"/>
  <c r="P98" i="4"/>
  <c r="Q98" i="4"/>
  <c r="R98" i="4"/>
  <c r="S98" i="4"/>
  <c r="T98" i="4"/>
  <c r="U98" i="4"/>
  <c r="V98" i="4"/>
  <c r="W98" i="4"/>
  <c r="X98" i="4"/>
  <c r="P99" i="4"/>
  <c r="Q99" i="4"/>
  <c r="R99" i="4"/>
  <c r="S99" i="4"/>
  <c r="T99" i="4"/>
  <c r="U99" i="4"/>
  <c r="V99" i="4"/>
  <c r="W99" i="4"/>
  <c r="X99" i="4"/>
  <c r="P100" i="4"/>
  <c r="Q100" i="4"/>
  <c r="R100" i="4"/>
  <c r="S100" i="4"/>
  <c r="T100" i="4"/>
  <c r="U100" i="4"/>
  <c r="V100" i="4"/>
  <c r="W100" i="4"/>
  <c r="X100" i="4"/>
  <c r="P101" i="4"/>
  <c r="Q101" i="4"/>
  <c r="R101" i="4"/>
  <c r="S101" i="4"/>
  <c r="T101" i="4"/>
  <c r="U101" i="4"/>
  <c r="V101" i="4"/>
  <c r="W101" i="4"/>
  <c r="X101" i="4"/>
  <c r="P102" i="4"/>
  <c r="Q102" i="4"/>
  <c r="R102" i="4"/>
  <c r="S102" i="4"/>
  <c r="T102" i="4"/>
  <c r="U102" i="4"/>
  <c r="V102" i="4"/>
  <c r="W102" i="4"/>
  <c r="X102" i="4"/>
  <c r="P103" i="4"/>
  <c r="Q103" i="4"/>
  <c r="R103" i="4"/>
  <c r="S103" i="4"/>
  <c r="T103" i="4"/>
  <c r="U103" i="4"/>
  <c r="V103" i="4"/>
  <c r="W103" i="4"/>
  <c r="X103" i="4"/>
  <c r="P104" i="4"/>
  <c r="Q104" i="4"/>
  <c r="R104" i="4"/>
  <c r="S104" i="4"/>
  <c r="T104" i="4"/>
  <c r="U104" i="4"/>
  <c r="V104" i="4"/>
  <c r="W104" i="4"/>
  <c r="X104" i="4"/>
  <c r="P105" i="4"/>
  <c r="Q105" i="4"/>
  <c r="R105" i="4"/>
  <c r="S105" i="4"/>
  <c r="T105" i="4"/>
  <c r="U105" i="4"/>
  <c r="V105" i="4"/>
  <c r="W105" i="4"/>
  <c r="X105" i="4"/>
  <c r="P106" i="4"/>
  <c r="Q106" i="4"/>
  <c r="R106" i="4"/>
  <c r="S106" i="4"/>
  <c r="T106" i="4"/>
  <c r="U106" i="4"/>
  <c r="V106" i="4"/>
  <c r="W106" i="4"/>
  <c r="X106" i="4"/>
  <c r="P107" i="4"/>
  <c r="Q107" i="4"/>
  <c r="R107" i="4"/>
  <c r="S107" i="4"/>
  <c r="T107" i="4"/>
  <c r="U107" i="4"/>
  <c r="V107" i="4"/>
  <c r="W107" i="4"/>
  <c r="X107" i="4"/>
  <c r="P108" i="4"/>
  <c r="Q108" i="4"/>
  <c r="R108" i="4"/>
  <c r="S108" i="4"/>
  <c r="T108" i="4"/>
  <c r="U108" i="4"/>
  <c r="V108" i="4"/>
  <c r="W108" i="4"/>
  <c r="X108" i="4"/>
  <c r="P109" i="4"/>
  <c r="Q109" i="4"/>
  <c r="R109" i="4"/>
  <c r="S109" i="4"/>
  <c r="T109" i="4"/>
  <c r="U109" i="4"/>
  <c r="V109" i="4"/>
  <c r="W109" i="4"/>
  <c r="X109" i="4"/>
  <c r="P110" i="4"/>
  <c r="Q110" i="4"/>
  <c r="R110" i="4"/>
  <c r="S110" i="4"/>
  <c r="T110" i="4"/>
  <c r="U110" i="4"/>
  <c r="V110" i="4"/>
  <c r="W110" i="4"/>
  <c r="X110" i="4"/>
  <c r="P111" i="4"/>
  <c r="Q111" i="4"/>
  <c r="R111" i="4"/>
  <c r="S111" i="4"/>
  <c r="T111" i="4"/>
  <c r="U111" i="4"/>
  <c r="V111" i="4"/>
  <c r="W111" i="4"/>
  <c r="X111" i="4"/>
  <c r="P112" i="4"/>
  <c r="Q112" i="4"/>
  <c r="R112" i="4"/>
  <c r="S112" i="4"/>
  <c r="T112" i="4"/>
  <c r="U112" i="4"/>
  <c r="V112" i="4"/>
  <c r="W112" i="4"/>
  <c r="X112" i="4"/>
  <c r="Q67" i="4"/>
  <c r="R67" i="4"/>
  <c r="S67" i="4"/>
  <c r="T67" i="4"/>
  <c r="U67" i="4"/>
  <c r="V67" i="4"/>
  <c r="W67" i="4"/>
  <c r="X67" i="4"/>
  <c r="P67" i="4"/>
  <c r="M68" i="4"/>
  <c r="N68" i="4"/>
  <c r="M69" i="4"/>
  <c r="N69" i="4"/>
  <c r="M70" i="4"/>
  <c r="Z70" i="4" s="1"/>
  <c r="N70" i="4"/>
  <c r="M71" i="4"/>
  <c r="N71" i="4"/>
  <c r="M72" i="4"/>
  <c r="N72" i="4"/>
  <c r="M73" i="4"/>
  <c r="N73" i="4"/>
  <c r="M74" i="4"/>
  <c r="N74" i="4"/>
  <c r="M75" i="4"/>
  <c r="N75" i="4"/>
  <c r="M76" i="4"/>
  <c r="N76" i="4"/>
  <c r="M77" i="4"/>
  <c r="N77" i="4"/>
  <c r="M78" i="4"/>
  <c r="N78" i="4"/>
  <c r="M79" i="4"/>
  <c r="N79" i="4"/>
  <c r="M80" i="4"/>
  <c r="N80" i="4"/>
  <c r="M81" i="4"/>
  <c r="N81" i="4"/>
  <c r="M82" i="4"/>
  <c r="Z82" i="4" s="1"/>
  <c r="N82" i="4"/>
  <c r="M83" i="4"/>
  <c r="Z83" i="4" s="1"/>
  <c r="N83" i="4"/>
  <c r="M84" i="4"/>
  <c r="Z84" i="4" s="1"/>
  <c r="N84" i="4"/>
  <c r="M85" i="4"/>
  <c r="N85" i="4"/>
  <c r="M86" i="4"/>
  <c r="N86" i="4"/>
  <c r="M87" i="4"/>
  <c r="N87" i="4"/>
  <c r="M88" i="4"/>
  <c r="Z88" i="4" s="1"/>
  <c r="N88" i="4"/>
  <c r="M89" i="4"/>
  <c r="N89" i="4"/>
  <c r="M90" i="4"/>
  <c r="Z90" i="4" s="1"/>
  <c r="N90" i="4"/>
  <c r="M91" i="4"/>
  <c r="N91" i="4"/>
  <c r="M92" i="4"/>
  <c r="N92" i="4"/>
  <c r="M93" i="4"/>
  <c r="N93" i="4"/>
  <c r="M94" i="4"/>
  <c r="N94" i="4"/>
  <c r="M95" i="4"/>
  <c r="N95" i="4"/>
  <c r="M96" i="4"/>
  <c r="N96" i="4"/>
  <c r="M97" i="4"/>
  <c r="N97" i="4"/>
  <c r="M98" i="4"/>
  <c r="N98" i="4"/>
  <c r="M99" i="4"/>
  <c r="N99" i="4"/>
  <c r="M100" i="4"/>
  <c r="Z100" i="4" s="1"/>
  <c r="N100" i="4"/>
  <c r="M101" i="4"/>
  <c r="N101" i="4"/>
  <c r="M102" i="4"/>
  <c r="N102" i="4"/>
  <c r="M103" i="4"/>
  <c r="Z103" i="4" s="1"/>
  <c r="N103" i="4"/>
  <c r="M104" i="4"/>
  <c r="N104" i="4"/>
  <c r="M105" i="4"/>
  <c r="N105" i="4"/>
  <c r="M106" i="4"/>
  <c r="N106" i="4"/>
  <c r="M107" i="4"/>
  <c r="N107" i="4"/>
  <c r="M108" i="4"/>
  <c r="N108" i="4"/>
  <c r="M109" i="4"/>
  <c r="N109" i="4"/>
  <c r="M110" i="4"/>
  <c r="N110" i="4"/>
  <c r="M111" i="4"/>
  <c r="Z111" i="4" s="1"/>
  <c r="N111" i="4"/>
  <c r="M112" i="4"/>
  <c r="Z112" i="4" s="1"/>
  <c r="N112" i="4"/>
  <c r="N67" i="4"/>
  <c r="Q115" i="4"/>
  <c r="R115" i="4"/>
  <c r="S115" i="4"/>
  <c r="T115" i="4"/>
  <c r="U115" i="4"/>
  <c r="V115" i="4"/>
  <c r="W115" i="4"/>
  <c r="X115" i="4"/>
  <c r="Q116" i="4"/>
  <c r="R116" i="4"/>
  <c r="S116" i="4"/>
  <c r="T116" i="4"/>
  <c r="U116" i="4"/>
  <c r="V116" i="4"/>
  <c r="W116" i="4"/>
  <c r="X116" i="4"/>
  <c r="Q117" i="4"/>
  <c r="R117" i="4"/>
  <c r="S117" i="4"/>
  <c r="T117" i="4"/>
  <c r="U117" i="4"/>
  <c r="V117" i="4"/>
  <c r="W117" i="4"/>
  <c r="X117" i="4"/>
  <c r="Q118" i="4"/>
  <c r="R118" i="4"/>
  <c r="S118" i="4"/>
  <c r="T118" i="4"/>
  <c r="U118" i="4"/>
  <c r="V118" i="4"/>
  <c r="W118" i="4"/>
  <c r="X118" i="4"/>
  <c r="Q119" i="4"/>
  <c r="R119" i="4"/>
  <c r="S119" i="4"/>
  <c r="T119" i="4"/>
  <c r="U119" i="4"/>
  <c r="V119" i="4"/>
  <c r="W119" i="4"/>
  <c r="X119" i="4"/>
  <c r="Q120" i="4"/>
  <c r="R120" i="4"/>
  <c r="S120" i="4"/>
  <c r="T120" i="4"/>
  <c r="U120" i="4"/>
  <c r="V120" i="4"/>
  <c r="W120" i="4"/>
  <c r="X120" i="4"/>
  <c r="Q121" i="4"/>
  <c r="R121" i="4"/>
  <c r="S121" i="4"/>
  <c r="T121" i="4"/>
  <c r="U121" i="4"/>
  <c r="V121" i="4"/>
  <c r="W121" i="4"/>
  <c r="X121" i="4"/>
  <c r="Q122" i="4"/>
  <c r="R122" i="4"/>
  <c r="S122" i="4"/>
  <c r="T122" i="4"/>
  <c r="U122" i="4"/>
  <c r="V122" i="4"/>
  <c r="W122" i="4"/>
  <c r="X122" i="4"/>
  <c r="Q123" i="4"/>
  <c r="R123" i="4"/>
  <c r="S123" i="4"/>
  <c r="T123" i="4"/>
  <c r="U123" i="4"/>
  <c r="V123" i="4"/>
  <c r="W123" i="4"/>
  <c r="X123" i="4"/>
  <c r="P123" i="4"/>
  <c r="P122" i="4"/>
  <c r="P121" i="4"/>
  <c r="P120" i="4"/>
  <c r="P119" i="4"/>
  <c r="P118" i="4"/>
  <c r="P117" i="4"/>
  <c r="P116" i="4"/>
  <c r="P115" i="4"/>
  <c r="N115" i="4"/>
  <c r="N116" i="4"/>
  <c r="N117" i="4"/>
  <c r="N118" i="4"/>
  <c r="N119" i="4"/>
  <c r="N120" i="4"/>
  <c r="N121" i="4"/>
  <c r="N122" i="4"/>
  <c r="N123" i="4"/>
  <c r="M116" i="4"/>
  <c r="M117" i="4"/>
  <c r="M118" i="4"/>
  <c r="M119" i="4"/>
  <c r="M120" i="4"/>
  <c r="M121" i="4"/>
  <c r="M122" i="4"/>
  <c r="M123" i="4"/>
  <c r="M133" i="4"/>
  <c r="P134" i="4"/>
  <c r="Q134" i="4"/>
  <c r="R134" i="4"/>
  <c r="S134" i="4"/>
  <c r="T134" i="4"/>
  <c r="U134" i="4"/>
  <c r="V134" i="4"/>
  <c r="W134" i="4"/>
  <c r="X134" i="4"/>
  <c r="P135" i="4"/>
  <c r="Q135" i="4"/>
  <c r="R135" i="4"/>
  <c r="S135" i="4"/>
  <c r="T135" i="4"/>
  <c r="U135" i="4"/>
  <c r="V135" i="4"/>
  <c r="W135" i="4"/>
  <c r="X135" i="4"/>
  <c r="P136" i="4"/>
  <c r="Q136" i="4"/>
  <c r="R136" i="4"/>
  <c r="S136" i="4"/>
  <c r="T136" i="4"/>
  <c r="U136" i="4"/>
  <c r="V136" i="4"/>
  <c r="W136" i="4"/>
  <c r="X136" i="4"/>
  <c r="Q133" i="4"/>
  <c r="R133" i="4"/>
  <c r="S133" i="4"/>
  <c r="T133" i="4"/>
  <c r="U133" i="4"/>
  <c r="V133" i="4"/>
  <c r="W133" i="4"/>
  <c r="X133" i="4"/>
  <c r="P133" i="4"/>
  <c r="M134" i="4"/>
  <c r="Z134" i="4" s="1"/>
  <c r="N134" i="4"/>
  <c r="M135" i="4"/>
  <c r="Z135" i="4" s="1"/>
  <c r="N135" i="4"/>
  <c r="M136" i="4"/>
  <c r="N136" i="4"/>
  <c r="N133" i="4"/>
  <c r="P127" i="4"/>
  <c r="Q127" i="4"/>
  <c r="R127" i="4"/>
  <c r="S127" i="4"/>
  <c r="T127" i="4"/>
  <c r="U127" i="4"/>
  <c r="V127" i="4"/>
  <c r="W127" i="4"/>
  <c r="X127" i="4"/>
  <c r="P128" i="4"/>
  <c r="Q128" i="4"/>
  <c r="R128" i="4"/>
  <c r="S128" i="4"/>
  <c r="T128" i="4"/>
  <c r="U128" i="4"/>
  <c r="V128" i="4"/>
  <c r="W128" i="4"/>
  <c r="X128" i="4"/>
  <c r="P129" i="4"/>
  <c r="Q129" i="4"/>
  <c r="R129" i="4"/>
  <c r="S129" i="4"/>
  <c r="T129" i="4"/>
  <c r="U129" i="4"/>
  <c r="V129" i="4"/>
  <c r="W129" i="4"/>
  <c r="X129" i="4"/>
  <c r="P130" i="4"/>
  <c r="Q130" i="4"/>
  <c r="R130" i="4"/>
  <c r="S130" i="4"/>
  <c r="T130" i="4"/>
  <c r="U130" i="4"/>
  <c r="V130" i="4"/>
  <c r="W130" i="4"/>
  <c r="X130" i="4"/>
  <c r="Q126" i="4"/>
  <c r="R126" i="4"/>
  <c r="S126" i="4"/>
  <c r="T126" i="4"/>
  <c r="U126" i="4"/>
  <c r="V126" i="4"/>
  <c r="W126" i="4"/>
  <c r="X126" i="4"/>
  <c r="P126" i="4"/>
  <c r="M127" i="4"/>
  <c r="N127" i="4"/>
  <c r="M128" i="4"/>
  <c r="N128" i="4"/>
  <c r="M129" i="4"/>
  <c r="N129" i="4"/>
  <c r="M130" i="4"/>
  <c r="N130" i="4"/>
  <c r="N126" i="4"/>
  <c r="P11" i="4"/>
  <c r="Q11" i="4"/>
  <c r="R11" i="4"/>
  <c r="S11" i="4"/>
  <c r="T11" i="4"/>
  <c r="U11" i="4"/>
  <c r="V11" i="4"/>
  <c r="W11" i="4"/>
  <c r="X11" i="4"/>
  <c r="P12" i="4"/>
  <c r="Q12" i="4"/>
  <c r="R12" i="4"/>
  <c r="S12" i="4"/>
  <c r="T12" i="4"/>
  <c r="U12" i="4"/>
  <c r="V12" i="4"/>
  <c r="W12" i="4"/>
  <c r="X12" i="4"/>
  <c r="P13" i="4"/>
  <c r="Q13" i="4"/>
  <c r="R13" i="4"/>
  <c r="S13" i="4"/>
  <c r="T13" i="4"/>
  <c r="U13" i="4"/>
  <c r="V13" i="4"/>
  <c r="W13" i="4"/>
  <c r="X13" i="4"/>
  <c r="P14" i="4"/>
  <c r="Q14" i="4"/>
  <c r="R14" i="4"/>
  <c r="S14" i="4"/>
  <c r="T14" i="4"/>
  <c r="U14" i="4"/>
  <c r="V14" i="4"/>
  <c r="W14" i="4"/>
  <c r="X14" i="4"/>
  <c r="P15" i="4"/>
  <c r="Q15" i="4"/>
  <c r="R15" i="4"/>
  <c r="S15" i="4"/>
  <c r="T15" i="4"/>
  <c r="U15" i="4"/>
  <c r="V15" i="4"/>
  <c r="W15" i="4"/>
  <c r="X15" i="4"/>
  <c r="P16" i="4"/>
  <c r="Q16" i="4"/>
  <c r="R16" i="4"/>
  <c r="S16" i="4"/>
  <c r="T16" i="4"/>
  <c r="U16" i="4"/>
  <c r="V16" i="4"/>
  <c r="W16" i="4"/>
  <c r="X16" i="4"/>
  <c r="P17" i="4"/>
  <c r="Q17" i="4"/>
  <c r="R17" i="4"/>
  <c r="S17" i="4"/>
  <c r="T17" i="4"/>
  <c r="U17" i="4"/>
  <c r="V17" i="4"/>
  <c r="W17" i="4"/>
  <c r="X17" i="4"/>
  <c r="P18" i="4"/>
  <c r="Q18" i="4"/>
  <c r="R18" i="4"/>
  <c r="S18" i="4"/>
  <c r="T18" i="4"/>
  <c r="U18" i="4"/>
  <c r="V18" i="4"/>
  <c r="W18" i="4"/>
  <c r="X18" i="4"/>
  <c r="P19" i="4"/>
  <c r="Q19" i="4"/>
  <c r="R19" i="4"/>
  <c r="S19" i="4"/>
  <c r="T19" i="4"/>
  <c r="U19" i="4"/>
  <c r="V19" i="4"/>
  <c r="W19" i="4"/>
  <c r="X19" i="4"/>
  <c r="P20" i="4"/>
  <c r="Q20" i="4"/>
  <c r="R20" i="4"/>
  <c r="S20" i="4"/>
  <c r="T20" i="4"/>
  <c r="U20" i="4"/>
  <c r="V20" i="4"/>
  <c r="W20" i="4"/>
  <c r="X20" i="4"/>
  <c r="P21" i="4"/>
  <c r="Q21" i="4"/>
  <c r="R21" i="4"/>
  <c r="S21" i="4"/>
  <c r="T21" i="4"/>
  <c r="U21" i="4"/>
  <c r="V21" i="4"/>
  <c r="W21" i="4"/>
  <c r="X21" i="4"/>
  <c r="P22" i="4"/>
  <c r="Q22" i="4"/>
  <c r="R22" i="4"/>
  <c r="S22" i="4"/>
  <c r="T22" i="4"/>
  <c r="U22" i="4"/>
  <c r="V22" i="4"/>
  <c r="W22" i="4"/>
  <c r="X22" i="4"/>
  <c r="P23" i="4"/>
  <c r="Q23" i="4"/>
  <c r="R23" i="4"/>
  <c r="S23" i="4"/>
  <c r="T23" i="4"/>
  <c r="U23" i="4"/>
  <c r="V23" i="4"/>
  <c r="W23" i="4"/>
  <c r="X23" i="4"/>
  <c r="P24" i="4"/>
  <c r="Q24" i="4"/>
  <c r="R24" i="4"/>
  <c r="S24" i="4"/>
  <c r="T24" i="4"/>
  <c r="U24" i="4"/>
  <c r="V24" i="4"/>
  <c r="W24" i="4"/>
  <c r="X24" i="4"/>
  <c r="P25" i="4"/>
  <c r="Q25" i="4"/>
  <c r="R25" i="4"/>
  <c r="S25" i="4"/>
  <c r="T25" i="4"/>
  <c r="U25" i="4"/>
  <c r="V25" i="4"/>
  <c r="W25" i="4"/>
  <c r="X25" i="4"/>
  <c r="P26" i="4"/>
  <c r="Q26" i="4"/>
  <c r="R26" i="4"/>
  <c r="S26" i="4"/>
  <c r="T26" i="4"/>
  <c r="U26" i="4"/>
  <c r="V26" i="4"/>
  <c r="W26" i="4"/>
  <c r="X26" i="4"/>
  <c r="P27" i="4"/>
  <c r="Q27" i="4"/>
  <c r="R27" i="4"/>
  <c r="S27" i="4"/>
  <c r="T27" i="4"/>
  <c r="U27" i="4"/>
  <c r="V27" i="4"/>
  <c r="W27" i="4"/>
  <c r="X27" i="4"/>
  <c r="P28" i="4"/>
  <c r="Q28" i="4"/>
  <c r="R28" i="4"/>
  <c r="S28" i="4"/>
  <c r="T28" i="4"/>
  <c r="U28" i="4"/>
  <c r="V28" i="4"/>
  <c r="W28" i="4"/>
  <c r="X28" i="4"/>
  <c r="P29" i="4"/>
  <c r="Q29" i="4"/>
  <c r="R29" i="4"/>
  <c r="S29" i="4"/>
  <c r="T29" i="4"/>
  <c r="U29" i="4"/>
  <c r="V29" i="4"/>
  <c r="W29" i="4"/>
  <c r="X29" i="4"/>
  <c r="P30" i="4"/>
  <c r="Q30" i="4"/>
  <c r="R30" i="4"/>
  <c r="S30" i="4"/>
  <c r="T30" i="4"/>
  <c r="U30" i="4"/>
  <c r="V30" i="4"/>
  <c r="W30" i="4"/>
  <c r="X30" i="4"/>
  <c r="P31" i="4"/>
  <c r="Q31" i="4"/>
  <c r="R31" i="4"/>
  <c r="S31" i="4"/>
  <c r="T31" i="4"/>
  <c r="U31" i="4"/>
  <c r="V31" i="4"/>
  <c r="W31" i="4"/>
  <c r="X31" i="4"/>
  <c r="P32" i="4"/>
  <c r="Q32" i="4"/>
  <c r="R32" i="4"/>
  <c r="S32" i="4"/>
  <c r="T32" i="4"/>
  <c r="U32" i="4"/>
  <c r="V32" i="4"/>
  <c r="W32" i="4"/>
  <c r="X32" i="4"/>
  <c r="P33" i="4"/>
  <c r="Q33" i="4"/>
  <c r="R33" i="4"/>
  <c r="S33" i="4"/>
  <c r="T33" i="4"/>
  <c r="U33" i="4"/>
  <c r="V33" i="4"/>
  <c r="W33" i="4"/>
  <c r="X33" i="4"/>
  <c r="P34" i="4"/>
  <c r="Q34" i="4"/>
  <c r="R34" i="4"/>
  <c r="S34" i="4"/>
  <c r="T34" i="4"/>
  <c r="U34" i="4"/>
  <c r="V34" i="4"/>
  <c r="W34" i="4"/>
  <c r="X34" i="4"/>
  <c r="P35" i="4"/>
  <c r="Q35" i="4"/>
  <c r="R35" i="4"/>
  <c r="S35" i="4"/>
  <c r="T35" i="4"/>
  <c r="U35" i="4"/>
  <c r="V35" i="4"/>
  <c r="W35" i="4"/>
  <c r="X35" i="4"/>
  <c r="P36" i="4"/>
  <c r="Q36" i="4"/>
  <c r="R36" i="4"/>
  <c r="S36" i="4"/>
  <c r="T36" i="4"/>
  <c r="U36" i="4"/>
  <c r="V36" i="4"/>
  <c r="W36" i="4"/>
  <c r="X36" i="4"/>
  <c r="P37" i="4"/>
  <c r="Q37" i="4"/>
  <c r="R37" i="4"/>
  <c r="S37" i="4"/>
  <c r="T37" i="4"/>
  <c r="U37" i="4"/>
  <c r="V37" i="4"/>
  <c r="W37" i="4"/>
  <c r="X37" i="4"/>
  <c r="P38" i="4"/>
  <c r="Q38" i="4"/>
  <c r="R38" i="4"/>
  <c r="S38" i="4"/>
  <c r="T38" i="4"/>
  <c r="U38" i="4"/>
  <c r="V38" i="4"/>
  <c r="W38" i="4"/>
  <c r="X38" i="4"/>
  <c r="P39" i="4"/>
  <c r="Q39" i="4"/>
  <c r="R39" i="4"/>
  <c r="S39" i="4"/>
  <c r="T39" i="4"/>
  <c r="U39" i="4"/>
  <c r="V39" i="4"/>
  <c r="W39" i="4"/>
  <c r="X39" i="4"/>
  <c r="P40" i="4"/>
  <c r="Q40" i="4"/>
  <c r="R40" i="4"/>
  <c r="S40" i="4"/>
  <c r="T40" i="4"/>
  <c r="U40" i="4"/>
  <c r="V40" i="4"/>
  <c r="W40" i="4"/>
  <c r="X40" i="4"/>
  <c r="P41" i="4"/>
  <c r="Q41" i="4"/>
  <c r="R41" i="4"/>
  <c r="S41" i="4"/>
  <c r="T41" i="4"/>
  <c r="U41" i="4"/>
  <c r="V41" i="4"/>
  <c r="W41" i="4"/>
  <c r="X41" i="4"/>
  <c r="P42" i="4"/>
  <c r="Q42" i="4"/>
  <c r="R42" i="4"/>
  <c r="S42" i="4"/>
  <c r="T42" i="4"/>
  <c r="U42" i="4"/>
  <c r="V42" i="4"/>
  <c r="W42" i="4"/>
  <c r="X42" i="4"/>
  <c r="P43" i="4"/>
  <c r="Q43" i="4"/>
  <c r="R43" i="4"/>
  <c r="S43" i="4"/>
  <c r="T43" i="4"/>
  <c r="U43" i="4"/>
  <c r="V43" i="4"/>
  <c r="W43" i="4"/>
  <c r="X43" i="4"/>
  <c r="P44" i="4"/>
  <c r="Q44" i="4"/>
  <c r="R44" i="4"/>
  <c r="S44" i="4"/>
  <c r="T44" i="4"/>
  <c r="U44" i="4"/>
  <c r="V44" i="4"/>
  <c r="W44" i="4"/>
  <c r="X44" i="4"/>
  <c r="P45" i="4"/>
  <c r="Q45" i="4"/>
  <c r="R45" i="4"/>
  <c r="S45" i="4"/>
  <c r="T45" i="4"/>
  <c r="U45" i="4"/>
  <c r="V45" i="4"/>
  <c r="W45" i="4"/>
  <c r="X45" i="4"/>
  <c r="P46" i="4"/>
  <c r="Q46" i="4"/>
  <c r="R46" i="4"/>
  <c r="S46" i="4"/>
  <c r="T46" i="4"/>
  <c r="U46" i="4"/>
  <c r="V46" i="4"/>
  <c r="W46" i="4"/>
  <c r="X46" i="4"/>
  <c r="P47" i="4"/>
  <c r="Q47" i="4"/>
  <c r="R47" i="4"/>
  <c r="S47" i="4"/>
  <c r="T47" i="4"/>
  <c r="U47" i="4"/>
  <c r="V47" i="4"/>
  <c r="W47" i="4"/>
  <c r="X47" i="4"/>
  <c r="P48" i="4"/>
  <c r="Q48" i="4"/>
  <c r="R48" i="4"/>
  <c r="S48" i="4"/>
  <c r="T48" i="4"/>
  <c r="U48" i="4"/>
  <c r="V48" i="4"/>
  <c r="W48" i="4"/>
  <c r="X48" i="4"/>
  <c r="P49" i="4"/>
  <c r="Q49" i="4"/>
  <c r="R49" i="4"/>
  <c r="S49" i="4"/>
  <c r="T49" i="4"/>
  <c r="U49" i="4"/>
  <c r="V49" i="4"/>
  <c r="W49" i="4"/>
  <c r="X49" i="4"/>
  <c r="P50" i="4"/>
  <c r="Q50" i="4"/>
  <c r="R50" i="4"/>
  <c r="S50" i="4"/>
  <c r="T50" i="4"/>
  <c r="U50" i="4"/>
  <c r="V50" i="4"/>
  <c r="W50" i="4"/>
  <c r="X50" i="4"/>
  <c r="P51" i="4"/>
  <c r="Q51" i="4"/>
  <c r="R51" i="4"/>
  <c r="S51" i="4"/>
  <c r="T51" i="4"/>
  <c r="U51" i="4"/>
  <c r="V51" i="4"/>
  <c r="W51" i="4"/>
  <c r="X51" i="4"/>
  <c r="P52" i="4"/>
  <c r="Q52" i="4"/>
  <c r="R52" i="4"/>
  <c r="S52" i="4"/>
  <c r="T52" i="4"/>
  <c r="U52" i="4"/>
  <c r="V52" i="4"/>
  <c r="W52" i="4"/>
  <c r="X52" i="4"/>
  <c r="P53" i="4"/>
  <c r="Q53" i="4"/>
  <c r="R53" i="4"/>
  <c r="S53" i="4"/>
  <c r="T53" i="4"/>
  <c r="U53" i="4"/>
  <c r="V53" i="4"/>
  <c r="W53" i="4"/>
  <c r="X53" i="4"/>
  <c r="P54" i="4"/>
  <c r="Q54" i="4"/>
  <c r="R54" i="4"/>
  <c r="S54" i="4"/>
  <c r="T54" i="4"/>
  <c r="U54" i="4"/>
  <c r="V54" i="4"/>
  <c r="W54" i="4"/>
  <c r="X54" i="4"/>
  <c r="P55" i="4"/>
  <c r="Q55" i="4"/>
  <c r="R55" i="4"/>
  <c r="S55" i="4"/>
  <c r="T55" i="4"/>
  <c r="U55" i="4"/>
  <c r="V55" i="4"/>
  <c r="W55" i="4"/>
  <c r="X55" i="4"/>
  <c r="P56" i="4"/>
  <c r="Q56" i="4"/>
  <c r="R56" i="4"/>
  <c r="S56" i="4"/>
  <c r="T56" i="4"/>
  <c r="U56" i="4"/>
  <c r="V56" i="4"/>
  <c r="W56" i="4"/>
  <c r="X56" i="4"/>
  <c r="P57" i="4"/>
  <c r="Q57" i="4"/>
  <c r="R57" i="4"/>
  <c r="S57" i="4"/>
  <c r="T57" i="4"/>
  <c r="U57" i="4"/>
  <c r="V57" i="4"/>
  <c r="W57" i="4"/>
  <c r="X57" i="4"/>
  <c r="P58" i="4"/>
  <c r="Q58" i="4"/>
  <c r="R58" i="4"/>
  <c r="S58" i="4"/>
  <c r="T58" i="4"/>
  <c r="U58" i="4"/>
  <c r="V58" i="4"/>
  <c r="W58" i="4"/>
  <c r="X58" i="4"/>
  <c r="P59" i="4"/>
  <c r="Q59" i="4"/>
  <c r="R59" i="4"/>
  <c r="S59" i="4"/>
  <c r="T59" i="4"/>
  <c r="U59" i="4"/>
  <c r="V59" i="4"/>
  <c r="W59" i="4"/>
  <c r="X59" i="4"/>
  <c r="P60" i="4"/>
  <c r="Q60" i="4"/>
  <c r="R60" i="4"/>
  <c r="S60" i="4"/>
  <c r="T60" i="4"/>
  <c r="U60" i="4"/>
  <c r="V60" i="4"/>
  <c r="W60" i="4"/>
  <c r="X60" i="4"/>
  <c r="P61" i="4"/>
  <c r="Q61" i="4"/>
  <c r="R61" i="4"/>
  <c r="S61" i="4"/>
  <c r="T61" i="4"/>
  <c r="U61" i="4"/>
  <c r="V61" i="4"/>
  <c r="W61" i="4"/>
  <c r="X61" i="4"/>
  <c r="P62" i="4"/>
  <c r="Q62" i="4"/>
  <c r="R62" i="4"/>
  <c r="S62" i="4"/>
  <c r="T62" i="4"/>
  <c r="U62" i="4"/>
  <c r="V62" i="4"/>
  <c r="W62" i="4"/>
  <c r="X62" i="4"/>
  <c r="P63" i="4"/>
  <c r="Q63" i="4"/>
  <c r="R63" i="4"/>
  <c r="S63" i="4"/>
  <c r="T63" i="4"/>
  <c r="U63" i="4"/>
  <c r="V63" i="4"/>
  <c r="W63" i="4"/>
  <c r="X63" i="4"/>
  <c r="P64" i="4"/>
  <c r="Q64" i="4"/>
  <c r="R64" i="4"/>
  <c r="S64" i="4"/>
  <c r="T64" i="4"/>
  <c r="U64" i="4"/>
  <c r="V64" i="4"/>
  <c r="W64" i="4"/>
  <c r="X64" i="4"/>
  <c r="R10" i="4"/>
  <c r="S10" i="4"/>
  <c r="T10" i="4"/>
  <c r="U10" i="4"/>
  <c r="V10" i="4"/>
  <c r="W10" i="4"/>
  <c r="X10" i="4"/>
  <c r="Q10" i="4"/>
  <c r="P10" i="4"/>
  <c r="M11" i="4"/>
  <c r="Z11" i="4" s="1"/>
  <c r="N11" i="4"/>
  <c r="M12" i="4"/>
  <c r="Z12" i="4" s="1"/>
  <c r="N12" i="4"/>
  <c r="M13" i="4"/>
  <c r="N13" i="4"/>
  <c r="M14" i="4"/>
  <c r="N14" i="4"/>
  <c r="M15" i="4"/>
  <c r="N15" i="4"/>
  <c r="M16" i="4"/>
  <c r="N16" i="4"/>
  <c r="M17" i="4"/>
  <c r="Z17" i="4" s="1"/>
  <c r="N17" i="4"/>
  <c r="M18" i="4"/>
  <c r="Z18" i="4" s="1"/>
  <c r="N18" i="4"/>
  <c r="M19" i="4"/>
  <c r="Z19" i="4" s="1"/>
  <c r="N19" i="4"/>
  <c r="M20" i="4"/>
  <c r="N20" i="4"/>
  <c r="M21" i="4"/>
  <c r="Z21" i="4" s="1"/>
  <c r="N21" i="4"/>
  <c r="M22" i="4"/>
  <c r="N22" i="4"/>
  <c r="M23" i="4"/>
  <c r="N23" i="4"/>
  <c r="M24" i="4"/>
  <c r="N24" i="4"/>
  <c r="M25" i="4"/>
  <c r="Z25" i="4" s="1"/>
  <c r="N25" i="4"/>
  <c r="M26" i="4"/>
  <c r="Z26" i="4" s="1"/>
  <c r="N26" i="4"/>
  <c r="M27" i="4"/>
  <c r="Z27" i="4" s="1"/>
  <c r="N27" i="4"/>
  <c r="M28" i="4"/>
  <c r="Z28" i="4" s="1"/>
  <c r="N28" i="4"/>
  <c r="M29" i="4"/>
  <c r="Z29" i="4" s="1"/>
  <c r="N29" i="4"/>
  <c r="M30" i="4"/>
  <c r="N30" i="4"/>
  <c r="M31" i="4"/>
  <c r="N31" i="4"/>
  <c r="M32" i="4"/>
  <c r="Z32" i="4" s="1"/>
  <c r="N32" i="4"/>
  <c r="M33" i="4"/>
  <c r="Z33" i="4" s="1"/>
  <c r="N33" i="4"/>
  <c r="M34" i="4"/>
  <c r="Z34" i="4" s="1"/>
  <c r="N34" i="4"/>
  <c r="M35" i="4"/>
  <c r="Z35" i="4" s="1"/>
  <c r="N35" i="4"/>
  <c r="M36" i="4"/>
  <c r="N36" i="4"/>
  <c r="M37" i="4"/>
  <c r="N37" i="4"/>
  <c r="M38" i="4"/>
  <c r="Z38" i="4" s="1"/>
  <c r="N38" i="4"/>
  <c r="M39" i="4"/>
  <c r="N39" i="4"/>
  <c r="M40" i="4"/>
  <c r="Z40" i="4" s="1"/>
  <c r="N40" i="4"/>
  <c r="M41" i="4"/>
  <c r="Z41" i="4" s="1"/>
  <c r="N41" i="4"/>
  <c r="M42" i="4"/>
  <c r="Z42" i="4" s="1"/>
  <c r="N42" i="4"/>
  <c r="M43" i="4"/>
  <c r="N43" i="4"/>
  <c r="M44" i="4"/>
  <c r="N44" i="4"/>
  <c r="M45" i="4"/>
  <c r="Z45" i="4" s="1"/>
  <c r="N45" i="4"/>
  <c r="M46" i="4"/>
  <c r="N46" i="4"/>
  <c r="M47" i="4"/>
  <c r="N47" i="4"/>
  <c r="M48" i="4"/>
  <c r="N48" i="4"/>
  <c r="M49" i="4"/>
  <c r="N49" i="4"/>
  <c r="M50" i="4"/>
  <c r="N50" i="4"/>
  <c r="M51" i="4"/>
  <c r="N51" i="4"/>
  <c r="M52" i="4"/>
  <c r="N52" i="4"/>
  <c r="M53" i="4"/>
  <c r="Z53" i="4" s="1"/>
  <c r="N53" i="4"/>
  <c r="M54" i="4"/>
  <c r="Z54" i="4" s="1"/>
  <c r="N54" i="4"/>
  <c r="M55" i="4"/>
  <c r="N55" i="4"/>
  <c r="M56" i="4"/>
  <c r="N56" i="4"/>
  <c r="M57" i="4"/>
  <c r="N57" i="4"/>
  <c r="M58" i="4"/>
  <c r="Z58" i="4" s="1"/>
  <c r="N58" i="4"/>
  <c r="M59" i="4"/>
  <c r="Z59" i="4" s="1"/>
  <c r="N59" i="4"/>
  <c r="M60" i="4"/>
  <c r="Z60" i="4" s="1"/>
  <c r="N60" i="4"/>
  <c r="M61" i="4"/>
  <c r="N61" i="4"/>
  <c r="M62" i="4"/>
  <c r="N62" i="4"/>
  <c r="M63" i="4"/>
  <c r="N63" i="4"/>
  <c r="M64" i="4"/>
  <c r="N64" i="4"/>
  <c r="N10" i="4"/>
  <c r="M10" i="4"/>
  <c r="Z10" i="4" s="1"/>
  <c r="M115" i="4"/>
  <c r="M126" i="4"/>
  <c r="M152" i="13" l="1"/>
  <c r="P131" i="12"/>
  <c r="P132" i="12"/>
  <c r="P130" i="12"/>
  <c r="P125" i="12"/>
  <c r="P126" i="12"/>
  <c r="P127" i="12"/>
  <c r="P124" i="12"/>
  <c r="P120" i="12"/>
  <c r="P121" i="12"/>
  <c r="P119"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P112" i="12"/>
  <c r="P113" i="12"/>
  <c r="P114" i="12"/>
  <c r="P115" i="12"/>
  <c r="P116" i="12"/>
  <c r="P71" i="12"/>
  <c r="P67" i="12"/>
  <c r="P68" i="12"/>
  <c r="P66"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3" i="12"/>
  <c r="P9" i="12"/>
  <c r="E66" i="12"/>
  <c r="E69" i="12" s="1"/>
  <c r="E67" i="12"/>
  <c r="E68" i="12"/>
  <c r="J83" i="17" l="1"/>
  <c r="I67" i="4"/>
  <c r="J67" i="4"/>
  <c r="L67" i="4"/>
  <c r="I68" i="4"/>
  <c r="J68" i="4"/>
  <c r="L68" i="4"/>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0" i="4"/>
  <c r="J10" i="4"/>
  <c r="L10" i="4"/>
  <c r="I11" i="4"/>
  <c r="J11" i="4"/>
  <c r="L11" i="4"/>
  <c r="I12" i="4"/>
  <c r="J12" i="4"/>
  <c r="L12" i="4"/>
  <c r="I13" i="4"/>
  <c r="J13" i="4"/>
  <c r="L13" i="4"/>
  <c r="I14" i="4"/>
  <c r="J14" i="4"/>
  <c r="L14" i="4"/>
  <c r="I15" i="4"/>
  <c r="J15" i="4"/>
  <c r="L15" i="4"/>
  <c r="I16" i="4"/>
  <c r="J16" i="4"/>
  <c r="L16" i="4"/>
  <c r="I17" i="4"/>
  <c r="J17" i="4"/>
  <c r="L17" i="4"/>
  <c r="I18" i="4"/>
  <c r="J18" i="4"/>
  <c r="L18" i="4"/>
  <c r="I19" i="4"/>
  <c r="J19" i="4"/>
  <c r="L19"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115" i="4"/>
  <c r="J115" i="4"/>
  <c r="L115" i="4"/>
  <c r="I116" i="4"/>
  <c r="J116" i="4"/>
  <c r="L116" i="4"/>
  <c r="I117" i="4"/>
  <c r="J117" i="4"/>
  <c r="L117" i="4"/>
  <c r="I118" i="4"/>
  <c r="J118" i="4"/>
  <c r="L118" i="4"/>
  <c r="I119" i="4"/>
  <c r="J119" i="4"/>
  <c r="L119" i="4"/>
  <c r="I120" i="4"/>
  <c r="J120" i="4"/>
  <c r="L120" i="4"/>
  <c r="I121" i="4"/>
  <c r="J121" i="4"/>
  <c r="L121" i="4"/>
  <c r="I122" i="4"/>
  <c r="J122" i="4"/>
  <c r="L122" i="4"/>
  <c r="I123" i="4"/>
  <c r="J123" i="4"/>
  <c r="L123" i="4"/>
  <c r="I126" i="4"/>
  <c r="J126" i="4"/>
  <c r="L126" i="4"/>
  <c r="I127" i="4"/>
  <c r="J127" i="4"/>
  <c r="L127" i="4"/>
  <c r="I128" i="4"/>
  <c r="J128" i="4"/>
  <c r="L128" i="4"/>
  <c r="I129" i="4"/>
  <c r="J129" i="4"/>
  <c r="L129" i="4"/>
  <c r="I130" i="4"/>
  <c r="J130" i="4"/>
  <c r="L130" i="4"/>
  <c r="I133" i="4"/>
  <c r="J133" i="4"/>
  <c r="L133" i="4"/>
  <c r="I134" i="4"/>
  <c r="J134" i="4"/>
  <c r="L134" i="4"/>
  <c r="I135" i="4"/>
  <c r="J135" i="4"/>
  <c r="L135" i="4"/>
  <c r="I136" i="4"/>
  <c r="J136" i="4"/>
  <c r="L136" i="4"/>
  <c r="P145" i="17"/>
  <c r="E142" i="17" l="1"/>
  <c r="A1" i="16" l="1"/>
  <c r="B23" i="12"/>
  <c r="D10" i="8" l="1"/>
  <c r="AA11" i="8" l="1"/>
  <c r="E9" i="12" l="1"/>
  <c r="Q10" i="3" l="1"/>
  <c r="P10" i="3"/>
  <c r="O18" i="3"/>
  <c r="V11" i="15"/>
  <c r="V10" i="15"/>
  <c r="V9" i="15"/>
  <c r="K11" i="15"/>
  <c r="K10" i="15"/>
  <c r="K9" i="15"/>
  <c r="C16" i="7"/>
  <c r="P14" i="8"/>
  <c r="AA18" i="8"/>
  <c r="G11" i="8"/>
  <c r="W9" i="15" l="1"/>
  <c r="X9" i="15" s="1"/>
  <c r="P118" i="12"/>
  <c r="H145" i="17" l="1"/>
  <c r="D142" i="17"/>
  <c r="C142" i="17"/>
  <c r="C11" i="4" l="1"/>
  <c r="D11" i="4"/>
  <c r="E11" i="4"/>
  <c r="G11" i="4"/>
  <c r="C12" i="4"/>
  <c r="D12" i="4"/>
  <c r="E12" i="4"/>
  <c r="G12" i="4"/>
  <c r="C13" i="4"/>
  <c r="D13" i="4"/>
  <c r="E13" i="4"/>
  <c r="G13" i="4"/>
  <c r="C14" i="4"/>
  <c r="D14" i="4"/>
  <c r="E14" i="4"/>
  <c r="G14" i="4"/>
  <c r="C15" i="4"/>
  <c r="D15" i="4"/>
  <c r="E15" i="4"/>
  <c r="G15" i="4"/>
  <c r="C16" i="4"/>
  <c r="D16" i="4"/>
  <c r="E16" i="4"/>
  <c r="G16" i="4"/>
  <c r="C17" i="4"/>
  <c r="D17" i="4"/>
  <c r="E17" i="4"/>
  <c r="G17" i="4"/>
  <c r="C18" i="4"/>
  <c r="D18" i="4"/>
  <c r="E18" i="4"/>
  <c r="G18" i="4"/>
  <c r="C19" i="4"/>
  <c r="D19" i="4"/>
  <c r="E19" i="4"/>
  <c r="G19" i="4"/>
  <c r="C20" i="4"/>
  <c r="D20" i="4"/>
  <c r="E20" i="4"/>
  <c r="G20" i="4"/>
  <c r="C21" i="4"/>
  <c r="D21" i="4"/>
  <c r="E21" i="4"/>
  <c r="G21" i="4"/>
  <c r="C22" i="4"/>
  <c r="D22" i="4"/>
  <c r="E22" i="4"/>
  <c r="G22" i="4"/>
  <c r="C23" i="4"/>
  <c r="D23" i="4"/>
  <c r="E23" i="4"/>
  <c r="G23" i="4"/>
  <c r="C24" i="4"/>
  <c r="D24" i="4"/>
  <c r="E24" i="4"/>
  <c r="G24" i="4"/>
  <c r="C25" i="4"/>
  <c r="D25" i="4"/>
  <c r="E25" i="4"/>
  <c r="G25" i="4"/>
  <c r="C26" i="4"/>
  <c r="D26" i="4"/>
  <c r="E26" i="4"/>
  <c r="G26" i="4"/>
  <c r="C27" i="4"/>
  <c r="D27" i="4"/>
  <c r="E27" i="4"/>
  <c r="G27" i="4"/>
  <c r="C28" i="4"/>
  <c r="D28" i="4"/>
  <c r="E28" i="4"/>
  <c r="G28" i="4"/>
  <c r="C29" i="4"/>
  <c r="D29" i="4"/>
  <c r="E29" i="4"/>
  <c r="G29" i="4"/>
  <c r="C30" i="4"/>
  <c r="D30" i="4"/>
  <c r="E30" i="4"/>
  <c r="G30" i="4"/>
  <c r="C31" i="4"/>
  <c r="D31" i="4"/>
  <c r="E31" i="4"/>
  <c r="G31" i="4"/>
  <c r="C32" i="4"/>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G10" i="4"/>
  <c r="D10" i="4"/>
  <c r="E10" i="4"/>
  <c r="C10" i="4"/>
  <c r="I137" i="4"/>
  <c r="J137" i="4"/>
  <c r="D131" i="4"/>
  <c r="E131" i="4"/>
  <c r="F131" i="4"/>
  <c r="G131" i="4"/>
  <c r="I131" i="4"/>
  <c r="J131" i="4"/>
  <c r="D124" i="4"/>
  <c r="E124" i="4"/>
  <c r="F124" i="4"/>
  <c r="G124" i="4"/>
  <c r="I124" i="4"/>
  <c r="J124" i="4"/>
  <c r="I113" i="4"/>
  <c r="J113" i="4"/>
  <c r="I65" i="4"/>
  <c r="J65" i="4"/>
  <c r="C64" i="12"/>
  <c r="D137" i="17"/>
  <c r="E137" i="17"/>
  <c r="C137" i="17"/>
  <c r="F134" i="17"/>
  <c r="F135" i="17"/>
  <c r="F136" i="17"/>
  <c r="F133" i="17"/>
  <c r="D131" i="17"/>
  <c r="E131" i="17"/>
  <c r="F127" i="17"/>
  <c r="F128" i="17"/>
  <c r="F129" i="17"/>
  <c r="F130" i="17"/>
  <c r="K130" i="4" s="1"/>
  <c r="F126" i="17"/>
  <c r="D124" i="17"/>
  <c r="E124" i="17"/>
  <c r="F116" i="17"/>
  <c r="F117" i="17"/>
  <c r="F118" i="17"/>
  <c r="F119" i="17"/>
  <c r="F120" i="17"/>
  <c r="F121" i="17"/>
  <c r="F122" i="17"/>
  <c r="F123" i="17"/>
  <c r="F115" i="17"/>
  <c r="D113" i="17"/>
  <c r="E113" i="17"/>
  <c r="G113" i="17"/>
  <c r="F68" i="17"/>
  <c r="F69" i="17"/>
  <c r="F70" i="17"/>
  <c r="K70" i="4" s="1"/>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67" i="17"/>
  <c r="D65" i="17"/>
  <c r="E65" i="17"/>
  <c r="G65"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10" i="17"/>
  <c r="J10" i="17"/>
  <c r="N21" i="9"/>
  <c r="N22" i="9"/>
  <c r="AL22" i="9" s="1"/>
  <c r="N23" i="9"/>
  <c r="AL23" i="9" s="1"/>
  <c r="N24" i="9"/>
  <c r="K142" i="4" l="1"/>
  <c r="AL21" i="9"/>
  <c r="U57" i="17"/>
  <c r="K57" i="4"/>
  <c r="U45" i="17"/>
  <c r="K45" i="4"/>
  <c r="U29" i="17"/>
  <c r="K29" i="4"/>
  <c r="U103" i="17"/>
  <c r="K103" i="4"/>
  <c r="U91" i="17"/>
  <c r="K91" i="4"/>
  <c r="U75" i="17"/>
  <c r="K75" i="4"/>
  <c r="U119" i="17"/>
  <c r="K119" i="4"/>
  <c r="U64" i="17"/>
  <c r="K64" i="4"/>
  <c r="U56" i="17"/>
  <c r="K56" i="4"/>
  <c r="U52" i="17"/>
  <c r="K52" i="4"/>
  <c r="U48" i="17"/>
  <c r="K48" i="4"/>
  <c r="U44" i="17"/>
  <c r="K44" i="4"/>
  <c r="U40" i="17"/>
  <c r="K40" i="4"/>
  <c r="U36" i="17"/>
  <c r="K36" i="4"/>
  <c r="U32" i="17"/>
  <c r="K32" i="4"/>
  <c r="U28" i="17"/>
  <c r="K28" i="4"/>
  <c r="U24" i="17"/>
  <c r="K24" i="4"/>
  <c r="U20" i="17"/>
  <c r="K20" i="4"/>
  <c r="U16" i="17"/>
  <c r="K16" i="4"/>
  <c r="U12" i="17"/>
  <c r="K12" i="4"/>
  <c r="D138" i="17"/>
  <c r="D143" i="17" s="1"/>
  <c r="U110" i="17"/>
  <c r="K110" i="4"/>
  <c r="U106" i="17"/>
  <c r="K106" i="4"/>
  <c r="U102" i="17"/>
  <c r="K102" i="4"/>
  <c r="U98" i="17"/>
  <c r="K98" i="4"/>
  <c r="U94" i="17"/>
  <c r="K94" i="4"/>
  <c r="U90" i="17"/>
  <c r="K90" i="4"/>
  <c r="U86" i="17"/>
  <c r="K86" i="4"/>
  <c r="U82" i="17"/>
  <c r="K82" i="4"/>
  <c r="U78" i="17"/>
  <c r="K78" i="4"/>
  <c r="U74" i="17"/>
  <c r="K74" i="4"/>
  <c r="U122" i="17"/>
  <c r="K122" i="4"/>
  <c r="U118" i="17"/>
  <c r="K118" i="4"/>
  <c r="U128" i="17"/>
  <c r="K128" i="4"/>
  <c r="U133" i="17"/>
  <c r="K133" i="4"/>
  <c r="U10" i="17"/>
  <c r="K10" i="4"/>
  <c r="U53" i="17"/>
  <c r="K53" i="4"/>
  <c r="U41" i="17"/>
  <c r="K41" i="4"/>
  <c r="U33" i="17"/>
  <c r="K33" i="4"/>
  <c r="U21" i="17"/>
  <c r="K21" i="4"/>
  <c r="U13" i="17"/>
  <c r="K13" i="4"/>
  <c r="U107" i="17"/>
  <c r="K107" i="4"/>
  <c r="U99" i="17"/>
  <c r="K99" i="4"/>
  <c r="U83" i="17"/>
  <c r="K83" i="4"/>
  <c r="U60" i="17"/>
  <c r="K60" i="4"/>
  <c r="U63" i="17"/>
  <c r="K63" i="4"/>
  <c r="U59" i="17"/>
  <c r="K59" i="4"/>
  <c r="U55" i="17"/>
  <c r="K55" i="4"/>
  <c r="U51" i="17"/>
  <c r="K51" i="4"/>
  <c r="U47" i="17"/>
  <c r="K47" i="4"/>
  <c r="U43" i="17"/>
  <c r="K43" i="4"/>
  <c r="U39" i="17"/>
  <c r="K39" i="4"/>
  <c r="U35" i="17"/>
  <c r="K35" i="4"/>
  <c r="U31" i="17"/>
  <c r="K31" i="4"/>
  <c r="U27" i="17"/>
  <c r="K27" i="4"/>
  <c r="U23" i="17"/>
  <c r="K23" i="4"/>
  <c r="U19" i="17"/>
  <c r="K19" i="4"/>
  <c r="U15" i="17"/>
  <c r="K15" i="4"/>
  <c r="U11" i="17"/>
  <c r="K11" i="4"/>
  <c r="U67" i="17"/>
  <c r="K67" i="4"/>
  <c r="U109" i="17"/>
  <c r="K109" i="4"/>
  <c r="U105" i="17"/>
  <c r="K105" i="4"/>
  <c r="U101" i="17"/>
  <c r="K101" i="4"/>
  <c r="U97" i="17"/>
  <c r="K97" i="4"/>
  <c r="U93" i="17"/>
  <c r="K93" i="4"/>
  <c r="U89" i="17"/>
  <c r="K89" i="4"/>
  <c r="U85" i="17"/>
  <c r="K85" i="4"/>
  <c r="U81" i="17"/>
  <c r="K81" i="4"/>
  <c r="U77" i="17"/>
  <c r="K77" i="4"/>
  <c r="U73" i="17"/>
  <c r="K73" i="4"/>
  <c r="U69" i="17"/>
  <c r="K69" i="4"/>
  <c r="U121" i="17"/>
  <c r="K121" i="4"/>
  <c r="U117" i="17"/>
  <c r="K117" i="4"/>
  <c r="U126" i="17"/>
  <c r="K126" i="4"/>
  <c r="U127" i="17"/>
  <c r="K127" i="4"/>
  <c r="U136" i="17"/>
  <c r="K136" i="4"/>
  <c r="U61" i="17"/>
  <c r="K61" i="4"/>
  <c r="U49" i="17"/>
  <c r="K49" i="4"/>
  <c r="U37" i="17"/>
  <c r="K37" i="4"/>
  <c r="U25" i="17"/>
  <c r="K25" i="4"/>
  <c r="U17" i="17"/>
  <c r="K17" i="4"/>
  <c r="U111" i="17"/>
  <c r="K111" i="4"/>
  <c r="U95" i="17"/>
  <c r="K95" i="4"/>
  <c r="U87" i="17"/>
  <c r="K87" i="4"/>
  <c r="U79" i="17"/>
  <c r="K79" i="4"/>
  <c r="U71" i="17"/>
  <c r="K71" i="4"/>
  <c r="U123" i="17"/>
  <c r="K123" i="4"/>
  <c r="U129" i="17"/>
  <c r="K129" i="4"/>
  <c r="U62" i="17"/>
  <c r="K62" i="4"/>
  <c r="U58" i="17"/>
  <c r="K58" i="4"/>
  <c r="U54" i="17"/>
  <c r="K54" i="4"/>
  <c r="U50" i="17"/>
  <c r="K50" i="4"/>
  <c r="U46" i="17"/>
  <c r="K46" i="4"/>
  <c r="U42" i="17"/>
  <c r="K42" i="4"/>
  <c r="U38" i="17"/>
  <c r="K38" i="4"/>
  <c r="U34" i="17"/>
  <c r="K34" i="4"/>
  <c r="U30" i="17"/>
  <c r="K30" i="4"/>
  <c r="U26" i="17"/>
  <c r="K26" i="4"/>
  <c r="U22" i="17"/>
  <c r="K22" i="4"/>
  <c r="U18" i="17"/>
  <c r="K18" i="4"/>
  <c r="U14" i="17"/>
  <c r="K14" i="4"/>
  <c r="U112" i="17"/>
  <c r="K112" i="4"/>
  <c r="U108" i="17"/>
  <c r="K108" i="4"/>
  <c r="U104" i="17"/>
  <c r="K104" i="4"/>
  <c r="U100" i="17"/>
  <c r="K100" i="4"/>
  <c r="U96" i="17"/>
  <c r="K96" i="4"/>
  <c r="U92" i="17"/>
  <c r="K92" i="4"/>
  <c r="U88" i="17"/>
  <c r="K88" i="4"/>
  <c r="U84" i="17"/>
  <c r="K84" i="4"/>
  <c r="U80" i="17"/>
  <c r="K80" i="4"/>
  <c r="U76" i="17"/>
  <c r="K76" i="4"/>
  <c r="U72" i="17"/>
  <c r="K72" i="4"/>
  <c r="U68" i="17"/>
  <c r="K68" i="4"/>
  <c r="U115" i="17"/>
  <c r="K115" i="4"/>
  <c r="U120" i="17"/>
  <c r="K120" i="4"/>
  <c r="U116" i="17"/>
  <c r="K116" i="4"/>
  <c r="U135" i="17"/>
  <c r="K135" i="4"/>
  <c r="U134" i="17"/>
  <c r="K134" i="4"/>
  <c r="F124" i="17"/>
  <c r="F131" i="17"/>
  <c r="U130" i="17"/>
  <c r="F113" i="17"/>
  <c r="U70" i="17"/>
  <c r="I138" i="4"/>
  <c r="F142" i="17"/>
  <c r="E138" i="17"/>
  <c r="F137" i="17"/>
  <c r="J138" i="4"/>
  <c r="G65" i="4"/>
  <c r="F65" i="17"/>
  <c r="D65" i="4"/>
  <c r="E65" i="4"/>
  <c r="G10" i="8"/>
  <c r="K137" i="4" l="1"/>
  <c r="K124" i="4"/>
  <c r="K131" i="4"/>
  <c r="K113" i="4"/>
  <c r="K65" i="4"/>
  <c r="E143" i="17"/>
  <c r="F138" i="17"/>
  <c r="E157" i="13"/>
  <c r="M28" i="9" s="1"/>
  <c r="E156" i="13"/>
  <c r="M27" i="9" s="1"/>
  <c r="E155" i="13"/>
  <c r="M26" i="9" s="1"/>
  <c r="F150" i="13"/>
  <c r="F151" i="13"/>
  <c r="F149" i="13"/>
  <c r="F144" i="13"/>
  <c r="F134" i="4" s="1"/>
  <c r="F145" i="13"/>
  <c r="F146" i="13"/>
  <c r="F143" i="13"/>
  <c r="F139" i="13"/>
  <c r="F140" i="13"/>
  <c r="F138" i="13"/>
  <c r="F91" i="13"/>
  <c r="F92" i="13"/>
  <c r="F93" i="13"/>
  <c r="F70" i="4" s="1"/>
  <c r="F94" i="13"/>
  <c r="F95" i="13"/>
  <c r="F96" i="13"/>
  <c r="F97" i="13"/>
  <c r="F98" i="13"/>
  <c r="F99" i="13"/>
  <c r="F100" i="13"/>
  <c r="F101" i="13"/>
  <c r="F102" i="13"/>
  <c r="F103" i="13"/>
  <c r="F104" i="13"/>
  <c r="F105" i="13"/>
  <c r="F106" i="13"/>
  <c r="F107" i="13"/>
  <c r="F108" i="13"/>
  <c r="F109" i="13"/>
  <c r="F110" i="13"/>
  <c r="F111" i="13"/>
  <c r="F112" i="13"/>
  <c r="F113" i="13"/>
  <c r="F90" i="4" s="1"/>
  <c r="F114" i="13"/>
  <c r="F115" i="13"/>
  <c r="F116" i="13"/>
  <c r="F117" i="13"/>
  <c r="F118" i="13"/>
  <c r="F119" i="13"/>
  <c r="F120" i="13"/>
  <c r="F121" i="13"/>
  <c r="F122" i="13"/>
  <c r="F123" i="13"/>
  <c r="F124" i="13"/>
  <c r="F125" i="13"/>
  <c r="F126" i="13"/>
  <c r="F127" i="13"/>
  <c r="F128" i="13"/>
  <c r="F129" i="13"/>
  <c r="F130" i="13"/>
  <c r="F131" i="13"/>
  <c r="F132" i="13"/>
  <c r="F133" i="13"/>
  <c r="F134" i="13"/>
  <c r="F135" i="13"/>
  <c r="F90" i="13"/>
  <c r="F86" i="13"/>
  <c r="F87" i="13"/>
  <c r="F85"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28" i="13"/>
  <c r="T28" i="13"/>
  <c r="L28" i="13"/>
  <c r="E142" i="4" l="1"/>
  <c r="K138" i="4"/>
  <c r="V28" i="13"/>
  <c r="F64" i="4"/>
  <c r="F52" i="4"/>
  <c r="F40" i="4"/>
  <c r="F28" i="4"/>
  <c r="F16" i="4"/>
  <c r="F63" i="4"/>
  <c r="F55" i="4"/>
  <c r="F47" i="4"/>
  <c r="F39" i="4"/>
  <c r="F35" i="4"/>
  <c r="F31" i="4"/>
  <c r="F27" i="4"/>
  <c r="F23" i="4"/>
  <c r="F19" i="4"/>
  <c r="F143" i="17"/>
  <c r="F56" i="4"/>
  <c r="F48" i="4"/>
  <c r="F36" i="4"/>
  <c r="F24" i="4"/>
  <c r="F59" i="4"/>
  <c r="F51" i="4"/>
  <c r="F43" i="4"/>
  <c r="F62" i="4"/>
  <c r="F58" i="4"/>
  <c r="F54" i="4"/>
  <c r="F50" i="4"/>
  <c r="F46" i="4"/>
  <c r="F42" i="4"/>
  <c r="F38" i="4"/>
  <c r="F34" i="4"/>
  <c r="F30" i="4"/>
  <c r="F26" i="4"/>
  <c r="F22" i="4"/>
  <c r="F18" i="4"/>
  <c r="F14" i="4"/>
  <c r="F152" i="13"/>
  <c r="F60" i="4"/>
  <c r="F44" i="4"/>
  <c r="F32" i="4"/>
  <c r="F20" i="4"/>
  <c r="F12" i="4"/>
  <c r="F61" i="4"/>
  <c r="F57" i="4"/>
  <c r="F53" i="4"/>
  <c r="F49" i="4"/>
  <c r="F45" i="4"/>
  <c r="F41" i="4"/>
  <c r="F37" i="4"/>
  <c r="F33" i="4"/>
  <c r="F29" i="4"/>
  <c r="F25" i="4"/>
  <c r="F21" i="4"/>
  <c r="F17" i="4"/>
  <c r="F13" i="4"/>
  <c r="F141" i="13"/>
  <c r="F147" i="13"/>
  <c r="F11" i="4"/>
  <c r="F10" i="4"/>
  <c r="F136" i="13"/>
  <c r="M29" i="9"/>
  <c r="F156" i="13"/>
  <c r="N27" i="9" s="1"/>
  <c r="J27" i="9" s="1"/>
  <c r="F157" i="13"/>
  <c r="N28" i="9" s="1"/>
  <c r="J28" i="9" s="1"/>
  <c r="E158" i="13"/>
  <c r="F155" i="13"/>
  <c r="F83" i="13"/>
  <c r="F159" i="13" s="1"/>
  <c r="F15" i="4"/>
  <c r="F88" i="13"/>
  <c r="F137" i="4" l="1"/>
  <c r="F65" i="4"/>
  <c r="F113" i="4"/>
  <c r="N26" i="9"/>
  <c r="F158" i="13"/>
  <c r="E23" i="3"/>
  <c r="I44" i="7"/>
  <c r="H44" i="7"/>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2" i="4" l="1"/>
  <c r="J26" i="9"/>
  <c r="F138" i="4"/>
  <c r="F143" i="4" s="1"/>
  <c r="Q18" i="3"/>
  <c r="R18" i="3" s="1"/>
  <c r="L26" i="3"/>
  <c r="N29" i="9"/>
  <c r="K26" i="3"/>
  <c r="F26" i="3"/>
  <c r="M23" i="3"/>
  <c r="M25" i="3"/>
  <c r="G26" i="3"/>
  <c r="M24" i="3"/>
  <c r="I26" i="3"/>
  <c r="H26" i="3"/>
  <c r="D10" i="3" s="1"/>
  <c r="S10" i="3" s="1"/>
  <c r="J26" i="3"/>
  <c r="E26" i="3"/>
  <c r="G10" i="3"/>
  <c r="E10" i="3" l="1"/>
  <c r="M26" i="3"/>
  <c r="O23" i="3" l="1"/>
  <c r="Q23" i="3" s="1"/>
  <c r="R23" i="3" s="1"/>
  <c r="D12" i="15"/>
  <c r="H136" i="4" l="1"/>
  <c r="A1" i="12"/>
  <c r="O145" i="17" l="1"/>
  <c r="Q145" i="17"/>
  <c r="R145" i="17"/>
  <c r="I145" i="17"/>
  <c r="K145" i="17"/>
  <c r="L145" i="17"/>
  <c r="M145" i="17"/>
  <c r="N145" i="17"/>
  <c r="G142" i="17"/>
  <c r="N65" i="17" l="1"/>
  <c r="O65" i="17"/>
  <c r="H134" i="4" l="1"/>
  <c r="H135" i="4"/>
  <c r="H133" i="4"/>
  <c r="H127" i="4"/>
  <c r="H128" i="4"/>
  <c r="H129" i="4"/>
  <c r="H130" i="4"/>
  <c r="P20" i="8"/>
  <c r="P21" i="8"/>
  <c r="T12" i="8"/>
  <c r="T13" i="8"/>
  <c r="C13" i="8" s="1"/>
  <c r="T14" i="8"/>
  <c r="AA14" i="8" s="1"/>
  <c r="P12" i="8"/>
  <c r="P13" i="8"/>
  <c r="C14" i="8"/>
  <c r="P10" i="8"/>
  <c r="C10" i="8" s="1"/>
  <c r="H126" i="4"/>
  <c r="H116" i="4"/>
  <c r="H117" i="4"/>
  <c r="H118" i="4"/>
  <c r="H119" i="4"/>
  <c r="H120" i="4"/>
  <c r="H121" i="4"/>
  <c r="H122" i="4"/>
  <c r="H123" i="4"/>
  <c r="L124" i="4"/>
  <c r="H115"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67" i="4"/>
  <c r="H64"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10" i="4"/>
  <c r="J68" i="17"/>
  <c r="J70" i="17"/>
  <c r="J72" i="17"/>
  <c r="J74" i="17"/>
  <c r="J85" i="17"/>
  <c r="J86" i="17"/>
  <c r="J92" i="17"/>
  <c r="J109" i="17"/>
  <c r="J110" i="17"/>
  <c r="J111" i="17"/>
  <c r="J112" i="17"/>
  <c r="J67" i="17"/>
  <c r="J56" i="17"/>
  <c r="L131" i="17"/>
  <c r="M131" i="17"/>
  <c r="N131" i="17"/>
  <c r="O131" i="17"/>
  <c r="L124" i="17"/>
  <c r="M124" i="17"/>
  <c r="N124" i="17"/>
  <c r="O124" i="17"/>
  <c r="L113" i="17"/>
  <c r="M113" i="17"/>
  <c r="N113" i="17"/>
  <c r="O113" i="17"/>
  <c r="P113" i="17"/>
  <c r="Q113" i="17"/>
  <c r="G137" i="17"/>
  <c r="S137" i="17"/>
  <c r="R137" i="17"/>
  <c r="Q137" i="17"/>
  <c r="P137" i="17"/>
  <c r="O137" i="17"/>
  <c r="L137" i="17"/>
  <c r="K137" i="17"/>
  <c r="S131" i="17"/>
  <c r="R131" i="17"/>
  <c r="Q131" i="17"/>
  <c r="P131" i="17"/>
  <c r="K131" i="17"/>
  <c r="I131" i="17"/>
  <c r="G131" i="17"/>
  <c r="C131" i="17"/>
  <c r="S124" i="17"/>
  <c r="R124" i="17"/>
  <c r="Q124" i="17"/>
  <c r="P124" i="17"/>
  <c r="K124" i="17"/>
  <c r="I124" i="17"/>
  <c r="G124" i="17"/>
  <c r="C124" i="17"/>
  <c r="C113" i="17"/>
  <c r="J108" i="17"/>
  <c r="J106" i="17"/>
  <c r="J78" i="17"/>
  <c r="J76" i="17"/>
  <c r="I113" i="17"/>
  <c r="C65" i="17"/>
  <c r="J27" i="17"/>
  <c r="P65" i="17"/>
  <c r="M65" i="17"/>
  <c r="K113" i="17"/>
  <c r="L65" i="17"/>
  <c r="Q65" i="17"/>
  <c r="J39" i="17"/>
  <c r="J47" i="17"/>
  <c r="N137" i="17"/>
  <c r="R113" i="17"/>
  <c r="S113" i="17"/>
  <c r="J82" i="17"/>
  <c r="I65" i="17"/>
  <c r="R65" i="17"/>
  <c r="S65" i="17"/>
  <c r="M137" i="17"/>
  <c r="K65" i="17"/>
  <c r="I137" i="17"/>
  <c r="K64" i="12"/>
  <c r="K69" i="12"/>
  <c r="K117" i="12"/>
  <c r="K122" i="12"/>
  <c r="K128" i="12"/>
  <c r="K133" i="12"/>
  <c r="K136" i="12"/>
  <c r="M15" i="8" s="1"/>
  <c r="K137" i="12"/>
  <c r="M16" i="8" s="1"/>
  <c r="K138" i="12"/>
  <c r="M17" i="8" s="1"/>
  <c r="H136" i="12"/>
  <c r="J15" i="8" s="1"/>
  <c r="I136" i="12"/>
  <c r="K15" i="8" s="1"/>
  <c r="J136" i="12"/>
  <c r="L15" i="8" s="1"/>
  <c r="H137" i="12"/>
  <c r="J16" i="8" s="1"/>
  <c r="I137" i="12"/>
  <c r="K16" i="8" s="1"/>
  <c r="J137" i="12"/>
  <c r="L16" i="8" s="1"/>
  <c r="H138" i="12"/>
  <c r="J17" i="8" s="1"/>
  <c r="I138" i="12"/>
  <c r="K17" i="8" s="1"/>
  <c r="J138" i="12"/>
  <c r="L17" i="8" s="1"/>
  <c r="H133" i="12"/>
  <c r="I133" i="12"/>
  <c r="J133" i="12"/>
  <c r="H128" i="12"/>
  <c r="I128" i="12"/>
  <c r="J128" i="12"/>
  <c r="H122" i="12"/>
  <c r="I122" i="12"/>
  <c r="J122" i="12"/>
  <c r="H117" i="12"/>
  <c r="I117" i="12"/>
  <c r="J117" i="12"/>
  <c r="H69" i="12"/>
  <c r="I69" i="12"/>
  <c r="J69" i="12"/>
  <c r="H64" i="12"/>
  <c r="I64" i="12"/>
  <c r="J64" i="12"/>
  <c r="N64" i="12"/>
  <c r="M64" i="12"/>
  <c r="L64" i="12"/>
  <c r="G64" i="12"/>
  <c r="F64" i="12"/>
  <c r="D64" i="12"/>
  <c r="F122" i="12"/>
  <c r="F117" i="12"/>
  <c r="C83" i="13"/>
  <c r="C136" i="13"/>
  <c r="S83" i="13"/>
  <c r="N83" i="13"/>
  <c r="O83" i="13"/>
  <c r="P83" i="13"/>
  <c r="Q83" i="13"/>
  <c r="R83" i="13"/>
  <c r="M83" i="13"/>
  <c r="K83" i="13"/>
  <c r="D83" i="13"/>
  <c r="E83" i="13"/>
  <c r="G83" i="13"/>
  <c r="H83" i="13"/>
  <c r="I83" i="13"/>
  <c r="J83" i="13"/>
  <c r="E131" i="12"/>
  <c r="E132" i="12"/>
  <c r="E121" i="12"/>
  <c r="E79" i="12"/>
  <c r="E63" i="12"/>
  <c r="B88" i="12"/>
  <c r="B82" i="12"/>
  <c r="L82" i="13"/>
  <c r="L67" i="13"/>
  <c r="T67" i="13"/>
  <c r="V67" i="13" s="1"/>
  <c r="L68" i="13"/>
  <c r="T68" i="13"/>
  <c r="V68" i="13" s="1"/>
  <c r="L69" i="13"/>
  <c r="T69" i="13"/>
  <c r="V69" i="13" s="1"/>
  <c r="L70" i="13"/>
  <c r="T70" i="13"/>
  <c r="V70" i="13" s="1"/>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T82" i="13"/>
  <c r="V82" i="13" s="1"/>
  <c r="B48" i="12"/>
  <c r="B49" i="12"/>
  <c r="B50" i="12"/>
  <c r="B51" i="12"/>
  <c r="B52" i="12"/>
  <c r="B53" i="12"/>
  <c r="B54" i="12"/>
  <c r="B55" i="12"/>
  <c r="B56" i="12"/>
  <c r="B57" i="12"/>
  <c r="B58" i="12"/>
  <c r="B59" i="12"/>
  <c r="B60" i="12"/>
  <c r="B61" i="12"/>
  <c r="B62" i="12"/>
  <c r="B63" i="12"/>
  <c r="A56" i="12"/>
  <c r="A57" i="12"/>
  <c r="A58" i="12"/>
  <c r="A59" i="12"/>
  <c r="A60" i="12"/>
  <c r="A61" i="12"/>
  <c r="A62" i="12"/>
  <c r="A63" i="12"/>
  <c r="A48" i="12"/>
  <c r="A49" i="12"/>
  <c r="A50" i="12"/>
  <c r="A51" i="12"/>
  <c r="A52" i="12"/>
  <c r="A53" i="12"/>
  <c r="A54" i="12"/>
  <c r="A55" i="12"/>
  <c r="E26" i="7"/>
  <c r="F26" i="7"/>
  <c r="A1" i="15"/>
  <c r="A1" i="11"/>
  <c r="A10" i="9"/>
  <c r="A13" i="9"/>
  <c r="N88" i="13"/>
  <c r="T85" i="13"/>
  <c r="O88" i="13"/>
  <c r="P88" i="13"/>
  <c r="Q88" i="13"/>
  <c r="R88" i="13"/>
  <c r="S88" i="13"/>
  <c r="M88" i="13"/>
  <c r="C88" i="13"/>
  <c r="D88" i="13"/>
  <c r="D113" i="4" s="1"/>
  <c r="E88" i="13"/>
  <c r="E113" i="4" s="1"/>
  <c r="G88" i="13"/>
  <c r="G113" i="4" s="1"/>
  <c r="H88" i="13"/>
  <c r="I88" i="13"/>
  <c r="J88" i="13"/>
  <c r="K88" i="13"/>
  <c r="L85" i="13"/>
  <c r="G69" i="12"/>
  <c r="N69" i="12"/>
  <c r="D69" i="12"/>
  <c r="F69" i="12"/>
  <c r="L69" i="12"/>
  <c r="M69" i="12"/>
  <c r="D117" i="12"/>
  <c r="G117" i="12"/>
  <c r="L117" i="12"/>
  <c r="M117" i="12"/>
  <c r="N117" i="12"/>
  <c r="D122" i="12"/>
  <c r="G122" i="12"/>
  <c r="L122" i="12"/>
  <c r="M122" i="12"/>
  <c r="N122" i="12"/>
  <c r="D128" i="12"/>
  <c r="F128" i="12"/>
  <c r="G128" i="12"/>
  <c r="L128" i="12"/>
  <c r="M128" i="12"/>
  <c r="N128" i="12"/>
  <c r="D133" i="12"/>
  <c r="F133" i="12"/>
  <c r="G133" i="12"/>
  <c r="L133" i="12"/>
  <c r="M133" i="12"/>
  <c r="N133" i="12"/>
  <c r="AB10" i="16"/>
  <c r="H43" i="7"/>
  <c r="H20" i="7"/>
  <c r="H21" i="7"/>
  <c r="H22" i="7"/>
  <c r="H23" i="7"/>
  <c r="H24" i="7"/>
  <c r="H25" i="7"/>
  <c r="H27" i="7"/>
  <c r="H28" i="7"/>
  <c r="H29" i="7"/>
  <c r="H30" i="7"/>
  <c r="H31" i="7"/>
  <c r="H32" i="7"/>
  <c r="H33" i="7"/>
  <c r="H34" i="7"/>
  <c r="H35" i="7"/>
  <c r="H36" i="7"/>
  <c r="H37" i="7"/>
  <c r="H38" i="7"/>
  <c r="H39" i="7"/>
  <c r="H40" i="7"/>
  <c r="H41" i="7"/>
  <c r="H42" i="7"/>
  <c r="H17" i="7"/>
  <c r="H18" i="7"/>
  <c r="H19" i="7"/>
  <c r="H14" i="7"/>
  <c r="H15" i="7"/>
  <c r="H9" i="7"/>
  <c r="H10" i="7"/>
  <c r="H6" i="7"/>
  <c r="H7" i="7"/>
  <c r="H11" i="7"/>
  <c r="H12" i="7"/>
  <c r="J43" i="7"/>
  <c r="J20" i="7"/>
  <c r="J21" i="7"/>
  <c r="J22" i="7"/>
  <c r="J23" i="7"/>
  <c r="J24" i="7"/>
  <c r="J25" i="7"/>
  <c r="J27" i="7"/>
  <c r="J28" i="7"/>
  <c r="J29" i="7"/>
  <c r="J30" i="7"/>
  <c r="J31" i="7"/>
  <c r="J32" i="7"/>
  <c r="J33" i="7"/>
  <c r="J34" i="7"/>
  <c r="J35" i="7"/>
  <c r="J36" i="7"/>
  <c r="J37" i="7"/>
  <c r="J38" i="7"/>
  <c r="J39" i="7"/>
  <c r="J40" i="7"/>
  <c r="J41" i="7"/>
  <c r="J42" i="7"/>
  <c r="J17" i="7"/>
  <c r="J18" i="7"/>
  <c r="J19" i="7"/>
  <c r="J14" i="7"/>
  <c r="J15" i="7"/>
  <c r="J9" i="7"/>
  <c r="J10" i="7"/>
  <c r="J6" i="7"/>
  <c r="J7" i="7"/>
  <c r="J11" i="7"/>
  <c r="J12" i="7"/>
  <c r="I35" i="7"/>
  <c r="I20" i="7"/>
  <c r="I21" i="7"/>
  <c r="I22" i="7"/>
  <c r="I23" i="7"/>
  <c r="I24" i="7"/>
  <c r="I25" i="7"/>
  <c r="I27" i="7"/>
  <c r="I28" i="7"/>
  <c r="I29" i="7"/>
  <c r="I30" i="7"/>
  <c r="I31" i="7"/>
  <c r="I32" i="7"/>
  <c r="I33" i="7"/>
  <c r="I34" i="7"/>
  <c r="I36" i="7"/>
  <c r="I37" i="7"/>
  <c r="I38" i="7"/>
  <c r="I39" i="7"/>
  <c r="I40" i="7"/>
  <c r="I41" i="7"/>
  <c r="I42" i="7"/>
  <c r="I17" i="7"/>
  <c r="I18" i="7"/>
  <c r="I19" i="7"/>
  <c r="I14" i="7"/>
  <c r="I15" i="7"/>
  <c r="I9" i="7"/>
  <c r="I10" i="7"/>
  <c r="I6" i="7"/>
  <c r="I7" i="7"/>
  <c r="I11" i="7"/>
  <c r="I12" i="7"/>
  <c r="X15" i="8"/>
  <c r="X16" i="8"/>
  <c r="X17" i="8"/>
  <c r="D136" i="12"/>
  <c r="F15" i="8" s="1"/>
  <c r="U15" i="8"/>
  <c r="U16" i="8"/>
  <c r="U17" i="8"/>
  <c r="E13" i="11"/>
  <c r="H13" i="11"/>
  <c r="C12" i="11"/>
  <c r="C11" i="11"/>
  <c r="C10" i="11"/>
  <c r="P27" i="9"/>
  <c r="Q27" i="9"/>
  <c r="Q26" i="9"/>
  <c r="Q28" i="9"/>
  <c r="R27" i="9"/>
  <c r="S27" i="9"/>
  <c r="T27" i="9"/>
  <c r="U27" i="9"/>
  <c r="V27" i="9"/>
  <c r="W27" i="9"/>
  <c r="X27" i="9"/>
  <c r="Y27" i="9"/>
  <c r="Z27" i="9"/>
  <c r="AA27" i="9"/>
  <c r="AB27" i="9"/>
  <c r="AC27" i="9"/>
  <c r="AD27" i="9"/>
  <c r="AE27" i="9"/>
  <c r="AF27" i="9"/>
  <c r="AG27" i="9"/>
  <c r="AH27" i="9"/>
  <c r="AI27" i="9"/>
  <c r="P28" i="9"/>
  <c r="R28" i="9"/>
  <c r="S28" i="9"/>
  <c r="T28" i="9"/>
  <c r="U28" i="9"/>
  <c r="V28" i="9"/>
  <c r="W28" i="9"/>
  <c r="X28" i="9"/>
  <c r="Y28" i="9"/>
  <c r="Z28" i="9"/>
  <c r="AA28" i="9"/>
  <c r="AB28" i="9"/>
  <c r="AC28" i="9"/>
  <c r="AD28" i="9"/>
  <c r="AE28" i="9"/>
  <c r="AF28" i="9"/>
  <c r="AG28" i="9"/>
  <c r="AH28" i="9"/>
  <c r="AI28" i="9"/>
  <c r="R26" i="9"/>
  <c r="S26" i="9"/>
  <c r="T26" i="9"/>
  <c r="U26" i="9"/>
  <c r="V26" i="9"/>
  <c r="W26" i="9"/>
  <c r="X26" i="9"/>
  <c r="Y26" i="9"/>
  <c r="Z26" i="9"/>
  <c r="AA26" i="9"/>
  <c r="AB26" i="9"/>
  <c r="AC26" i="9"/>
  <c r="AD26" i="9"/>
  <c r="AE26" i="9"/>
  <c r="AF26" i="9"/>
  <c r="AG26" i="9"/>
  <c r="AH26" i="9"/>
  <c r="AI26" i="9"/>
  <c r="P26" i="9"/>
  <c r="N137" i="12"/>
  <c r="Y16" i="8" s="1"/>
  <c r="D137" i="12"/>
  <c r="F16" i="8" s="1"/>
  <c r="D138" i="12"/>
  <c r="F137" i="12"/>
  <c r="H16" i="8" s="1"/>
  <c r="G137" i="12"/>
  <c r="I16" i="8" s="1"/>
  <c r="L137" i="12"/>
  <c r="N16" i="8" s="1"/>
  <c r="M137" i="12"/>
  <c r="O16" i="8" s="1"/>
  <c r="F138" i="12"/>
  <c r="H17" i="8" s="1"/>
  <c r="G138" i="12"/>
  <c r="I17" i="8" s="1"/>
  <c r="L138" i="12"/>
  <c r="M138" i="12"/>
  <c r="O17" i="8" s="1"/>
  <c r="G136" i="12"/>
  <c r="L136" i="12"/>
  <c r="N15" i="8" s="1"/>
  <c r="M136" i="12"/>
  <c r="F136" i="12"/>
  <c r="H15" i="8" s="1"/>
  <c r="N136" i="12"/>
  <c r="N138" i="12"/>
  <c r="Y17" i="8" s="1"/>
  <c r="T16" i="8"/>
  <c r="V16" i="8"/>
  <c r="W16" i="8"/>
  <c r="T17" i="8"/>
  <c r="V17" i="8"/>
  <c r="W17" i="8"/>
  <c r="V15" i="8"/>
  <c r="W15" i="8"/>
  <c r="T15" i="8"/>
  <c r="D10" i="11"/>
  <c r="AE10" i="11" s="1"/>
  <c r="I43" i="7"/>
  <c r="O24" i="3"/>
  <c r="Q24" i="3" s="1"/>
  <c r="R24" i="3" s="1"/>
  <c r="O25" i="3"/>
  <c r="T12" i="15"/>
  <c r="R12" i="15"/>
  <c r="S12" i="15"/>
  <c r="E12" i="15"/>
  <c r="C12" i="15"/>
  <c r="F12" i="15"/>
  <c r="G12" i="15"/>
  <c r="H12" i="15"/>
  <c r="I12" i="15"/>
  <c r="J12" i="15"/>
  <c r="Q136" i="13"/>
  <c r="Q147" i="13"/>
  <c r="R136" i="13"/>
  <c r="R147" i="13"/>
  <c r="Q155" i="13"/>
  <c r="R155" i="13"/>
  <c r="Q156" i="13"/>
  <c r="R156" i="13"/>
  <c r="Q157" i="13"/>
  <c r="R157" i="13"/>
  <c r="Q152" i="13"/>
  <c r="R152" i="13"/>
  <c r="Q141" i="13"/>
  <c r="R141" i="13"/>
  <c r="C124" i="4"/>
  <c r="D21" i="8"/>
  <c r="D20" i="8"/>
  <c r="D19" i="8"/>
  <c r="D18" i="8"/>
  <c r="D11" i="8"/>
  <c r="D12" i="8"/>
  <c r="D13" i="8"/>
  <c r="D14" i="8"/>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T29" i="13"/>
  <c r="T30" i="13"/>
  <c r="V30" i="13" s="1"/>
  <c r="T31" i="13"/>
  <c r="V31" i="13" s="1"/>
  <c r="T32" i="13"/>
  <c r="V32" i="13" s="1"/>
  <c r="T33" i="13"/>
  <c r="V33" i="13" s="1"/>
  <c r="T34" i="13"/>
  <c r="V34" i="13" s="1"/>
  <c r="T35" i="13"/>
  <c r="V35" i="13" s="1"/>
  <c r="T36" i="13"/>
  <c r="V36" i="13" s="1"/>
  <c r="T37" i="13"/>
  <c r="V37" i="13" s="1"/>
  <c r="T38" i="13"/>
  <c r="V38" i="13" s="1"/>
  <c r="T39" i="13"/>
  <c r="V39" i="13" s="1"/>
  <c r="T40" i="13"/>
  <c r="V40" i="13" s="1"/>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L86" i="13"/>
  <c r="L87" i="13"/>
  <c r="T86" i="13"/>
  <c r="V86" i="13" s="1"/>
  <c r="T87" i="13"/>
  <c r="V87" i="13" s="1"/>
  <c r="C157" i="13"/>
  <c r="K28" i="9" s="1"/>
  <c r="A132" i="12"/>
  <c r="A131" i="12"/>
  <c r="A130" i="12"/>
  <c r="C147" i="13"/>
  <c r="AA13" i="11"/>
  <c r="AB13" i="11"/>
  <c r="AC13" i="11"/>
  <c r="P136" i="13"/>
  <c r="P147" i="13"/>
  <c r="S136" i="13"/>
  <c r="S147" i="13"/>
  <c r="T90" i="13"/>
  <c r="V90" i="13" s="1"/>
  <c r="T91" i="13"/>
  <c r="V91" i="13" s="1"/>
  <c r="T92" i="13"/>
  <c r="V92" i="13" s="1"/>
  <c r="T93" i="13"/>
  <c r="V93" i="13" s="1"/>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43" i="13"/>
  <c r="V143" i="13" s="1"/>
  <c r="T144" i="13"/>
  <c r="V144" i="13" s="1"/>
  <c r="T145" i="13"/>
  <c r="V145" i="13" s="1"/>
  <c r="T146" i="13"/>
  <c r="V146" i="13" s="1"/>
  <c r="D147" i="13"/>
  <c r="G147" i="13"/>
  <c r="H147" i="13"/>
  <c r="I147" i="13"/>
  <c r="J147" i="13"/>
  <c r="K147" i="13"/>
  <c r="L143" i="13"/>
  <c r="L144" i="13"/>
  <c r="L145" i="13"/>
  <c r="L146" i="13"/>
  <c r="M147" i="13"/>
  <c r="N147" i="13"/>
  <c r="O147" i="13"/>
  <c r="C152" i="13"/>
  <c r="D152" i="13"/>
  <c r="E152" i="13"/>
  <c r="E137" i="4" s="1"/>
  <c r="G152" i="13"/>
  <c r="G137" i="4" s="1"/>
  <c r="H152" i="13"/>
  <c r="I152" i="13"/>
  <c r="J152" i="13"/>
  <c r="K152" i="13"/>
  <c r="L149" i="13"/>
  <c r="L150" i="13"/>
  <c r="L151" i="13"/>
  <c r="N152" i="13"/>
  <c r="O152" i="13"/>
  <c r="P152" i="13"/>
  <c r="S152" i="13"/>
  <c r="T149" i="13"/>
  <c r="V149" i="13" s="1"/>
  <c r="T150" i="13"/>
  <c r="V150" i="13" s="1"/>
  <c r="T139" i="13"/>
  <c r="V139" i="13" s="1"/>
  <c r="T151" i="13"/>
  <c r="V151" i="13" s="1"/>
  <c r="S141" i="13"/>
  <c r="T138" i="13"/>
  <c r="V138" i="13" s="1"/>
  <c r="T140" i="13"/>
  <c r="V140" i="13" s="1"/>
  <c r="D136" i="13"/>
  <c r="G136" i="13"/>
  <c r="H136" i="13"/>
  <c r="I136" i="13"/>
  <c r="J136" i="13"/>
  <c r="K136"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M136" i="13"/>
  <c r="N136" i="13"/>
  <c r="O136" i="13"/>
  <c r="C141" i="13"/>
  <c r="D141" i="13"/>
  <c r="E141" i="13"/>
  <c r="G141" i="13"/>
  <c r="H141" i="13"/>
  <c r="I141" i="13"/>
  <c r="J141" i="13"/>
  <c r="K141" i="13"/>
  <c r="L138" i="13"/>
  <c r="L139" i="13"/>
  <c r="L140" i="13"/>
  <c r="M141" i="13"/>
  <c r="N141" i="13"/>
  <c r="O141" i="13"/>
  <c r="P141" i="13"/>
  <c r="C155" i="13"/>
  <c r="C156" i="13"/>
  <c r="K27" i="9" s="1"/>
  <c r="D156" i="13"/>
  <c r="L27" i="9" s="1"/>
  <c r="G156" i="13"/>
  <c r="O27" i="9" s="1"/>
  <c r="H156" i="13"/>
  <c r="I156" i="13"/>
  <c r="J156" i="13"/>
  <c r="K156" i="13"/>
  <c r="M156" i="13"/>
  <c r="N156" i="13"/>
  <c r="O156" i="13"/>
  <c r="P156" i="13"/>
  <c r="S156" i="13"/>
  <c r="D157" i="13"/>
  <c r="L28" i="9" s="1"/>
  <c r="G157" i="13"/>
  <c r="O28" i="9" s="1"/>
  <c r="H157" i="13"/>
  <c r="I157" i="13"/>
  <c r="J157" i="13"/>
  <c r="K157" i="13"/>
  <c r="M157" i="13"/>
  <c r="N157" i="13"/>
  <c r="O157" i="13"/>
  <c r="P157" i="13"/>
  <c r="S157" i="13"/>
  <c r="D155" i="13"/>
  <c r="L26" i="9" s="1"/>
  <c r="G155" i="13"/>
  <c r="H155" i="13"/>
  <c r="I155" i="13"/>
  <c r="J155" i="13"/>
  <c r="K155" i="13"/>
  <c r="M155" i="13"/>
  <c r="N155" i="13"/>
  <c r="O155" i="13"/>
  <c r="P155" i="13"/>
  <c r="S155" i="13"/>
  <c r="D11" i="11"/>
  <c r="D12" i="11"/>
  <c r="M13" i="11"/>
  <c r="N13" i="11"/>
  <c r="O13" i="11"/>
  <c r="P13" i="11"/>
  <c r="Q13" i="11"/>
  <c r="R13" i="11"/>
  <c r="S13" i="11"/>
  <c r="G12" i="8"/>
  <c r="L12" i="15"/>
  <c r="M12" i="15"/>
  <c r="N12" i="15"/>
  <c r="O12" i="15"/>
  <c r="P12" i="15"/>
  <c r="Q12" i="15"/>
  <c r="U12" i="15"/>
  <c r="A138" i="12"/>
  <c r="A137" i="12"/>
  <c r="A136" i="12"/>
  <c r="A120" i="12"/>
  <c r="A121" i="12"/>
  <c r="A119"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71" i="12"/>
  <c r="A67" i="12"/>
  <c r="A68" i="12"/>
  <c r="A66" i="12"/>
  <c r="A38" i="12"/>
  <c r="A39" i="12"/>
  <c r="A40" i="12"/>
  <c r="A41" i="12"/>
  <c r="A42" i="12"/>
  <c r="A43" i="12"/>
  <c r="A44" i="12"/>
  <c r="A45" i="12"/>
  <c r="A46" i="12"/>
  <c r="A47"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9" i="12"/>
  <c r="B105" i="12"/>
  <c r="B106" i="12"/>
  <c r="B107" i="12"/>
  <c r="B108" i="12"/>
  <c r="B109" i="12"/>
  <c r="B110" i="12"/>
  <c r="B111" i="12"/>
  <c r="B112" i="12"/>
  <c r="B113" i="12"/>
  <c r="B114" i="12"/>
  <c r="B115" i="12"/>
  <c r="B116" i="12"/>
  <c r="B80" i="12"/>
  <c r="B81" i="12"/>
  <c r="B83" i="12"/>
  <c r="B84" i="12"/>
  <c r="B85" i="12"/>
  <c r="B86" i="12"/>
  <c r="B87" i="12"/>
  <c r="B89" i="12"/>
  <c r="B90" i="12"/>
  <c r="B91" i="12"/>
  <c r="B92" i="12"/>
  <c r="B93" i="12"/>
  <c r="B94" i="12"/>
  <c r="B95" i="12"/>
  <c r="B96" i="12"/>
  <c r="B97" i="12"/>
  <c r="B98" i="12"/>
  <c r="B99" i="12"/>
  <c r="B100" i="12"/>
  <c r="B101" i="12"/>
  <c r="B102" i="12"/>
  <c r="B103" i="12"/>
  <c r="B104" i="12"/>
  <c r="B72" i="12"/>
  <c r="B73" i="12"/>
  <c r="B74" i="12"/>
  <c r="B75" i="12"/>
  <c r="B76" i="12"/>
  <c r="B77" i="12"/>
  <c r="B78" i="12"/>
  <c r="B79" i="12"/>
  <c r="B71" i="12"/>
  <c r="B47" i="12"/>
  <c r="B20" i="12"/>
  <c r="B21" i="12"/>
  <c r="B22" i="12"/>
  <c r="B24" i="12"/>
  <c r="B25" i="12"/>
  <c r="B26" i="12"/>
  <c r="B27" i="12"/>
  <c r="B28" i="12"/>
  <c r="B29" i="12"/>
  <c r="B30" i="12"/>
  <c r="B31" i="12"/>
  <c r="B32" i="12"/>
  <c r="B33" i="12"/>
  <c r="B34" i="12"/>
  <c r="B35" i="12"/>
  <c r="B36" i="12"/>
  <c r="B37" i="12"/>
  <c r="B38" i="12"/>
  <c r="B39" i="12"/>
  <c r="B40" i="12"/>
  <c r="B41" i="12"/>
  <c r="B42" i="12"/>
  <c r="B43" i="12"/>
  <c r="B44" i="12"/>
  <c r="B45" i="12"/>
  <c r="B46" i="12"/>
  <c r="B10" i="12"/>
  <c r="B11" i="12"/>
  <c r="B12" i="12"/>
  <c r="B13" i="12"/>
  <c r="B14" i="12"/>
  <c r="B15" i="12"/>
  <c r="B16" i="12"/>
  <c r="B17" i="12"/>
  <c r="B18" i="12"/>
  <c r="B19" i="12"/>
  <c r="B9" i="12"/>
  <c r="D26" i="7"/>
  <c r="C26" i="7"/>
  <c r="G26" i="7"/>
  <c r="K26" i="7"/>
  <c r="L26" i="7"/>
  <c r="M26" i="7"/>
  <c r="N26" i="7"/>
  <c r="O26" i="7"/>
  <c r="P26" i="7"/>
  <c r="Q26" i="7"/>
  <c r="D19" i="16"/>
  <c r="D14" i="16"/>
  <c r="AJ10" i="16"/>
  <c r="J44" i="7" s="1"/>
  <c r="R44" i="7" s="1"/>
  <c r="AI10" i="16"/>
  <c r="AH10" i="16"/>
  <c r="AG10" i="16"/>
  <c r="AF10" i="16"/>
  <c r="AE10" i="16"/>
  <c r="AD10" i="16"/>
  <c r="AC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Z13" i="11"/>
  <c r="Y13" i="11"/>
  <c r="X13" i="11"/>
  <c r="W13" i="11"/>
  <c r="V13" i="11"/>
  <c r="U13" i="11"/>
  <c r="T13" i="11"/>
  <c r="L13" i="11"/>
  <c r="K13" i="11"/>
  <c r="J13" i="11"/>
  <c r="I13" i="11"/>
  <c r="G13" i="11"/>
  <c r="F13" i="11"/>
  <c r="C8" i="7"/>
  <c r="C131" i="4"/>
  <c r="Q22" i="8"/>
  <c r="R22" i="8"/>
  <c r="S22" i="8"/>
  <c r="Q16" i="7"/>
  <c r="Q45" i="7" s="1"/>
  <c r="D8" i="7"/>
  <c r="E8" i="7"/>
  <c r="F8" i="7"/>
  <c r="G8" i="7"/>
  <c r="K8" i="7"/>
  <c r="L8" i="7"/>
  <c r="M8" i="7"/>
  <c r="N8" i="7"/>
  <c r="O8" i="7"/>
  <c r="P8" i="7"/>
  <c r="Q8" i="7"/>
  <c r="C13" i="7"/>
  <c r="D13" i="7"/>
  <c r="E13" i="7"/>
  <c r="F13" i="7"/>
  <c r="G13" i="7"/>
  <c r="K13" i="7"/>
  <c r="L13" i="7"/>
  <c r="M13" i="7"/>
  <c r="N13" i="7"/>
  <c r="O13" i="7"/>
  <c r="P13" i="7"/>
  <c r="Q13" i="7"/>
  <c r="D16" i="7"/>
  <c r="E16" i="7"/>
  <c r="F16" i="7"/>
  <c r="F45" i="7" s="1"/>
  <c r="G16" i="7"/>
  <c r="K16" i="7"/>
  <c r="L16" i="7"/>
  <c r="M16" i="7"/>
  <c r="M45" i="7" s="1"/>
  <c r="N16" i="7"/>
  <c r="O16" i="7"/>
  <c r="P16" i="7"/>
  <c r="E147" i="13"/>
  <c r="E136" i="13"/>
  <c r="G138" i="4" l="1"/>
  <c r="V141" i="13"/>
  <c r="C159" i="13"/>
  <c r="P64" i="12"/>
  <c r="AE11" i="11"/>
  <c r="D137" i="4"/>
  <c r="D138" i="4" s="1"/>
  <c r="V152" i="13"/>
  <c r="V88" i="13"/>
  <c r="L29" i="9"/>
  <c r="I143" i="4"/>
  <c r="H65" i="4"/>
  <c r="Q25" i="3"/>
  <c r="R25" i="3" s="1"/>
  <c r="P45" i="7"/>
  <c r="J143" i="4"/>
  <c r="E159" i="13"/>
  <c r="L45" i="7"/>
  <c r="D142" i="4"/>
  <c r="K143" i="4"/>
  <c r="E45" i="7"/>
  <c r="T88" i="13"/>
  <c r="V85" i="13"/>
  <c r="O45" i="7"/>
  <c r="D45" i="7"/>
  <c r="AA13" i="8"/>
  <c r="N45" i="7"/>
  <c r="G45" i="7"/>
  <c r="K26" i="9"/>
  <c r="C158" i="13"/>
  <c r="AA12" i="8"/>
  <c r="C21" i="8"/>
  <c r="AA21" i="8"/>
  <c r="V29" i="13"/>
  <c r="T83" i="13"/>
  <c r="V83" i="13" s="1"/>
  <c r="C19" i="8"/>
  <c r="AA19" i="8"/>
  <c r="K45" i="7"/>
  <c r="AA10" i="8"/>
  <c r="C20" i="8"/>
  <c r="AA20" i="8"/>
  <c r="V12" i="15"/>
  <c r="E138" i="4"/>
  <c r="C18" i="8"/>
  <c r="C138" i="17"/>
  <c r="H131" i="4"/>
  <c r="H137" i="4"/>
  <c r="C45" i="7"/>
  <c r="L113" i="4"/>
  <c r="L131" i="4"/>
  <c r="L137" i="4"/>
  <c r="L65" i="4"/>
  <c r="H113" i="4"/>
  <c r="H124" i="4"/>
  <c r="M138" i="17"/>
  <c r="M146" i="17" s="1"/>
  <c r="H159" i="13"/>
  <c r="E51" i="12"/>
  <c r="E47" i="12"/>
  <c r="E35" i="12"/>
  <c r="R10" i="7"/>
  <c r="R19" i="7"/>
  <c r="X22" i="8"/>
  <c r="H13" i="7"/>
  <c r="O26" i="3"/>
  <c r="Q26" i="3" s="1"/>
  <c r="AC29" i="9"/>
  <c r="X29" i="9"/>
  <c r="G13" i="8"/>
  <c r="P158" i="13"/>
  <c r="L141" i="13"/>
  <c r="I159" i="13"/>
  <c r="E30" i="12"/>
  <c r="E18" i="12"/>
  <c r="E95" i="12"/>
  <c r="E87" i="12"/>
  <c r="J26" i="7"/>
  <c r="R30" i="7"/>
  <c r="R29" i="7"/>
  <c r="J59" i="17"/>
  <c r="W22" i="8"/>
  <c r="Z29" i="9"/>
  <c r="T29" i="9"/>
  <c r="E39" i="12"/>
  <c r="E27" i="12"/>
  <c r="E23" i="12"/>
  <c r="E15" i="12"/>
  <c r="E40" i="12"/>
  <c r="E36" i="12"/>
  <c r="E32" i="12"/>
  <c r="E24" i="12"/>
  <c r="E16" i="12"/>
  <c r="E108" i="12"/>
  <c r="E96" i="12"/>
  <c r="E80" i="12"/>
  <c r="M140" i="12"/>
  <c r="R158" i="13"/>
  <c r="T156" i="13"/>
  <c r="L152" i="13"/>
  <c r="P159" i="13"/>
  <c r="L155" i="13"/>
  <c r="Q158" i="13"/>
  <c r="Q159" i="13"/>
  <c r="K159" i="13"/>
  <c r="S29" i="9"/>
  <c r="Y29" i="9"/>
  <c r="E58" i="12"/>
  <c r="E83" i="12"/>
  <c r="N158" i="13"/>
  <c r="G159" i="13"/>
  <c r="H22" i="8"/>
  <c r="P145" i="4" s="1"/>
  <c r="J13" i="7"/>
  <c r="H8" i="7"/>
  <c r="R18" i="7"/>
  <c r="H26" i="7"/>
  <c r="E56" i="12"/>
  <c r="E48" i="12"/>
  <c r="E62" i="12"/>
  <c r="E54" i="12"/>
  <c r="E46" i="12"/>
  <c r="E100" i="12"/>
  <c r="E88" i="12"/>
  <c r="E76" i="12"/>
  <c r="E110" i="12"/>
  <c r="E106" i="12"/>
  <c r="E102" i="12"/>
  <c r="E98" i="12"/>
  <c r="E94" i="12"/>
  <c r="E90" i="12"/>
  <c r="E78" i="12"/>
  <c r="E74" i="12"/>
  <c r="E124" i="12"/>
  <c r="F140" i="12"/>
  <c r="L22" i="8"/>
  <c r="T145" i="4" s="1"/>
  <c r="K22" i="8"/>
  <c r="S145" i="4" s="1"/>
  <c r="J22" i="8"/>
  <c r="R145" i="4" s="1"/>
  <c r="N138" i="17"/>
  <c r="N146" i="17" s="1"/>
  <c r="J12" i="17"/>
  <c r="X124" i="4"/>
  <c r="R124" i="4"/>
  <c r="X131" i="4"/>
  <c r="U131" i="4"/>
  <c r="Q131" i="4"/>
  <c r="P131" i="4"/>
  <c r="N131" i="4"/>
  <c r="X137" i="4"/>
  <c r="V137" i="4"/>
  <c r="R137" i="4"/>
  <c r="T137" i="4"/>
  <c r="P22" i="8"/>
  <c r="E138" i="12"/>
  <c r="J123" i="17"/>
  <c r="E115" i="12"/>
  <c r="K139" i="12"/>
  <c r="M159" i="13"/>
  <c r="T152" i="13"/>
  <c r="O159" i="13"/>
  <c r="T147" i="13"/>
  <c r="V147" i="13" s="1"/>
  <c r="T22" i="8"/>
  <c r="R21" i="7"/>
  <c r="J8" i="7"/>
  <c r="R7" i="7"/>
  <c r="R17" i="7"/>
  <c r="R22" i="7"/>
  <c r="D140" i="12"/>
  <c r="E111" i="12"/>
  <c r="E103" i="12"/>
  <c r="E91" i="12"/>
  <c r="E101" i="12"/>
  <c r="E85" i="12"/>
  <c r="E73" i="12"/>
  <c r="J63" i="17"/>
  <c r="J55" i="17"/>
  <c r="J43" i="17"/>
  <c r="J35" i="17"/>
  <c r="J31" i="17"/>
  <c r="J23" i="17"/>
  <c r="J19" i="17"/>
  <c r="J15" i="17"/>
  <c r="J11" i="17"/>
  <c r="O117" i="4"/>
  <c r="O127" i="4"/>
  <c r="J134" i="17"/>
  <c r="T157" i="13"/>
  <c r="L147" i="13"/>
  <c r="R24" i="7"/>
  <c r="K158" i="13"/>
  <c r="R12" i="7"/>
  <c r="R23" i="7"/>
  <c r="H139" i="12"/>
  <c r="D158" i="13"/>
  <c r="H158" i="13"/>
  <c r="R43" i="7"/>
  <c r="AF29" i="9"/>
  <c r="U29" i="9"/>
  <c r="C13" i="11"/>
  <c r="I8" i="7"/>
  <c r="I16" i="7"/>
  <c r="R40" i="7"/>
  <c r="R27" i="7"/>
  <c r="O158" i="13"/>
  <c r="D16" i="8"/>
  <c r="F139" i="12"/>
  <c r="R9" i="7"/>
  <c r="E72" i="12"/>
  <c r="C11" i="8"/>
  <c r="L156" i="13"/>
  <c r="V22" i="8"/>
  <c r="R39" i="7"/>
  <c r="R35" i="7"/>
  <c r="R6" i="7"/>
  <c r="R11" i="7"/>
  <c r="R41" i="7"/>
  <c r="R37" i="7"/>
  <c r="K140" i="12"/>
  <c r="J58" i="17"/>
  <c r="J46" i="17"/>
  <c r="J42" i="17"/>
  <c r="J44" i="17"/>
  <c r="J32" i="17"/>
  <c r="L138" i="17"/>
  <c r="J26" i="17"/>
  <c r="P138" i="17"/>
  <c r="J13" i="17"/>
  <c r="J64" i="17"/>
  <c r="J60" i="17"/>
  <c r="J48" i="17"/>
  <c r="J40" i="17"/>
  <c r="J36" i="17"/>
  <c r="J24" i="17"/>
  <c r="J20" i="17"/>
  <c r="J16" i="17"/>
  <c r="J102" i="17"/>
  <c r="J100" i="17"/>
  <c r="I138" i="17"/>
  <c r="J99" i="17"/>
  <c r="J97" i="17"/>
  <c r="J89" i="17"/>
  <c r="J81" i="17"/>
  <c r="O130" i="4"/>
  <c r="J133" i="17"/>
  <c r="V131" i="4"/>
  <c r="R131" i="4"/>
  <c r="W137" i="4"/>
  <c r="S137" i="4"/>
  <c r="N137" i="4"/>
  <c r="P65" i="4"/>
  <c r="P124" i="4"/>
  <c r="W131" i="4"/>
  <c r="O126" i="4"/>
  <c r="N113" i="4"/>
  <c r="J126" i="17"/>
  <c r="J52" i="17"/>
  <c r="J28" i="17"/>
  <c r="J71" i="17"/>
  <c r="J69" i="17"/>
  <c r="O120" i="4"/>
  <c r="J128" i="17"/>
  <c r="W124" i="4"/>
  <c r="S124" i="4"/>
  <c r="U124" i="4"/>
  <c r="Q124" i="4"/>
  <c r="J120" i="17"/>
  <c r="G138" i="17"/>
  <c r="J62" i="17"/>
  <c r="J54" i="17"/>
  <c r="J38" i="17"/>
  <c r="J18" i="17"/>
  <c r="V124" i="4"/>
  <c r="P137" i="4"/>
  <c r="J118" i="17"/>
  <c r="J107" i="17"/>
  <c r="J105" i="17"/>
  <c r="J117" i="17"/>
  <c r="J130" i="17"/>
  <c r="J158" i="13"/>
  <c r="D13" i="11"/>
  <c r="AA29" i="9"/>
  <c r="R33" i="7"/>
  <c r="E29" i="12"/>
  <c r="O77" i="4"/>
  <c r="J77" i="17"/>
  <c r="O115" i="4"/>
  <c r="J115" i="17"/>
  <c r="J122" i="17"/>
  <c r="J135" i="17"/>
  <c r="P113" i="4"/>
  <c r="N124" i="4"/>
  <c r="E104" i="12"/>
  <c r="L88" i="13"/>
  <c r="G14" i="8"/>
  <c r="S158" i="13"/>
  <c r="D15" i="8"/>
  <c r="P29" i="9"/>
  <c r="V29" i="9"/>
  <c r="R29" i="9"/>
  <c r="AE29" i="9"/>
  <c r="W29" i="9"/>
  <c r="R25" i="7"/>
  <c r="E127" i="12"/>
  <c r="K138" i="17"/>
  <c r="K146" i="17" s="1"/>
  <c r="I26" i="7"/>
  <c r="M22" i="8"/>
  <c r="J51" i="17"/>
  <c r="T131" i="4"/>
  <c r="U137" i="4"/>
  <c r="Q137" i="4"/>
  <c r="C12" i="8"/>
  <c r="AI29" i="9"/>
  <c r="AB29" i="9"/>
  <c r="AH29" i="9"/>
  <c r="AD29" i="9"/>
  <c r="AG29" i="9"/>
  <c r="R36" i="7"/>
  <c r="L83" i="13"/>
  <c r="E61" i="12"/>
  <c r="E57" i="12"/>
  <c r="I140" i="12"/>
  <c r="I139" i="12"/>
  <c r="J127" i="17"/>
  <c r="R138" i="17"/>
  <c r="J50" i="17"/>
  <c r="J34" i="17"/>
  <c r="J30" i="17"/>
  <c r="J22" i="17"/>
  <c r="J14" i="17"/>
  <c r="J94" i="17"/>
  <c r="J84" i="17"/>
  <c r="J121" i="17"/>
  <c r="J136" i="17"/>
  <c r="E12" i="12"/>
  <c r="M158" i="13"/>
  <c r="T136" i="13"/>
  <c r="V136" i="13" s="1"/>
  <c r="Q29" i="9"/>
  <c r="R42" i="7"/>
  <c r="R38" i="7"/>
  <c r="R34" i="7"/>
  <c r="E22" i="12"/>
  <c r="E130" i="12"/>
  <c r="E133" i="12" s="1"/>
  <c r="J159" i="13"/>
  <c r="R159" i="13"/>
  <c r="N159" i="13"/>
  <c r="G140" i="12"/>
  <c r="S138" i="17"/>
  <c r="T124" i="4"/>
  <c r="E34" i="12"/>
  <c r="E26" i="12"/>
  <c r="E19" i="12"/>
  <c r="E11" i="12"/>
  <c r="J140" i="12"/>
  <c r="H140" i="12"/>
  <c r="Q138" i="17"/>
  <c r="J87" i="17"/>
  <c r="J79" i="17"/>
  <c r="S65" i="4"/>
  <c r="S131" i="4"/>
  <c r="E77" i="12"/>
  <c r="J61" i="17"/>
  <c r="J57" i="17"/>
  <c r="J53" i="17"/>
  <c r="J49" i="17"/>
  <c r="J45" i="17"/>
  <c r="J41" i="17"/>
  <c r="J37" i="17"/>
  <c r="J33" i="17"/>
  <c r="J29" i="17"/>
  <c r="J25" i="17"/>
  <c r="J21" i="17"/>
  <c r="J17" i="17"/>
  <c r="J103" i="17"/>
  <c r="J101" i="17"/>
  <c r="J93" i="17"/>
  <c r="I15" i="8"/>
  <c r="G139" i="12"/>
  <c r="E89" i="12"/>
  <c r="E25" i="12"/>
  <c r="E60" i="12"/>
  <c r="R20" i="7"/>
  <c r="N140" i="12"/>
  <c r="L140" i="12"/>
  <c r="A1" i="4"/>
  <c r="A1" i="8"/>
  <c r="A1" i="17"/>
  <c r="A1" i="7"/>
  <c r="C113" i="4"/>
  <c r="E31" i="12"/>
  <c r="E86" i="12"/>
  <c r="E81" i="12"/>
  <c r="E28" i="12"/>
  <c r="E41" i="12"/>
  <c r="E49" i="12"/>
  <c r="E75" i="12"/>
  <c r="E92" i="12"/>
  <c r="A1" i="3"/>
  <c r="E82" i="12"/>
  <c r="E126" i="12"/>
  <c r="E52" i="12"/>
  <c r="C65" i="4"/>
  <c r="N17" i="8"/>
  <c r="N22" i="8" s="1"/>
  <c r="L139" i="12"/>
  <c r="R28" i="7"/>
  <c r="E107" i="12"/>
  <c r="E55" i="12"/>
  <c r="N65" i="4"/>
  <c r="X113" i="4"/>
  <c r="E84" i="12"/>
  <c r="E38" i="12"/>
  <c r="O15" i="8"/>
  <c r="O22" i="8" s="1"/>
  <c r="M139" i="12"/>
  <c r="E93" i="12"/>
  <c r="E50" i="12"/>
  <c r="E53" i="12"/>
  <c r="E97" i="12"/>
  <c r="E105" i="12"/>
  <c r="E43" i="12"/>
  <c r="E71" i="12"/>
  <c r="E20" i="12"/>
  <c r="T141" i="13"/>
  <c r="T155" i="13"/>
  <c r="C138" i="12"/>
  <c r="E17" i="8" s="1"/>
  <c r="E113" i="12"/>
  <c r="E13" i="12"/>
  <c r="E59" i="12"/>
  <c r="E21" i="12"/>
  <c r="E109" i="12"/>
  <c r="E99" i="12"/>
  <c r="R14" i="7"/>
  <c r="O26" i="9"/>
  <c r="AL26" i="9" s="1"/>
  <c r="G158" i="13"/>
  <c r="J29" i="9"/>
  <c r="Y15" i="8"/>
  <c r="Y22" i="8" s="1"/>
  <c r="N139" i="12"/>
  <c r="F17" i="8"/>
  <c r="D139" i="12"/>
  <c r="R15" i="7"/>
  <c r="I13" i="7"/>
  <c r="R31" i="7"/>
  <c r="E42" i="12"/>
  <c r="J139" i="12"/>
  <c r="J98" i="17"/>
  <c r="J96" i="17"/>
  <c r="J90" i="17"/>
  <c r="J88" i="17"/>
  <c r="O82" i="4"/>
  <c r="J80" i="17"/>
  <c r="J75" i="17"/>
  <c r="J73" i="17"/>
  <c r="J116" i="17"/>
  <c r="J129" i="17"/>
  <c r="E37" i="12"/>
  <c r="E14" i="12"/>
  <c r="I158" i="13"/>
  <c r="L136" i="13"/>
  <c r="H16" i="7"/>
  <c r="R32" i="7"/>
  <c r="D159" i="13"/>
  <c r="S159" i="13"/>
  <c r="E44" i="12"/>
  <c r="E116" i="12"/>
  <c r="E33" i="12"/>
  <c r="E45" i="12"/>
  <c r="L157" i="13"/>
  <c r="K12" i="15"/>
  <c r="U22" i="8"/>
  <c r="J16" i="7"/>
  <c r="X65" i="4"/>
  <c r="W113" i="4"/>
  <c r="O138" i="17"/>
  <c r="O59" i="4"/>
  <c r="W65" i="4"/>
  <c r="Q65" i="4"/>
  <c r="U113" i="4"/>
  <c r="Q113" i="4"/>
  <c r="V65" i="4"/>
  <c r="R65" i="4"/>
  <c r="R113" i="4"/>
  <c r="T113" i="4"/>
  <c r="V113" i="4"/>
  <c r="J95" i="17"/>
  <c r="O74" i="4"/>
  <c r="J119" i="17"/>
  <c r="J104" i="17"/>
  <c r="O68" i="4"/>
  <c r="T65" i="4"/>
  <c r="U65" i="4"/>
  <c r="S113" i="4"/>
  <c r="C137" i="4"/>
  <c r="J91" i="17"/>
  <c r="V159" i="13" l="1"/>
  <c r="K29" i="9"/>
  <c r="M36" i="3" s="1"/>
  <c r="C142" i="4"/>
  <c r="E143" i="4"/>
  <c r="D143" i="4"/>
  <c r="G143" i="17"/>
  <c r="AA17" i="8"/>
  <c r="C143" i="17"/>
  <c r="L138" i="4"/>
  <c r="I45" i="7"/>
  <c r="H138" i="4"/>
  <c r="T158" i="13"/>
  <c r="O119" i="4"/>
  <c r="O79" i="4"/>
  <c r="O122" i="4"/>
  <c r="O111" i="4"/>
  <c r="O89" i="4"/>
  <c r="O107" i="4"/>
  <c r="O121" i="4"/>
  <c r="O84" i="4"/>
  <c r="O103" i="4"/>
  <c r="I22" i="8"/>
  <c r="Q145" i="4" s="1"/>
  <c r="O72" i="4"/>
  <c r="O40" i="4"/>
  <c r="H45" i="7"/>
  <c r="J145" i="17"/>
  <c r="J45" i="7"/>
  <c r="C69" i="12"/>
  <c r="P69" i="12" s="1"/>
  <c r="R8" i="7"/>
  <c r="R26" i="7"/>
  <c r="O15" i="4"/>
  <c r="C133" i="12"/>
  <c r="R26" i="3"/>
  <c r="O35" i="4"/>
  <c r="O44" i="4"/>
  <c r="X138" i="4"/>
  <c r="O91" i="4"/>
  <c r="O31" i="4"/>
  <c r="G17" i="8"/>
  <c r="C17" i="8"/>
  <c r="T159" i="13"/>
  <c r="O63" i="4"/>
  <c r="O19" i="4"/>
  <c r="O60" i="4"/>
  <c r="C138" i="4"/>
  <c r="O87" i="4"/>
  <c r="O30" i="4"/>
  <c r="O23" i="4"/>
  <c r="O20" i="4"/>
  <c r="O48" i="4"/>
  <c r="O25" i="4"/>
  <c r="O136" i="4"/>
  <c r="O55" i="4"/>
  <c r="O78" i="4"/>
  <c r="O83" i="4"/>
  <c r="O36" i="4"/>
  <c r="O26" i="4"/>
  <c r="O56" i="4"/>
  <c r="L158" i="13"/>
  <c r="O88" i="4"/>
  <c r="O86" i="4"/>
  <c r="O106" i="4"/>
  <c r="O97" i="4"/>
  <c r="O92" i="4"/>
  <c r="O105" i="4"/>
  <c r="O110" i="4"/>
  <c r="O112" i="4"/>
  <c r="O90" i="4"/>
  <c r="Q138" i="4"/>
  <c r="O43" i="4"/>
  <c r="O133" i="4"/>
  <c r="O93" i="4"/>
  <c r="O24" i="4"/>
  <c r="V138" i="4"/>
  <c r="N26" i="8" s="1"/>
  <c r="N27" i="8" s="1"/>
  <c r="P138" i="4"/>
  <c r="P146" i="4" s="1"/>
  <c r="O71" i="4"/>
  <c r="O95" i="4"/>
  <c r="O102" i="4"/>
  <c r="O16" i="4"/>
  <c r="O32" i="4"/>
  <c r="S138" i="4"/>
  <c r="O38" i="4"/>
  <c r="O54" i="4"/>
  <c r="R138" i="4"/>
  <c r="J26" i="8" s="1"/>
  <c r="J27" i="8" s="1"/>
  <c r="O109" i="4"/>
  <c r="N138" i="4"/>
  <c r="F26" i="8" s="1"/>
  <c r="O99" i="4"/>
  <c r="O52" i="4"/>
  <c r="O75" i="4"/>
  <c r="O51" i="4"/>
  <c r="O12" i="4"/>
  <c r="O28" i="4"/>
  <c r="O94" i="4"/>
  <c r="O21" i="4"/>
  <c r="O128" i="4"/>
  <c r="E112" i="12"/>
  <c r="O47" i="4"/>
  <c r="U145" i="4"/>
  <c r="O17" i="4"/>
  <c r="J137" i="17"/>
  <c r="H137" i="17"/>
  <c r="O108" i="4"/>
  <c r="O42" i="4"/>
  <c r="O58" i="4"/>
  <c r="U138" i="4"/>
  <c r="O135" i="4"/>
  <c r="E114" i="12"/>
  <c r="W145" i="4"/>
  <c r="C117" i="12"/>
  <c r="E125" i="12"/>
  <c r="E128" i="12" s="1"/>
  <c r="C128" i="12"/>
  <c r="W138" i="4"/>
  <c r="R16" i="7"/>
  <c r="J113" i="17"/>
  <c r="P146" i="17"/>
  <c r="G142" i="4"/>
  <c r="O29" i="9"/>
  <c r="E120" i="12"/>
  <c r="E137" i="12" s="1"/>
  <c r="C137" i="12"/>
  <c r="E16" i="8" s="1"/>
  <c r="L159" i="13"/>
  <c r="O37" i="4"/>
  <c r="O45" i="4"/>
  <c r="O53" i="4"/>
  <c r="O61" i="4"/>
  <c r="O11" i="4"/>
  <c r="J124" i="17"/>
  <c r="O10" i="4"/>
  <c r="O69" i="4"/>
  <c r="O85" i="4"/>
  <c r="O67" i="4"/>
  <c r="O14" i="4"/>
  <c r="O46" i="4"/>
  <c r="O62" i="4"/>
  <c r="O39" i="4"/>
  <c r="O116" i="4"/>
  <c r="O73" i="4"/>
  <c r="E17" i="12"/>
  <c r="F22" i="8"/>
  <c r="D17" i="8"/>
  <c r="D22" i="8" s="1"/>
  <c r="R13" i="7"/>
  <c r="O101" i="4"/>
  <c r="J65" i="17"/>
  <c r="H65" i="17"/>
  <c r="H113" i="17"/>
  <c r="O34" i="4"/>
  <c r="O50" i="4"/>
  <c r="T138" i="4"/>
  <c r="O146" i="17"/>
  <c r="H124" i="17"/>
  <c r="H131" i="17"/>
  <c r="J131" i="17"/>
  <c r="O96" i="4"/>
  <c r="O18" i="4"/>
  <c r="V145" i="4"/>
  <c r="C122" i="12"/>
  <c r="C136" i="12"/>
  <c r="E15" i="8" s="1"/>
  <c r="AA15" i="8" s="1"/>
  <c r="E119" i="12"/>
  <c r="E10" i="12"/>
  <c r="E64" i="12" s="1"/>
  <c r="O41" i="4"/>
  <c r="O49" i="4"/>
  <c r="O57" i="4"/>
  <c r="O129" i="4" l="1"/>
  <c r="P128" i="12"/>
  <c r="P133" i="12"/>
  <c r="C143" i="4"/>
  <c r="O118" i="4"/>
  <c r="P117" i="12"/>
  <c r="P122" i="12"/>
  <c r="F27" i="8"/>
  <c r="I142" i="17"/>
  <c r="O26" i="8"/>
  <c r="O27" i="8" s="1"/>
  <c r="G16" i="8"/>
  <c r="AA16" i="8"/>
  <c r="R45" i="7"/>
  <c r="O123" i="4"/>
  <c r="O124" i="4" s="1"/>
  <c r="E117" i="12"/>
  <c r="E140" i="12" s="1"/>
  <c r="E22" i="8"/>
  <c r="C15" i="8"/>
  <c r="G15" i="8"/>
  <c r="O29" i="4"/>
  <c r="O100" i="4"/>
  <c r="O104" i="4"/>
  <c r="L143" i="4"/>
  <c r="H26" i="8"/>
  <c r="H27" i="8" s="1"/>
  <c r="I26" i="8"/>
  <c r="I27" i="8" s="1"/>
  <c r="U146" i="4"/>
  <c r="C16" i="8"/>
  <c r="O64" i="4"/>
  <c r="H143" i="4"/>
  <c r="O81" i="4"/>
  <c r="O13" i="4"/>
  <c r="C140" i="12"/>
  <c r="P139" i="12" s="1"/>
  <c r="O22" i="4"/>
  <c r="O80" i="4"/>
  <c r="O33" i="4"/>
  <c r="O76" i="4"/>
  <c r="O134" i="4"/>
  <c r="O137" i="4" s="1"/>
  <c r="J138" i="17"/>
  <c r="O98" i="4"/>
  <c r="O27" i="4"/>
  <c r="R146" i="4"/>
  <c r="M26" i="8"/>
  <c r="M27" i="8" s="1"/>
  <c r="K26" i="8"/>
  <c r="K27" i="8" s="1"/>
  <c r="S146" i="4"/>
  <c r="Q146" i="4"/>
  <c r="T146" i="4"/>
  <c r="L26" i="8"/>
  <c r="L27" i="8" s="1"/>
  <c r="G143" i="4"/>
  <c r="E136" i="12"/>
  <c r="E139" i="12" s="1"/>
  <c r="E122" i="12"/>
  <c r="V146" i="4"/>
  <c r="W146" i="4"/>
  <c r="M124" i="4"/>
  <c r="C139" i="12"/>
  <c r="Q146" i="17"/>
  <c r="H138" i="17"/>
  <c r="M137" i="4"/>
  <c r="Z137" i="4" s="1"/>
  <c r="N145" i="4"/>
  <c r="M65" i="4"/>
  <c r="Z65" i="4" s="1"/>
  <c r="L146" i="17"/>
  <c r="O131" i="4"/>
  <c r="M131" i="4"/>
  <c r="R146" i="17"/>
  <c r="N142" i="4" l="1"/>
  <c r="M113" i="4"/>
  <c r="Z113" i="4" s="1"/>
  <c r="O70" i="4"/>
  <c r="O113" i="4" s="1"/>
  <c r="I146" i="17"/>
  <c r="G22" i="8"/>
  <c r="C22" i="8"/>
  <c r="O65" i="4"/>
  <c r="N146" i="4"/>
  <c r="M138" i="4" l="1"/>
  <c r="E26" i="8" s="1"/>
  <c r="E27" i="8" s="1"/>
  <c r="O138" i="4"/>
  <c r="G26" i="8" s="1"/>
  <c r="G27" i="8" s="1"/>
  <c r="O145" i="4"/>
  <c r="M145" i="4"/>
  <c r="M146" i="4" l="1"/>
  <c r="Z138" i="4"/>
  <c r="O146" i="4"/>
  <c r="J146" i="17"/>
  <c r="H146" i="17"/>
  <c r="D145" i="4" l="1"/>
  <c r="C145" i="17"/>
</calcChain>
</file>

<file path=xl/comments1.xml><?xml version="1.0" encoding="utf-8"?>
<comments xmlns="http://schemas.openxmlformats.org/spreadsheetml/2006/main">
  <authors>
    <author>User</author>
    <author>Jolanta</author>
  </authors>
  <commentList>
    <comment ref="N1" authorId="0" shapeId="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5" authorId="0" shapeId="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1" authorId="0" shapeId="0">
      <text>
        <r>
          <rPr>
            <b/>
            <sz val="8"/>
            <color indexed="81"/>
            <rFont val="Tahoma"/>
            <family val="2"/>
          </rPr>
          <t>Jei ataskaita ne vieno SUC, išvardykite visų SUC pavadinimus.</t>
        </r>
      </text>
    </comment>
    <comment ref="A13" authorId="0" shapeId="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3" authorId="0" shapeId="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88" authorId="1" shapeId="0">
      <text>
        <r>
          <rPr>
            <sz val="8"/>
            <color indexed="81"/>
            <rFont val="Tahoma"/>
            <family val="2"/>
            <charset val="186"/>
          </rPr>
          <t>Visi skaičiai šioje eilutėje turi sutapti su 83 eilute</t>
        </r>
      </text>
    </comment>
    <comment ref="T141" authorId="1" shapeId="0">
      <text>
        <r>
          <rPr>
            <sz val="8"/>
            <color indexed="81"/>
            <rFont val="Tahoma"/>
            <family val="2"/>
            <charset val="186"/>
          </rPr>
          <t>Turi sutapti su 136 eilute</t>
        </r>
      </text>
    </comment>
    <comment ref="T152" authorId="1" shapeId="0">
      <text>
        <r>
          <rPr>
            <sz val="8"/>
            <color indexed="81"/>
            <rFont val="Tahoma"/>
            <family val="2"/>
            <charset val="186"/>
          </rPr>
          <t>Turi sutapti su 147 eilute</t>
        </r>
      </text>
    </comment>
  </commentList>
</comments>
</file>

<file path=xl/comments10.xml><?xml version="1.0" encoding="utf-8"?>
<comments xmlns="http://schemas.openxmlformats.org/spreadsheetml/2006/main">
  <authors>
    <author>Vartotojas</author>
    <author>User</author>
  </authors>
  <commentList>
    <comment ref="A1" authorId="0" shapeId="0">
      <text>
        <r>
          <rPr>
            <sz val="9"/>
            <color indexed="81"/>
            <rFont val="Tahoma"/>
            <family val="2"/>
            <charset val="186"/>
          </rPr>
          <t>Pavadinimas automatiškai užsipildo užpildžius SUC1 formos pradinį puslapį</t>
        </r>
      </text>
    </comment>
    <comment ref="A3" authorId="0" shapeId="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J5" authorId="1" shapeId="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2" authorId="0" shapeId="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3"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4"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authors>
    <author>Vartotojas</author>
    <author>Edgaras</author>
    <author>User</author>
    <author>Jolanta</author>
  </authors>
  <commentList>
    <comment ref="A1" authorId="0" shapeId="0">
      <text>
        <r>
          <rPr>
            <sz val="9"/>
            <color indexed="81"/>
            <rFont val="Tahoma"/>
            <family val="2"/>
            <charset val="186"/>
          </rPr>
          <t>Pavadinimas automatiškai užsipildo užpildžius SUC1 formos pradinį puslapį</t>
        </r>
      </text>
    </comment>
    <comment ref="A4" authorId="0" shapeId="0">
      <text>
        <r>
          <rPr>
            <sz val="8"/>
            <color indexed="81"/>
            <rFont val="Tahoma"/>
            <family val="2"/>
            <charset val="186"/>
          </rPr>
          <t>Visi skaičiai turi būti paremti buhalterinės apskaitos dokumentais.</t>
        </r>
      </text>
    </comment>
    <comment ref="D6" authorId="1" shapeId="0">
      <text>
        <r>
          <rPr>
            <b/>
            <sz val="9"/>
            <color indexed="81"/>
            <rFont val="Tahoma"/>
            <family val="2"/>
          </rPr>
          <t>Savivaldybės lėšos skirtos sporto organizacijoms ir sporto bazėms</t>
        </r>
      </text>
    </comment>
    <comment ref="D10" authorId="2" shapeId="0">
      <text>
        <r>
          <rPr>
            <sz val="8"/>
            <color indexed="81"/>
            <rFont val="Tahoma"/>
            <family val="2"/>
          </rPr>
          <t>Lėšos įsirašo automatiškai, užpildžius sporto įmonių, įstaigų ir organizacijų pajamas bei Sporto bazių statybai ir remontui skiriamas lėšas</t>
        </r>
      </text>
    </comment>
    <comment ref="F10" authorId="2" shapeId="0">
      <text>
        <r>
          <rPr>
            <sz val="8"/>
            <color indexed="81"/>
            <rFont val="Tahoma"/>
            <family val="2"/>
          </rPr>
          <t>Įrašyti tik skaičius, be taškų ir kablelių. Pvz., 12345 - tai reikštų 12 tūkst.  345</t>
        </r>
      </text>
    </comment>
    <comment ref="O12" authorId="2" shapeId="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text>
        <r>
          <rPr>
            <b/>
            <sz val="8"/>
            <color indexed="81"/>
            <rFont val="Tahoma"/>
            <family val="2"/>
            <charset val="186"/>
          </rPr>
          <t>Eilutė automatiškai užsipildo užpildžius SUC1 formą</t>
        </r>
      </text>
    </comment>
    <comment ref="O24" authorId="2" shapeId="0">
      <text>
        <r>
          <rPr>
            <b/>
            <sz val="8"/>
            <color indexed="81"/>
            <rFont val="Tahoma"/>
            <family val="2"/>
            <charset val="186"/>
          </rPr>
          <t>Eilutė automatiškai užsipildo užpildžius SUC1 formą</t>
        </r>
      </text>
    </comment>
    <comment ref="O25" authorId="2" shapeId="0">
      <text>
        <r>
          <rPr>
            <b/>
            <sz val="8"/>
            <color indexed="81"/>
            <rFont val="Tahoma"/>
            <family val="2"/>
            <charset val="186"/>
          </rPr>
          <t>Eilutės automatiškai užsipildo užpildžius SUC-1 formą</t>
        </r>
      </text>
    </comment>
    <comment ref="M36" authorId="0" shapeId="0">
      <text>
        <r>
          <rPr>
            <sz val="8.5"/>
            <color indexed="81"/>
            <rFont val="Tahoma"/>
            <family val="2"/>
            <charset val="186"/>
          </rPr>
          <t>Procentas skaičiuojamas automatiškai</t>
        </r>
      </text>
    </comment>
    <comment ref="E44" authorId="0" shapeId="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authors>
    <author>User</author>
    <author>Vartotojas</author>
    <author>Jolanta</author>
  </authors>
  <commentList>
    <comment ref="A2" authorId="0" shapeId="0">
      <text>
        <r>
          <rPr>
            <sz val="8"/>
            <color indexed="81"/>
            <rFont val="Tahoma"/>
            <family val="2"/>
            <charset val="186"/>
          </rPr>
          <t>Pavadinimas automatiškai užsipildo užpildžius SUC1 formos pradinį puslapį</t>
        </r>
      </text>
    </comment>
    <comment ref="N4" authorId="1" shapeId="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F6" authorId="1" shapeId="0">
      <text>
        <r>
          <rPr>
            <sz val="9"/>
            <color indexed="81"/>
            <rFont val="Tahoma"/>
            <family val="2"/>
            <charset val="186"/>
          </rPr>
          <t>Lietuvos sporto trenerio (vyresniojo trenerio) kvalifikacinė kategorija prilyginama pirmai kvalifikacinei kategorijai</t>
        </r>
      </text>
    </comment>
    <comment ref="H6" authorId="1" shapeId="0">
      <text>
        <r>
          <rPr>
            <sz val="9"/>
            <color indexed="81"/>
            <rFont val="Tahoma"/>
            <family val="2"/>
            <charset val="186"/>
          </rPr>
          <t>Nacionalinio sporto trenerio (trenerio metodininko) kvalifikacinė kategorija prilyginama trečiai kvalifikacinei kategorijai</t>
        </r>
      </text>
    </comment>
    <comment ref="J6" authorId="1" shapeId="0">
      <text>
        <r>
          <rPr>
            <sz val="9"/>
            <color indexed="81"/>
            <rFont val="Tahoma"/>
            <family val="2"/>
            <charset val="186"/>
          </rPr>
          <t>Tarptautinės kategorijos trenerio (trenerio eksperto) kvalifikacinė kategorija prilyginama penktai kvalifikacinei kategorijai</t>
        </r>
      </text>
    </comment>
    <comment ref="N69" authorId="2" shapeId="0">
      <text>
        <r>
          <rPr>
            <sz val="8"/>
            <color indexed="81"/>
            <rFont val="Tahoma"/>
            <family val="2"/>
            <charset val="186"/>
          </rPr>
          <t>Turi sutapti su 64 eilute</t>
        </r>
      </text>
    </comment>
    <comment ref="N122" authorId="2" shapeId="0">
      <text>
        <r>
          <rPr>
            <sz val="8"/>
            <color indexed="81"/>
            <rFont val="Tahoma"/>
            <family val="2"/>
            <charset val="186"/>
          </rPr>
          <t xml:space="preserve">Turi sutapti su 117 eilute
</t>
        </r>
      </text>
    </comment>
    <comment ref="N133" authorId="2" shapeId="0">
      <text>
        <r>
          <rPr>
            <sz val="8"/>
            <color indexed="81"/>
            <rFont val="Tahoma"/>
            <family val="2"/>
            <charset val="186"/>
          </rPr>
          <t>Turi sutapti su 128 eilute</t>
        </r>
      </text>
    </comment>
  </commentList>
</comments>
</file>

<file path=xl/comments3.xml><?xml version="1.0" encoding="utf-8"?>
<comments xmlns="http://schemas.openxmlformats.org/spreadsheetml/2006/main">
  <authors>
    <author>User</author>
  </authors>
  <commentList>
    <comment ref="A2" authorId="0" shapeId="0">
      <text>
        <r>
          <rPr>
            <sz val="8"/>
            <color indexed="81"/>
            <rFont val="Tahoma"/>
            <family val="2"/>
            <charset val="186"/>
          </rPr>
          <t>Pavadinimas automatiškai užsipildo užpildžius SUC1 formos pradinį puslapį</t>
        </r>
      </text>
    </comment>
    <comment ref="AA5" authorId="0"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authors>
    <author>Vartotojas</author>
  </authors>
  <commentList>
    <comment ref="A1" authorId="0" shapeId="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authors>
    <author>Vartotojas</author>
    <author>User</author>
  </authors>
  <commentList>
    <comment ref="A1" authorId="0" shapeId="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text>
        <r>
          <rPr>
            <sz val="9"/>
            <color indexed="81"/>
            <rFont val="Tahoma"/>
            <family val="2"/>
            <charset val="186"/>
          </rPr>
          <t>Pildyti sporto bazes valdomas nuosavybės arba patikėjimo teise</t>
        </r>
      </text>
    </comment>
    <comment ref="C10" authorId="0" shapeId="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text>
        <r>
          <rPr>
            <sz val="9"/>
            <color indexed="81"/>
            <rFont val="Tahoma"/>
            <family val="2"/>
            <charset val="186"/>
          </rPr>
          <t>Sporto bazės, kuriose vienu metu gali vykti kelių sporto šakų varžybos arba pratybos</t>
        </r>
      </text>
    </comment>
    <comment ref="AI10" authorId="0" shapeId="0">
      <text>
        <r>
          <rPr>
            <sz val="9"/>
            <color indexed="81"/>
            <rFont val="Tahoma"/>
            <family val="2"/>
            <charset val="186"/>
          </rPr>
          <t>Nurodomos ne mažesnės kaip 20 x 40 m lauko aikštelės su dirbtine danga ir aptvaru;</t>
        </r>
      </text>
    </comment>
    <comment ref="AJ10" authorId="0" shapeId="0">
      <text>
        <r>
          <rPr>
            <sz val="9"/>
            <color indexed="81"/>
            <rFont val="Tahoma"/>
            <family val="2"/>
            <charset val="186"/>
          </rPr>
          <t>Nurodomas bendras dviračių takų ilgis kilometrais</t>
        </r>
      </text>
    </comment>
    <comment ref="B12" authorId="1" shapeId="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4" authorId="0" shapeId="0">
      <text>
        <r>
          <rPr>
            <sz val="9"/>
            <color indexed="81"/>
            <rFont val="Tahoma"/>
            <family val="2"/>
            <charset val="186"/>
          </rPr>
          <t xml:space="preserve">Data įrašoma automatiškai. Jei rodoma neteiisinga įrašykite patys rankiniu būdu
</t>
        </r>
      </text>
    </comment>
    <comment ref="D19" authorId="0" shapeId="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authors>
    <author>Vartotojas</author>
    <author>Jolanta</author>
    <author>User</author>
  </authors>
  <commentList>
    <comment ref="AK5" authorId="0" shapeId="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8" authorId="0" shapeId="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0" authorId="1" shapeId="0">
      <text>
        <r>
          <rPr>
            <sz val="8"/>
            <color indexed="81"/>
            <rFont val="Times New Roman"/>
            <family val="1"/>
          </rPr>
          <t>Pildyti tik geltona spalva pažymėtus langelius</t>
        </r>
      </text>
    </comment>
    <comment ref="AG17" authorId="2"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1" authorId="2" shapeId="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1" authorId="0" shapeId="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6" authorId="0" shapeId="0">
      <text>
        <r>
          <rPr>
            <b/>
            <sz val="9"/>
            <color indexed="81"/>
            <rFont val="Tahoma"/>
            <family val="2"/>
            <charset val="186"/>
          </rPr>
          <t>Automatiškai užsipildo užpildžius SUC2 formą, išskyrūs patys įrašykite organziacijų skaičių</t>
        </r>
      </text>
    </comment>
    <comment ref="AI27" authorId="0" shapeId="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28" authorId="0" shapeId="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authors>
    <author>Vartotojas</author>
    <author>User</author>
    <author>Jolanta</author>
    <author>Edgaras Abušovas</author>
  </authors>
  <commentList>
    <comment ref="A1" authorId="0" shapeId="0">
      <text>
        <r>
          <rPr>
            <sz val="8"/>
            <color indexed="81"/>
            <rFont val="Tahoma"/>
            <family val="2"/>
            <charset val="186"/>
          </rPr>
          <t>Pavadinimas automatiškai užsipildo užpildžius SUC1 formos pradinį puslapį</t>
        </r>
      </text>
    </comment>
    <comment ref="Y5" authorId="1" shapeId="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P7" authorId="1" shapeId="0">
      <text>
        <r>
          <rPr>
            <sz val="8"/>
            <color indexed="81"/>
            <rFont val="Tahoma"/>
            <family val="2"/>
          </rPr>
          <t>20–23 skiltys pagal švietimo, mokslo ir studijų institucijų duomenis</t>
        </r>
      </text>
    </comment>
    <comment ref="H8" authorId="0" shapeId="0">
      <text>
        <r>
          <rPr>
            <sz val="9"/>
            <color indexed="81"/>
            <rFont val="Tahoma"/>
            <family val="2"/>
            <charset val="186"/>
          </rPr>
          <t>Lietuvos sporto trenerio (vyresniojo trenerio) kvalifikacinė kategorija prilyginama pirmai kvalifikacinei kategorijai</t>
        </r>
      </text>
    </comment>
    <comment ref="J8" authorId="0" shapeId="0">
      <text>
        <r>
          <rPr>
            <sz val="9"/>
            <color indexed="81"/>
            <rFont val="Tahoma"/>
            <family val="2"/>
            <charset val="186"/>
          </rPr>
          <t>Nacionalinio sporto trenerio (trenerio metodininko) kvalifikacinė kategorija prilyginama trečiai kvalifikacinei kategorijai</t>
        </r>
      </text>
    </comment>
    <comment ref="L8" authorId="0" shapeId="0">
      <text>
        <r>
          <rPr>
            <sz val="9"/>
            <color indexed="81"/>
            <rFont val="Tahoma"/>
            <family val="2"/>
            <charset val="186"/>
          </rPr>
          <t>Tarptautinės kategorijos trenerio (trenerio eksperto) kvalifikacinė kategorija prilyginama penktai kvalifikacinei kategorijai</t>
        </r>
      </text>
    </comment>
    <comment ref="AA10" authorId="2" shapeId="0">
      <text>
        <r>
          <rPr>
            <sz val="8"/>
            <color indexed="81"/>
            <rFont val="Times New Roman"/>
            <family val="1"/>
          </rPr>
          <t>Pildyti tik geltona spalva pažymėtus langelius</t>
        </r>
        <r>
          <rPr>
            <sz val="8"/>
            <color indexed="81"/>
            <rFont val="Tahoma"/>
            <family val="2"/>
            <charset val="186"/>
          </rPr>
          <t xml:space="preserve">
</t>
        </r>
      </text>
    </comment>
    <comment ref="Y15" authorId="1" shapeId="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0" authorId="3" shapeId="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1" authorId="3" shapeId="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10"/>
            <rFont val="Tahoma"/>
            <family val="2"/>
            <charset val="186"/>
          </rPr>
          <t xml:space="preserve">DĖMESIO!
Šioje lentelėje pildoma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S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K5" authorId="2" shapeId="0">
      <text>
        <r>
          <rPr>
            <sz val="8"/>
            <color indexed="81"/>
            <rFont val="Tahoma"/>
            <family val="2"/>
          </rPr>
          <t>Nurodoma tik aukščiausia trenerio kategorija</t>
        </r>
      </text>
    </comment>
    <comment ref="K6" authorId="0" shapeId="0">
      <text>
        <r>
          <rPr>
            <sz val="9"/>
            <color indexed="81"/>
            <rFont val="Tahoma"/>
            <family val="2"/>
            <charset val="186"/>
          </rPr>
          <t>Lietuvos sporto trenerio (vyresniojo trenerio) kvalifikacinė kategorija prilyginama pirmai kvalifikacinei kategorijai</t>
        </r>
      </text>
    </comment>
    <comment ref="M6" authorId="0" shapeId="0">
      <text>
        <r>
          <rPr>
            <sz val="9"/>
            <color indexed="81"/>
            <rFont val="Tahoma"/>
            <family val="2"/>
            <charset val="186"/>
          </rPr>
          <t>Nacionalinio sporto trenerio (trenerio metodininko) kvalifikacinė kategorija prilyginama trečiai kvalifikacinei kategorijai</t>
        </r>
      </text>
    </comment>
    <comment ref="O6" authorId="0" shapeId="0">
      <text>
        <r>
          <rPr>
            <sz val="9"/>
            <color indexed="81"/>
            <rFont val="Tahoma"/>
            <family val="2"/>
            <charset val="186"/>
          </rPr>
          <t>Tarptautinės kategorijos trenerio (trenerio eksperto) kvalifikacinė kategorija prilyginama penktai kvalifikacinei kategorijai</t>
        </r>
      </text>
    </comment>
    <comment ref="C142" authorId="3" shapeId="0">
      <text>
        <r>
          <rPr>
            <sz val="8"/>
            <color indexed="81"/>
            <rFont val="Times New Roman"/>
            <family val="1"/>
          </rPr>
          <t>1 lent. sporto klubų ir kitų sporto įstaigų (be sporto ugdymo centrų) sportuojantieji</t>
        </r>
      </text>
    </comment>
    <comment ref="G143" authorId="3" shapeId="0">
      <text>
        <r>
          <rPr>
            <sz val="8"/>
            <color indexed="81"/>
            <rFont val="Times New Roman"/>
            <family val="1"/>
          </rPr>
          <t>Turi būti visi "0"</t>
        </r>
      </text>
    </comment>
    <comment ref="P145" authorId="3" shapeId="0">
      <text>
        <r>
          <rPr>
            <sz val="8"/>
            <color indexed="81"/>
            <rFont val="Times New Roman"/>
            <family val="1"/>
          </rPr>
          <t>2.1 lent. Treneriai Iš viso pagal atitinkamą skiltį</t>
        </r>
        <r>
          <rPr>
            <sz val="8"/>
            <color indexed="81"/>
            <rFont val="Tahoma"/>
            <family val="2"/>
            <charset val="186"/>
          </rPr>
          <t xml:space="preserve">
</t>
        </r>
      </text>
    </comment>
    <comment ref="P146" authorId="3" shapeId="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X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P5" authorId="2" shapeId="0">
      <text>
        <r>
          <rPr>
            <sz val="8"/>
            <color indexed="81"/>
            <rFont val="Tahoma"/>
            <family val="2"/>
          </rPr>
          <t>Nurodoma tik aukščiausia trenerio kategorija</t>
        </r>
      </text>
    </comment>
    <comment ref="P6" authorId="0" shapeId="0">
      <text>
        <r>
          <rPr>
            <sz val="9"/>
            <color indexed="81"/>
            <rFont val="Tahoma"/>
            <family val="2"/>
            <charset val="186"/>
          </rPr>
          <t>Lietuvos sporto trenerio (vyresniojo trenerio) kvalifikacinė kategorija prilyginama pirmai kvalifikacinei kategorijai</t>
        </r>
      </text>
    </comment>
    <comment ref="R6" authorId="0" shapeId="0">
      <text>
        <r>
          <rPr>
            <sz val="9"/>
            <color indexed="81"/>
            <rFont val="Tahoma"/>
            <family val="2"/>
            <charset val="186"/>
          </rPr>
          <t>Nacionalinio sporto trenerio (trenerio metodininko) kvalifikacinė kategorija prilyginama trečiai kvalifikacinei kategorijai</t>
        </r>
      </text>
    </comment>
    <comment ref="T6" authorId="0" shapeId="0">
      <text>
        <r>
          <rPr>
            <sz val="9"/>
            <color indexed="81"/>
            <rFont val="Tahoma"/>
            <family val="2"/>
            <charset val="186"/>
          </rPr>
          <t>Tarptautinės kategorijos trenerio (trenerio eksperto) kvalifikacinė kategorija prilyginama penktai kvalifikacinei kategorijai</t>
        </r>
      </text>
    </comment>
    <comment ref="C142" authorId="3" shapeId="0">
      <text>
        <r>
          <rPr>
            <sz val="8"/>
            <color indexed="81"/>
            <rFont val="Times New Roman"/>
            <family val="1"/>
          </rPr>
          <t>1 lent. Sporto pad. SUC + Švietimo pad. SUC + Privačios SUC</t>
        </r>
      </text>
    </comment>
    <comment ref="H142" authorId="3" shapeId="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3" authorId="3" shapeId="0">
      <text>
        <r>
          <rPr>
            <sz val="8"/>
            <color indexed="81"/>
            <rFont val="Times New Roman"/>
            <family val="1"/>
          </rPr>
          <t>Turi būti visi "0"</t>
        </r>
      </text>
    </comment>
    <comment ref="U145" authorId="3" shapeId="0">
      <text>
        <r>
          <rPr>
            <sz val="8"/>
            <color indexed="81"/>
            <rFont val="Times New Roman"/>
            <family val="1"/>
          </rPr>
          <t>2.1 lent. Treneriai Iš viso pagal atitinkamą skiltį</t>
        </r>
        <r>
          <rPr>
            <sz val="8"/>
            <color indexed="81"/>
            <rFont val="Tahoma"/>
            <family val="2"/>
            <charset val="186"/>
          </rPr>
          <t xml:space="preserve">
</t>
        </r>
      </text>
    </comment>
    <comment ref="U146" authorId="3" shapeId="0">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<sst xmlns="http://schemas.openxmlformats.org/spreadsheetml/2006/main" count="1308" uniqueCount="580">
  <si>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</si>
  <si>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</si>
  <si>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</si>
  <si>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</si>
  <si>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</si>
  <si>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</si>
  <si>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</si>
  <si>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</si>
  <si>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</si>
  <si>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</si>
  <si>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</si>
  <si>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</si>
  <si>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</si>
  <si>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</si>
  <si>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</si>
  <si>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</si>
  <si>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</si>
  <si>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</si>
  <si>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</si>
  <si>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</si>
  <si>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</si>
  <si>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</si>
  <si>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</si>
  <si>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</si>
  <si>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</si>
  <si>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</si>
  <si>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</si>
  <si>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</si>
  <si>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TRENERIAI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</si>
  <si>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</si>
  <si>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</si>
  <si>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</si>
  <si>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</si>
  <si>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</si>
  <si>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</si>
  <si>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</si>
  <si>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</si>
  <si>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</si>
  <si>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</si>
  <si>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</si>
  <si>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</si>
  <si>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</si>
  <si>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</si>
  <si>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</si>
  <si>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</si>
  <si>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</si>
  <si>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</si>
  <si>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</si>
  <si>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</si>
  <si>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</si>
  <si>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</si>
  <si>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</si>
  <si>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</si>
  <si>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</si>
  <si>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</si>
  <si>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</si>
  <si>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</si>
  <si>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</si>
  <si>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</si>
  <si>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</si>
  <si>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</si>
  <si>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</si>
  <si>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</si>
  <si>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</si>
  <si>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</si>
  <si>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</si>
  <si>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</si>
  <si>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</si>
  <si>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</si>
  <si>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</si>
  <si>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</si>
  <si>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</si>
  <si>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</si>
  <si>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</si>
  <si>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</si>
  <si>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</si>
  <si>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</si>
  <si>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</si>
  <si>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</si>
  <si>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</si>
  <si>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</si>
  <si>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</si>
  <si>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</si>
  <si>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</si>
  <si>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</si>
  <si>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</si>
  <si>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</si>
  <si>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</si>
  <si>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</si>
  <si>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</si>
  <si>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</si>
  <si>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</si>
  <si>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</si>
  <si>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</si>
  <si>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</si>
  <si>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</si>
  <si>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</si>
  <si>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</si>
  <si>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</si>
  <si>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</si>
  <si>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</si>
  <si>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Sportiniai šokiai</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</si>
  <si>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</si>
  <si>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</si>
  <si>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</si>
  <si>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</si>
  <si>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</si>
  <si>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</si>
  <si>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</si>
  <si>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</si>
  <si>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</si>
  <si>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</si>
  <si>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</si>
  <si>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</si>
  <si>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</si>
  <si>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</si>
  <si>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</si>
  <si>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</si>
  <si>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</si>
  <si>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</si>
  <si>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</si>
  <si>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</si>
  <si>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</si>
  <si>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</si>
  <si>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</si>
  <si>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</si>
  <si>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</si>
  <si>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</si>
  <si>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</si>
  <si>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</si>
  <si>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</si>
  <si>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</si>
  <si>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</si>
  <si>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</si>
  <si>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</si>
  <si>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</si>
  <si>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</si>
  <si>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</si>
  <si>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</si>
  <si>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Aukštesniosios mokyklos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</si>
  <si>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</si>
  <si>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</si>
  <si>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</si>
  <si>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</si>
  <si>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</si>
  <si>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</si>
  <si>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</si>
  <si>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</si>
  <si>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</si>
  <si>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</si>
  <si>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</si>
  <si>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</si>
  <si>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</si>
  <si>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</si>
  <si>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</si>
  <si>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</si>
  <si>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</si>
  <si>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</si>
  <si>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</si>
  <si>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</si>
  <si>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</si>
  <si>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</si>
  <si>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</si>
  <si>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</si>
  <si>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</si>
  <si>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</si>
  <si>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</si>
  <si>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</si>
  <si>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</si>
  <si>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</si>
  <si>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</si>
  <si>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</si>
  <si>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</si>
  <si>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</si>
  <si>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</si>
  <si>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</si>
  <si>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</si>
  <si>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</si>
  <si>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</si>
  <si>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</si>
  <si>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</si>
  <si>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</si>
  <si>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</si>
  <si>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</si>
  <si>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</si>
  <si>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</si>
  <si>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</si>
  <si>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</si>
  <si>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</si>
  <si>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</si>
  <si>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</si>
  <si>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</si>
  <si>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</si>
  <si>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</si>
  <si>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</si>
  <si>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</si>
  <si>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</si>
  <si>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</si>
  <si>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</si>
  <si>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</si>
  <si>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</si>
  <si>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</si>
  <si>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</si>
  <si>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</si>
  <si>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</si>
  <si>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</si>
  <si>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</si>
  <si>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</si>
  <si>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</si>
  <si>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</si>
  <si>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</si>
  <si>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</si>
  <si>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</si>
  <si>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</si>
  <si>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</si>
  <si>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</si>
  <si>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</si>
  <si>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</si>
  <si>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</si>
  <si>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</si>
  <si>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</si>
  <si>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</si>
  <si>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</si>
  <si>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</si>
  <si>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</si>
  <si>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</si>
  <si>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</si>
  <si>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</si>
  <si>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</si>
  <si>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</si>
  <si>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</si>
  <si>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</si>
  <si>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</si>
  <si>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</si>
  <si>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</si>
  <si>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</si>
  <si>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</si>
  <si>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</si>
  <si>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</si>
  <si>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</si>
  <si>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</si>
  <si>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</si>
  <si>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</si>
  <si>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</si>
  <si>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</si>
  <si>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</si>
  <si>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</si>
  <si>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</si>
  <si>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</si>
  <si>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</si>
  <si>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</si>
  <si>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</si>
  <si>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</si>
  <si>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</si>
  <si>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</si>
  <si>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</si>
  <si>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</si>
  <si>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</si>
  <si>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</si>
  <si>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</si>
  <si>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</si>
  <si>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</si>
  <si>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</si>
  <si>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</si>
  <si>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</si>
  <si>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</si>
  <si>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</si>
  <si>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</si>
  <si>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</si>
  <si>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</si>
  <si>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</si>
  <si>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</si>
  <si>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</si>
  <si>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</si>
  <si>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</si>
  <si>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</si>
  <si>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</si>
  <si>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</si>
  <si>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</si>
  <si>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</si>
  <si>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</si>
  <si>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</si>
  <si>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</si>
  <si>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</si>
  <si>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</si>
  <si>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</si>
  <si>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</si>
  <si>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</si>
  <si>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</si>
  <si>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</si>
  <si>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</si>
  <si>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</si>
  <si>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</si>
  <si>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</si>
  <si>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</si>
  <si>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</si>
  <si>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</si>
  <si>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</si>
  <si>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</si>
  <si>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</si>
  <si>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</si>
  <si>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</si>
  <si>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Darbuotojai (be trenerių)</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</si>
  <si>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</si>
  <si>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</si>
  <si>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</si>
  <si>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</si>
  <si>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</si>
  <si>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</si>
  <si>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</si>
  <si>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</si>
  <si>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</si>
  <si>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</si>
  <si>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</si>
  <si>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</si>
  <si>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</si>
  <si>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</si>
  <si>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</si>
  <si>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</si>
  <si>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</si>
  <si>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</si>
  <si>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</si>
  <si>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</si>
  <si>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</si>
  <si>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</si>
  <si>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</si>
  <si>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</si>
  <si>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</si>
  <si>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</si>
  <si>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</si>
  <si>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</si>
  <si>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</si>
  <si>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</si>
  <si>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</si>
  <si>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</si>
  <si>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</si>
  <si>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</si>
  <si>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</si>
  <si>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</si>
  <si>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</si>
  <si>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</si>
  <si>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</si>
  <si>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</si>
  <si>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</si>
  <si>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</si>
  <si>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</si>
  <si>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</si>
  <si>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</si>
  <si>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</si>
  <si>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</si>
  <si>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</si>
  <si>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</si>
  <si>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</si>
  <si>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</si>
  <si>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</si>
  <si>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</si>
  <si>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</si>
  <si>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</si>
  <si>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</si>
  <si>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</si>
  <si>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Banglenčių sportas*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</si>
  <si>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</si>
  <si>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</si>
  <si>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</si>
  <si>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</si>
  <si>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</si>
  <si>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</si>
  <si>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</si>
  <si>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</si>
  <si>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</si>
  <si>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</si>
  <si>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</si>
  <si>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</si>
  <si>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Karatė (WKF)*</t>
  </si>
  <si>
    <t>Laipiojimo sportas* (nuo 2020)</t>
  </si>
  <si>
    <t>Plaukimas (sinchroninis)</t>
  </si>
  <si>
    <t>Plaukimas (šuoliai į vandenį)</t>
  </si>
  <si>
    <t>Riedlenčių sportas*</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</si>
  <si>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</si>
  <si>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</si>
  <si>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</si>
  <si>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</si>
  <si>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</si>
  <si>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</si>
  <si>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</si>
  <si>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</si>
  <si>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</si>
  <si>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Bočia*</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</si>
  <si>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</si>
  <si>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</si>
  <si>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</si>
  <si>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</si>
  <si>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</si>
  <si>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</si>
  <si>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</si>
  <si>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</si>
  <si>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</si>
  <si>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</si>
  <si>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Ringo*</t>
  </si>
  <si>
    <t>Sambo</t>
  </si>
  <si>
    <t>Skvošas</t>
  </si>
  <si>
    <t>Sumo</t>
  </si>
  <si>
    <t>Smiginis*</t>
  </si>
  <si>
    <t>Sportinė žūklė (kastingas)</t>
  </si>
  <si>
    <t>Sportinis bridžas*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</si>
  <si>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</si>
  <si>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</si>
  <si>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</si>
  <si>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</si>
  <si>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</si>
  <si>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</si>
  <si>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Radijo sportas**</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</si>
  <si>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</si>
  <si>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</si>
  <si>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</si>
  <si>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</si>
  <si>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</si>
  <si>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</si>
  <si>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</si>
  <si>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</si>
  <si>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</si>
  <si>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</si>
  <si>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</si>
  <si>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</si>
  <si>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</si>
  <si>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</si>
  <si>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 – </t>
    </r>
    <r>
      <rPr>
        <sz val="8"/>
        <rFont val="Times New Roman"/>
        <family val="1"/>
        <charset val="186"/>
      </rPr>
      <t>20–23 s</t>
    </r>
    <r>
      <rPr>
        <sz val="8"/>
        <rFont val="Times New Roman"/>
        <family val="1"/>
      </rPr>
      <t>kiltys pagal švietimo, mokslo ir studijų institucijų duomenis</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</si>
  <si>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</si>
  <si>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</si>
  <si>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IŠ VISO 2019 m.:</t>
  </si>
  <si>
    <t>2. 2019 M. TRENERIAI-SPORTO MOKYTOJAI</t>
  </si>
  <si>
    <t>3. 2019 M. KITI DUOMENYS IR VEIKLOS REZULTATAI</t>
  </si>
  <si>
    <t>4. 2019 M. FINANSAI (tūkst. eurų)</t>
  </si>
  <si>
    <t>5. 2019 M. SPORTO BAZĖS (nuosavos)</t>
  </si>
  <si>
    <t>Iš viso 2019 m.:</t>
  </si>
  <si>
    <t>2. Lietuvos sporto centrui kasmet</t>
  </si>
  <si>
    <t>IŠ VISO 2019 M.:</t>
  </si>
  <si>
    <t>3. 2019 M. SPORTO BAZĖS (nuosavos)</t>
  </si>
  <si>
    <t>Iš viso 2019 m.</t>
  </si>
  <si>
    <t>4. 2019 M. FINANSAI</t>
  </si>
  <si>
    <t>Sporto rėmimo fondas</t>
  </si>
  <si>
    <t>4.2. Sporto įmonių įstaigų ir organizacijų pajamos ir išlaidos (tūkst. eurų)</t>
  </si>
  <si>
    <t>%</t>
  </si>
  <si>
    <t>30.</t>
  </si>
  <si>
    <t>Uždaros ir atviros kalnų slidinėjimo trasos</t>
  </si>
  <si>
    <t>(parašas, pareigos, vardas, pavardė)</t>
  </si>
  <si>
    <t>* KKSD - Kūno k. ir sporto departamentas prie Lietuvos Respublikos Vyriausybės, ŠMSM -  LR Švietimo, mokslo ir sporto ministerija.</t>
  </si>
  <si>
    <t>KKSD / ŠMSM*</t>
  </si>
  <si>
    <t>Kitos ministerijos ir  valstybės institucijos</t>
  </si>
  <si>
    <r>
      <t xml:space="preserve">** Pastaba: </t>
    </r>
    <r>
      <rPr>
        <sz val="10"/>
        <rFont val="Times New Roman"/>
        <family val="1"/>
      </rPr>
      <t>Sportininkų ugdymo centrų išlaidos detaliai išdėstytos SUC-1 formoje.</t>
    </r>
  </si>
  <si>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</si>
  <si>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</si>
  <si>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</si>
  <si>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</si>
  <si>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</si>
  <si>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Laipiojimo sportas (nuo 2020)</t>
  </si>
  <si>
    <t>Riedlenčių sportas</t>
  </si>
  <si>
    <t>Ringo</t>
  </si>
  <si>
    <t>Smiginis</t>
  </si>
  <si>
    <t>Sportinis bridžas</t>
  </si>
  <si>
    <t>Sporto specialistai</t>
  </si>
  <si>
    <t xml:space="preserve">Savivaldybės sporto padalinio vadovas   </t>
  </si>
  <si>
    <t>(miesto (rajono) savivaldybės sporto padalinio pavadinimas)</t>
  </si>
  <si>
    <t>SPORTO SPECIALISTAI</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</si>
  <si>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</si>
  <si>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</si>
  <si>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</si>
  <si>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</si>
  <si>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iki 18 metų</t>
  </si>
  <si>
    <t>Dirba trenerių-sporto mokytojų</t>
  </si>
  <si>
    <t>Turi aukštąjį sporto studijų krypties išsilavinimą</t>
  </si>
  <si>
    <t>19-29 metų</t>
  </si>
  <si>
    <t xml:space="preserve">30 ir daugiau metų </t>
  </si>
  <si>
    <t xml:space="preserve">Iš viso </t>
  </si>
  <si>
    <t>TRENERIAI (gaunantys atlygį)</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</si>
  <si>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</si>
  <si>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</si>
  <si>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</si>
  <si>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</si>
  <si>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</si>
  <si>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</si>
  <si>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</si>
  <si>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</si>
  <si>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</si>
  <si>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</si>
  <si>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</si>
  <si>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</si>
  <si>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</si>
  <si>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</si>
  <si>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</si>
  <si>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</si>
  <si>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</si>
  <si>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</si>
  <si>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</si>
  <si>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</si>
  <si>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</si>
  <si>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</si>
  <si>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</si>
  <si>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</si>
  <si>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</si>
  <si>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</si>
  <si>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</si>
  <si>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</si>
  <si>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</si>
  <si>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</si>
  <si>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</si>
  <si>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</si>
  <si>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</si>
  <si>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</si>
  <si>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</si>
  <si>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</si>
  <si>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</si>
  <si>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</si>
  <si>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</si>
  <si>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</si>
  <si>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</si>
  <si>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</si>
  <si>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r>
      <rPr>
        <b/>
        <sz val="9"/>
        <rFont val="Times New Roman"/>
        <family val="1"/>
      </rPr>
      <t>TRENERIAI</t>
    </r>
    <r>
      <rPr>
        <sz val="7"/>
        <rFont val="Times New Roman"/>
        <family val="1"/>
      </rPr>
      <t xml:space="preserve"> (gaunantys atlygį)</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</si>
  <si>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</si>
  <si>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</si>
  <si>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</si>
  <si>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 xml:space="preserve">7 skiltyje </t>
    </r>
    <r>
      <rPr>
        <sz val="10"/>
        <rFont val="Times New Roman"/>
        <family val="1"/>
      </rPr>
      <t>„Neturi kvalifikacinės kategorijos“ nurodomi treneriai, neturintys aukštojo sporto studijų krypties išsilavinimo ar veiklos pažymėjimo ir neįgiję kvalifikacinės kategorijos.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</si>
  <si>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</si>
  <si>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16-22 skiltyse</t>
    </r>
    <r>
      <rPr>
        <sz val="10"/>
        <rFont val="Times New Roman"/>
        <family val="1"/>
      </rPr>
      <t xml:space="preserve"> „Sporto specialistai“ nurodomi atlyginimą gaunantys darbuotojai, kurie atlieka sporto specialisto profesinio pasirengimo reikalaujantį darbą, turintys sporto studijų krypties išsilavinimą arba atitinkamą licenciją (leidimą) arba kitokiu būdu įgiję teisę dirbti sporto srityje visų rūšių organizacijose.</t>
    </r>
  </si>
  <si>
    <r>
      <t>23 skiltyje</t>
    </r>
    <r>
      <rPr>
        <sz val="10"/>
        <rFont val="Times New Roman"/>
        <family val="1"/>
      </rPr>
      <t xml:space="preserve"> „Kiti darbuotojai“ nurodomi kiti atlyginimą gaunantys darbuotojai (t. y. buhalteriai, vairuotojai, sandėlininkai, valytojos ir kt.).</t>
    </r>
  </si>
  <si>
    <r>
      <t>25 skiltyje</t>
    </r>
    <r>
      <rPr>
        <sz val="10"/>
        <rFont val="Times New Roman"/>
        <family val="1"/>
      </rPr>
      <t xml:space="preserve"> „Savanoriai“ nurodomi atlyginimo negaunantys treneriai, instruktoriai ir kiti darbuotojai. Šios skilties skaičiai nei 3 skiltyje „Iš viso“, nei 5 skiltyje „Iš viso“ nesumuojami.</t>
    </r>
  </si>
  <si>
    <r>
      <t xml:space="preserve">Eilutės </t>
    </r>
    <r>
      <rPr>
        <b/>
        <sz val="10"/>
        <rFont val="Times New Roman"/>
        <family val="1"/>
      </rPr>
      <t>„Iš viso 2019 m.“ 5–15 skilčių</t>
    </r>
    <r>
      <rPr>
        <sz val="10"/>
        <rFont val="Times New Roman"/>
        <family val="1"/>
      </rPr>
      <t xml:space="preserve"> skaičiai atitinka 2.3 lentelės „Sportuojantieji ir treneriai (pagal sporto šakas)“ eilutės „IŠ VISO“ 13–23 skilčių skaičius.</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</si>
  <si>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</si>
  <si>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</si>
  <si>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</si>
  <si>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19 skiltyje </t>
    </r>
    <r>
      <rPr>
        <sz val="10"/>
        <rFont val="Times New Roman"/>
        <family val="1"/>
        <charset val="186"/>
      </rPr>
      <t xml:space="preserve">„Savanoriai“ nurodomi atlyginimo negaunantys treneriai. </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</si>
  <si>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</si>
  <si>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</si>
  <si>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Eilutės „IŠ VISO“ 8–18 skilčių, </t>
    </r>
    <r>
      <rPr>
        <sz val="10"/>
        <rFont val="Times New Roman"/>
        <family val="1"/>
      </rPr>
      <t>kiekvienos skilties skaičiai turi atitikti 2.1 lentelės „Darbuotojai“ eilutės „Iš viso“ 5–15 skilčių atitinkamo pavadinimo  skilčių skaičius.</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</si>
  <si>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</si>
  <si>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</si>
  <si>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 xml:space="preserve">24 skiltyje </t>
    </r>
    <r>
      <rPr>
        <sz val="10"/>
        <rFont val="Times New Roman"/>
        <family val="1"/>
        <charset val="186"/>
      </rPr>
      <t>„Savanoriai“ nurodomi atlyginimo negaunantys treneriai. Šios skilties skaičiai 5 skiltyje „Iš viso“ nesumuojami.</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</si>
  <si>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</si>
  <si>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</si>
  <si>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</si>
  <si>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r>
      <t xml:space="preserve">Eilutės „IŠ VISO“ 13–23 skilčių, </t>
    </r>
    <r>
      <rPr>
        <sz val="10"/>
        <rFont val="Times New Roman"/>
        <family val="1"/>
        <charset val="186"/>
      </rPr>
      <t>kiekvienos skilties skaičiai turi atitikti 2.1 lentelės „Darbuotojai“ eilutės „Iš viso“ 5–15 skilčių atitinkamo pavadinimo  skilčių skaičius.</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</si>
  <si>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</si>
  <si>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</si>
  <si>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Beisbolas (softbolas)  (nuo 2020)</t>
  </si>
  <si>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</si>
  <si>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</si>
  <si>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</si>
  <si>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</si>
  <si>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</si>
  <si>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</si>
  <si>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</si>
  <si>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</si>
  <si>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</si>
  <si>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</si>
  <si>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</si>
  <si>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</si>
  <si>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</si>
  <si>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</si>
  <si>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</si>
  <si>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</si>
  <si>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</si>
  <si>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Trenerių skaičius turi sutapti su 2.1 lentelės  IŠ VISO trenerių skaičiumi</t>
  </si>
  <si>
    <t>Pateikiama:</t>
  </si>
  <si>
    <t>SPORTININKŲ UGDYMO CENTRŲ SUVESTINĖ METINĖ 2019 M. VEIKLOS ATASKAITA</t>
  </si>
  <si>
    <t xml:space="preserve">SPORTO 2019 M. VEIKLOS ATASKAITA </t>
  </si>
  <si>
    <t>Lietuvos sporto centro direktoriaus 2020 m. birželio 8 d.</t>
  </si>
  <si>
    <t>Lietuvos sporto centro direktoriaus 2020 m. birželio 8 d. įsakymu Nr. 49</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</si>
  <si>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</si>
  <si>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</si>
  <si>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</si>
  <si>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</si>
  <si>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įsakymu Nr. 49</t>
  </si>
  <si>
    <t>Sporto padalinio sportininkų ugdymo centrai**</t>
  </si>
  <si>
    <t>BĮ Klaipėdos miesto lengvosios atletikos mokykla, BĮ Klaipėdos Vlado Knašiaus krepšinio mokykla, BĮ Klaipėdos futbolo sporto mokykla, BĮ Klaipėdos "Viesulo" centras, BĮ Klaipėdos "Gintaro" sporto centras</t>
  </si>
  <si>
    <t>Klaipėdos miesto savivaldybės administracijos Sporto skyrius</t>
  </si>
  <si>
    <t xml:space="preserve">Liepų g. 11, Klaipėda, 8 46 39 60 66, info@klaipeda.lt </t>
  </si>
  <si>
    <t>Sporto skyriaus vyr. specialistė Simona Timinskienė</t>
  </si>
  <si>
    <t>8 46 40 17 22</t>
  </si>
  <si>
    <t>Savivaldybės administracijos direktoriaus pavaduotojas Andrius Dobranskis</t>
  </si>
  <si>
    <t>vyr. specialistė laikinai einanti skyriaus vedėjos pareigas            Asta Pilybienė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</si>
</sst>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12">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sz val="10"/>
      <color indexed="18"/>
      <name val="Times New Roman"/>
      <family val="1"/>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xf numFmtId="0" fontId="1" fillId="0" borderId="0"/>
    <xf numFmtId="0" fontId="18" fillId="0" borderId="0"/>
    <xf numFmtId="0" fontId="1" fillId="0" borderId="0"/>
    <xf numFmtId="0" fontId="15" fillId="0" borderId="0"/>
    <xf numFmtId="0" fontId="1" fillId="0" borderId="0"/>
    <xf numFmtId="0" fontId="53" fillId="0" borderId="0"/>
  </cellStyleXfs>
  <cellXfs count="676">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textRotation="90" wrapText="1"/>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textRotation="90"/>
    </xf>
    <xf numFmtId="0" fontId="2" fillId="0" borderId="1" xfId="0" applyFont="1" applyBorder="1" applyAlignment="1" applyProtection="1">
      <alignment horizontal="center" vertical="center"/>
    </xf>
    <xf numFmtId="0" fontId="14" fillId="0" borderId="1" xfId="0" applyFont="1" applyBorder="1" applyAlignment="1" applyProtection="1">
      <alignment horizontal="center" vertical="top"/>
    </xf>
    <xf numFmtId="0" fontId="8" fillId="0" borderId="1" xfId="0" applyFont="1" applyBorder="1" applyProtection="1"/>
    <xf numFmtId="0" fontId="0" fillId="0" borderId="0" xfId="0" applyProtection="1"/>
    <xf numFmtId="0" fontId="25" fillId="0" borderId="0" xfId="0" applyFont="1" applyAlignment="1" applyProtection="1">
      <alignment shrinkToFit="1"/>
    </xf>
    <xf numFmtId="0" fontId="9" fillId="0" borderId="0" xfId="0" applyFont="1" applyProtection="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pplyProtection="1">
      <alignment horizontal="center" vertical="center" wrapText="1"/>
    </xf>
    <xf numFmtId="0" fontId="2" fillId="0" borderId="2" xfId="4" applyFont="1" applyBorder="1" applyAlignment="1" applyProtection="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14"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9" fillId="0" borderId="5" xfId="3" applyFont="1" applyBorder="1" applyAlignment="1" applyProtection="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Border="1" applyAlignment="1" applyProtection="1">
      <alignment horizontal="left" vertical="top" wrapText="1"/>
    </xf>
    <xf numFmtId="0" fontId="5" fillId="0" borderId="0" xfId="0" applyFont="1" applyBorder="1" applyAlignment="1" applyProtection="1">
      <alignment vertical="top" wrapText="1"/>
    </xf>
    <xf numFmtId="0" fontId="2" fillId="0" borderId="6" xfId="0" applyFont="1" applyBorder="1" applyAlignment="1" applyProtection="1">
      <alignment horizontal="center" vertical="center"/>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pplyProtection="1">
      <alignment horizontal="right" vertical="center" shrinkToFit="1"/>
    </xf>
    <xf numFmtId="0" fontId="17" fillId="0" borderId="4" xfId="4" applyFont="1" applyFill="1" applyBorder="1" applyAlignment="1" applyProtection="1">
      <alignment horizontal="right" vertical="center" shrinkToFit="1"/>
    </xf>
    <xf numFmtId="0" fontId="13" fillId="0" borderId="4" xfId="4" applyFont="1" applyFill="1" applyBorder="1" applyAlignment="1" applyProtection="1">
      <alignment horizontal="left" vertical="center" indent="2" shrinkToFit="1"/>
    </xf>
    <xf numFmtId="0" fontId="15" fillId="0" borderId="7" xfId="4" applyFill="1" applyBorder="1" applyAlignment="1" applyProtection="1">
      <alignment vertical="center"/>
    </xf>
    <xf numFmtId="0" fontId="26" fillId="0" borderId="3" xfId="0" applyFont="1" applyBorder="1" applyAlignment="1" applyProtection="1">
      <alignment horizontal="center" vertical="top" wrapText="1"/>
    </xf>
    <xf numFmtId="0" fontId="26" fillId="0" borderId="2" xfId="0" applyFont="1" applyBorder="1" applyAlignment="1" applyProtection="1">
      <alignment vertical="top" wrapText="1"/>
    </xf>
    <xf numFmtId="0" fontId="27" fillId="0" borderId="2" xfId="0" applyFont="1" applyBorder="1" applyAlignment="1" applyProtection="1">
      <alignment horizontal="right" vertical="top" wrapText="1"/>
    </xf>
    <xf numFmtId="0" fontId="26" fillId="0" borderId="8" xfId="0" applyFont="1" applyBorder="1" applyAlignment="1" applyProtection="1">
      <alignment horizontal="center" vertical="top" wrapText="1"/>
    </xf>
    <xf numFmtId="0" fontId="27" fillId="0" borderId="4" xfId="0" applyFont="1" applyFill="1" applyBorder="1" applyAlignment="1" applyProtection="1">
      <alignment vertical="top" wrapText="1"/>
    </xf>
    <xf numFmtId="0" fontId="26" fillId="0" borderId="0" xfId="0" applyFont="1" applyBorder="1" applyAlignment="1" applyProtection="1">
      <alignment horizontal="center" vertical="top" wrapText="1"/>
    </xf>
    <xf numFmtId="0" fontId="27" fillId="0" borderId="0" xfId="0" applyFont="1" applyBorder="1" applyAlignment="1" applyProtection="1">
      <alignment horizontal="right" vertical="top" wrapText="1"/>
    </xf>
    <xf numFmtId="0" fontId="15" fillId="0" borderId="0" xfId="4" applyAlignment="1" applyProtection="1">
      <alignment horizontal="center" vertical="center"/>
    </xf>
    <xf numFmtId="0" fontId="15" fillId="0" borderId="0" xfId="4" applyProtection="1"/>
    <xf numFmtId="0" fontId="22" fillId="0" borderId="0" xfId="4" applyFont="1" applyAlignment="1" applyProtection="1">
      <alignment horizontal="right" vertical="center"/>
    </xf>
    <xf numFmtId="0" fontId="15" fillId="0" borderId="0" xfId="4" applyAlignment="1" applyProtection="1">
      <alignment vertical="center"/>
    </xf>
    <xf numFmtId="0" fontId="7" fillId="0" borderId="2" xfId="4" applyFont="1" applyFill="1" applyBorder="1" applyAlignment="1" applyProtection="1">
      <alignment vertical="center" shrinkToFit="1"/>
    </xf>
    <xf numFmtId="0" fontId="9" fillId="0" borderId="4" xfId="4" applyFont="1" applyFill="1" applyBorder="1" applyAlignment="1" applyProtection="1">
      <alignment vertical="center" shrinkToFit="1"/>
    </xf>
    <xf numFmtId="0" fontId="9" fillId="0" borderId="4" xfId="4" applyFont="1" applyFill="1" applyBorder="1" applyAlignment="1" applyProtection="1">
      <alignment horizontal="right" vertical="center" shrinkToFit="1"/>
    </xf>
    <xf numFmtId="0" fontId="9" fillId="0" borderId="7" xfId="4" applyFont="1" applyFill="1" applyBorder="1" applyAlignment="1" applyProtection="1">
      <alignment vertical="center" shrinkToFit="1"/>
    </xf>
    <xf numFmtId="0" fontId="5" fillId="0" borderId="8"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26" fillId="0" borderId="3" xfId="0" applyFont="1" applyBorder="1" applyAlignment="1" applyProtection="1">
      <alignment horizontal="right" vertical="top" wrapText="1"/>
    </xf>
    <xf numFmtId="0" fontId="9" fillId="0" borderId="0" xfId="2" applyFont="1" applyAlignment="1"/>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pplyProtection="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pplyProtection="1">
      <alignment horizontal="center" vertical="center"/>
    </xf>
    <xf numFmtId="0" fontId="14" fillId="0" borderId="1" xfId="0" applyFont="1" applyBorder="1" applyAlignment="1">
      <alignment horizontal="center"/>
    </xf>
    <xf numFmtId="0" fontId="0" fillId="0" borderId="0" xfId="0" applyBorder="1" applyProtection="1"/>
    <xf numFmtId="0" fontId="9" fillId="0" borderId="9"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16" fillId="0" borderId="0" xfId="4" applyFont="1" applyAlignment="1" applyProtection="1">
      <alignment vertical="center" shrinkToFit="1"/>
    </xf>
    <xf numFmtId="0" fontId="15" fillId="0" borderId="0" xfId="4" applyAlignment="1" applyProtection="1">
      <alignment vertical="center" shrinkToFit="1"/>
    </xf>
    <xf numFmtId="0" fontId="15" fillId="0" borderId="0" xfId="4" applyAlignment="1" applyProtection="1">
      <alignment horizontal="center" vertical="center" shrinkToFit="1"/>
    </xf>
    <xf numFmtId="0" fontId="28" fillId="0" borderId="0" xfId="4" applyFont="1" applyAlignment="1" applyProtection="1">
      <alignment vertical="center" shrinkToFit="1"/>
    </xf>
    <xf numFmtId="0" fontId="22" fillId="0" borderId="0" xfId="4" applyFont="1" applyAlignment="1" applyProtection="1">
      <alignment vertical="center" shrinkToFit="1"/>
    </xf>
    <xf numFmtId="0" fontId="25" fillId="0" borderId="0" xfId="4" applyFont="1" applyAlignment="1" applyProtection="1">
      <alignment vertical="center" shrinkToFit="1"/>
    </xf>
    <xf numFmtId="0" fontId="25" fillId="0" borderId="0" xfId="4" applyFont="1" applyAlignment="1" applyProtection="1">
      <alignment horizontal="center" vertical="center" shrinkToFit="1"/>
    </xf>
    <xf numFmtId="0" fontId="22" fillId="0" borderId="0" xfId="4" applyFont="1" applyAlignment="1" applyProtection="1">
      <alignment horizontal="center" vertical="center" shrinkToFit="1"/>
    </xf>
    <xf numFmtId="0" fontId="22" fillId="0" borderId="0" xfId="0" applyFont="1" applyAlignment="1" applyProtection="1">
      <alignment shrinkToFit="1"/>
    </xf>
    <xf numFmtId="0" fontId="16" fillId="0" borderId="6" xfId="0" applyFont="1" applyBorder="1" applyAlignment="1" applyProtection="1">
      <alignment vertical="center" shrinkToFit="1"/>
    </xf>
    <xf numFmtId="0" fontId="16" fillId="0" borderId="1" xfId="0" applyFont="1" applyBorder="1" applyAlignment="1" applyProtection="1">
      <alignment vertical="center" shrinkToFit="1"/>
    </xf>
    <xf numFmtId="0" fontId="9" fillId="2" borderId="1" xfId="0" applyFont="1" applyFill="1" applyBorder="1" applyAlignment="1" applyProtection="1">
      <alignment vertical="center" shrinkToFit="1"/>
      <protection locked="0"/>
    </xf>
    <xf numFmtId="0" fontId="16" fillId="0" borderId="9"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0" fontId="7" fillId="0" borderId="6" xfId="0" applyFont="1" applyBorder="1" applyAlignment="1" applyProtection="1">
      <alignment vertical="center" shrinkToFit="1"/>
    </xf>
    <xf numFmtId="0" fontId="7" fillId="0" borderId="1" xfId="0" applyFont="1" applyBorder="1" applyAlignment="1" applyProtection="1">
      <alignment vertical="center" shrinkToFit="1"/>
    </xf>
    <xf numFmtId="0" fontId="0" fillId="0" borderId="0" xfId="0" applyAlignment="1" applyProtection="1">
      <alignment vertical="center"/>
      <protection locked="0"/>
    </xf>
    <xf numFmtId="0" fontId="0" fillId="0" borderId="0" xfId="0" applyAlignment="1">
      <alignment vertical="center"/>
    </xf>
    <xf numFmtId="0" fontId="31" fillId="0" borderId="6" xfId="0" applyFont="1" applyFill="1" applyBorder="1" applyAlignment="1" applyProtection="1">
      <alignment vertical="center" shrinkToFit="1"/>
    </xf>
    <xf numFmtId="0" fontId="2" fillId="0" borderId="5" xfId="3" applyFont="1" applyBorder="1" applyAlignment="1" applyProtection="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pplyProtection="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9" fillId="0" borderId="1" xfId="2" applyFont="1" applyFill="1" applyBorder="1" applyAlignment="1" applyProtection="1">
      <alignment horizontal="center" vertical="center"/>
    </xf>
    <xf numFmtId="0" fontId="32" fillId="0" borderId="0" xfId="2" applyFont="1" applyAlignment="1">
      <alignment horizontal="center" vertical="center"/>
    </xf>
    <xf numFmtId="0" fontId="2" fillId="0" borderId="0" xfId="0" applyFont="1" applyBorder="1" applyAlignment="1" applyProtection="1">
      <alignment horizontal="center"/>
    </xf>
    <xf numFmtId="0" fontId="7" fillId="0" borderId="0" xfId="0" applyFont="1" applyBorder="1" applyAlignment="1" applyProtection="1">
      <alignment horizontal="left" shrinkToFit="1"/>
    </xf>
    <xf numFmtId="0" fontId="26" fillId="0" borderId="2" xfId="0" applyFont="1" applyBorder="1" applyAlignment="1" applyProtection="1">
      <alignment wrapText="1"/>
      <protection locked="0"/>
    </xf>
    <xf numFmtId="0" fontId="7" fillId="0" borderId="11" xfId="0" applyFont="1" applyBorder="1" applyAlignment="1" applyProtection="1">
      <alignment horizontal="right"/>
    </xf>
    <xf numFmtId="0" fontId="7" fillId="0" borderId="11"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xf numFmtId="0" fontId="7" fillId="0" borderId="0" xfId="0" applyFont="1" applyAlignment="1" applyProtection="1">
      <alignment vertical="center"/>
    </xf>
    <xf numFmtId="0" fontId="0" fillId="0" borderId="0" xfId="0" applyAlignment="1" applyProtection="1">
      <alignment vertical="center"/>
    </xf>
    <xf numFmtId="0" fontId="9" fillId="0" borderId="11" xfId="0" applyFont="1" applyBorder="1" applyAlignment="1">
      <alignment vertical="top" wrapText="1"/>
    </xf>
    <xf numFmtId="0" fontId="9" fillId="0" borderId="0" xfId="0" applyFont="1" applyBorder="1" applyAlignment="1">
      <alignment horizontal="right" vertical="top" wrapText="1"/>
    </xf>
    <xf numFmtId="0" fontId="0" fillId="0" borderId="0" xfId="0" applyBorder="1" applyAlignment="1" applyProtection="1">
      <alignment vertical="center"/>
    </xf>
    <xf numFmtId="0" fontId="2" fillId="0" borderId="1" xfId="0" applyFont="1" applyBorder="1" applyAlignment="1" applyProtection="1">
      <alignment horizontal="center" vertical="center" wrapText="1" shrinkToFit="1"/>
    </xf>
    <xf numFmtId="0" fontId="8" fillId="0" borderId="0" xfId="0" applyFont="1" applyBorder="1" applyProtection="1"/>
    <xf numFmtId="0" fontId="10" fillId="0" borderId="11" xfId="0" applyFont="1" applyBorder="1" applyAlignment="1" applyProtection="1">
      <alignment horizontal="right" vertical="top" wrapText="1"/>
    </xf>
    <xf numFmtId="0" fontId="7" fillId="0" borderId="11" xfId="0" applyFont="1" applyBorder="1" applyAlignment="1" applyProtection="1">
      <alignment horizontal="center" vertical="center" shrinkToFit="1"/>
    </xf>
    <xf numFmtId="0" fontId="0" fillId="0" borderId="0" xfId="0" applyBorder="1" applyProtection="1">
      <protection locked="0" hidden="1"/>
    </xf>
    <xf numFmtId="0" fontId="0" fillId="0" borderId="0" xfId="0" applyBorder="1" applyProtection="1">
      <protection hidden="1"/>
    </xf>
    <xf numFmtId="0" fontId="7" fillId="0" borderId="0" xfId="0" applyFont="1" applyBorder="1" applyAlignment="1" applyProtection="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top" wrapText="1"/>
    </xf>
    <xf numFmtId="0" fontId="0" fillId="3" borderId="0" xfId="0" applyFill="1" applyProtection="1"/>
    <xf numFmtId="0" fontId="9" fillId="0" borderId="0" xfId="0" applyFont="1" applyBorder="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4" fillId="0" borderId="5" xfId="0" applyFont="1" applyBorder="1" applyAlignment="1" applyProtection="1">
      <alignment horizontal="center" vertical="center" textRotation="90" wrapText="1"/>
    </xf>
    <xf numFmtId="0" fontId="14" fillId="0" borderId="1" xfId="0" applyFont="1" applyBorder="1" applyAlignment="1" applyProtection="1">
      <alignment horizontal="center" wrapText="1"/>
    </xf>
    <xf numFmtId="0" fontId="21" fillId="0" borderId="0" xfId="0" applyFont="1" applyAlignment="1" applyProtection="1">
      <alignment vertical="top" wrapText="1"/>
    </xf>
    <xf numFmtId="0" fontId="35" fillId="0" borderId="0" xfId="0" applyFont="1" applyAlignment="1" applyProtection="1">
      <alignment horizontal="right"/>
    </xf>
    <xf numFmtId="0" fontId="9" fillId="0" borderId="0" xfId="0" applyFont="1" applyAlignment="1" applyProtection="1">
      <alignment horizontal="right"/>
    </xf>
    <xf numFmtId="0" fontId="5" fillId="0" borderId="0" xfId="0" applyFont="1" applyBorder="1" applyAlignment="1" applyProtection="1">
      <alignment horizontal="center" vertical="top" wrapText="1"/>
    </xf>
    <xf numFmtId="0" fontId="9" fillId="2" borderId="1" xfId="2"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0" fillId="2" borderId="1" xfId="0" applyFill="1" applyBorder="1" applyProtection="1">
      <protection locked="0"/>
    </xf>
    <xf numFmtId="0" fontId="10" fillId="0" borderId="0" xfId="0" applyFont="1"/>
    <xf numFmtId="0" fontId="21" fillId="0" borderId="0" xfId="0" applyFont="1"/>
    <xf numFmtId="0" fontId="46" fillId="0" borderId="0" xfId="0" applyFont="1"/>
    <xf numFmtId="0" fontId="4" fillId="0" borderId="1" xfId="0" applyFont="1" applyBorder="1" applyAlignment="1">
      <alignment horizontal="center" vertical="center" wrapText="1"/>
    </xf>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8" fillId="0" borderId="1" xfId="0" applyFont="1" applyBorder="1" applyAlignment="1" applyProtection="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pplyProtection="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9"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50" fillId="0" borderId="1" xfId="0" applyFont="1" applyBorder="1" applyAlignment="1" applyProtection="1">
      <alignment horizontal="center" vertical="center"/>
    </xf>
    <xf numFmtId="0" fontId="50" fillId="0" borderId="3" xfId="0" applyFont="1" applyBorder="1" applyAlignment="1" applyProtection="1">
      <alignment horizontal="right" vertical="center"/>
    </xf>
    <xf numFmtId="0" fontId="50" fillId="0" borderId="1" xfId="0" applyFont="1" applyFill="1" applyBorder="1" applyAlignment="1" applyProtection="1">
      <alignment horizontal="right" vertical="center" shrinkToFit="1"/>
    </xf>
    <xf numFmtId="0" fontId="50" fillId="0" borderId="0" xfId="0" applyFont="1" applyProtection="1"/>
    <xf numFmtId="0" fontId="14" fillId="0" borderId="8" xfId="0" applyFont="1" applyBorder="1" applyAlignment="1" applyProtection="1">
      <alignment horizontal="center" vertical="center"/>
    </xf>
    <xf numFmtId="0" fontId="14" fillId="0" borderId="0" xfId="0" applyFont="1" applyProtection="1"/>
    <xf numFmtId="0" fontId="14" fillId="0" borderId="1" xfId="0" applyFont="1" applyFill="1" applyBorder="1" applyAlignment="1" applyProtection="1">
      <alignment horizontal="center" vertical="center"/>
    </xf>
    <xf numFmtId="0" fontId="50" fillId="0" borderId="1" xfId="0" applyFont="1" applyFill="1" applyBorder="1" applyAlignment="1" applyProtection="1">
      <alignment horizontal="right" vertical="top" wrapText="1"/>
    </xf>
    <xf numFmtId="0" fontId="14" fillId="0" borderId="0" xfId="0" applyFont="1" applyFill="1" applyProtection="1"/>
    <xf numFmtId="0" fontId="14" fillId="0" borderId="1" xfId="0" applyFont="1" applyBorder="1" applyAlignment="1" applyProtection="1">
      <alignment horizontal="center" vertical="center"/>
    </xf>
    <xf numFmtId="0" fontId="14" fillId="0" borderId="1" xfId="0" applyFont="1" applyBorder="1" applyAlignment="1" applyProtection="1">
      <alignment horizontal="right" vertical="center" shrinkToFit="1"/>
    </xf>
    <xf numFmtId="0" fontId="50" fillId="0" borderId="1" xfId="0" applyFont="1" applyBorder="1" applyAlignment="1" applyProtection="1">
      <alignment horizontal="right" vertical="center" shrinkToFi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21" fillId="0" borderId="0" xfId="0" applyFont="1" applyProtection="1"/>
    <xf numFmtId="0" fontId="14" fillId="0" borderId="6" xfId="0" applyFont="1" applyBorder="1" applyAlignment="1" applyProtection="1">
      <alignment horizontal="center" vertical="top" wrapText="1"/>
    </xf>
    <xf numFmtId="0" fontId="14" fillId="0" borderId="1" xfId="0" applyFont="1" applyBorder="1" applyAlignment="1" applyProtection="1">
      <alignment horizontal="center"/>
    </xf>
    <xf numFmtId="0" fontId="14" fillId="0" borderId="1" xfId="0" applyFont="1" applyBorder="1" applyAlignment="1" applyProtection="1">
      <alignment horizontal="left"/>
    </xf>
    <xf numFmtId="0" fontId="48" fillId="0" borderId="1" xfId="0" applyFont="1" applyBorder="1" applyAlignment="1" applyProtection="1">
      <alignment vertical="center" shrinkToFit="1"/>
    </xf>
    <xf numFmtId="0" fontId="14" fillId="2" borderId="1" xfId="0" applyFont="1" applyFill="1" applyBorder="1" applyAlignment="1" applyProtection="1">
      <alignment vertical="center" shrinkToFit="1"/>
      <protection locked="0"/>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pplyProtection="1">
      <alignment horizontal="right"/>
    </xf>
    <xf numFmtId="0" fontId="13" fillId="0" borderId="1" xfId="0" applyFont="1" applyBorder="1" applyAlignment="1" applyProtection="1">
      <alignment vertical="center" shrinkToFit="1"/>
    </xf>
    <xf numFmtId="0" fontId="13" fillId="0" borderId="1" xfId="0" applyFont="1" applyBorder="1" applyProtection="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50" fillId="0" borderId="1" xfId="0" applyFont="1" applyBorder="1" applyAlignment="1" applyProtection="1">
      <alignment vertical="center" shrinkToFit="1"/>
    </xf>
    <xf numFmtId="0" fontId="14" fillId="0" borderId="6" xfId="0" applyFont="1" applyBorder="1" applyAlignment="1" applyProtection="1">
      <alignment horizontal="center"/>
    </xf>
    <xf numFmtId="0" fontId="50" fillId="0" borderId="1" xfId="0" applyFont="1" applyBorder="1" applyAlignment="1" applyProtection="1">
      <alignment vertical="center" shrinkToFit="1"/>
      <protection locked="0"/>
    </xf>
    <xf numFmtId="0" fontId="14" fillId="0" borderId="1" xfId="0" applyFont="1" applyBorder="1" applyAlignment="1" applyProtection="1">
      <alignment vertical="center" shrinkToFit="1"/>
    </xf>
    <xf numFmtId="0" fontId="21" fillId="0" borderId="0" xfId="0" applyFont="1" applyAlignment="1" applyProtection="1">
      <alignment horizontal="center"/>
    </xf>
    <xf numFmtId="0" fontId="41" fillId="0" borderId="0" xfId="4" applyFont="1" applyAlignment="1" applyProtection="1">
      <alignment vertical="center"/>
    </xf>
    <xf numFmtId="0" fontId="52" fillId="0" borderId="0" xfId="6" applyFont="1" applyBorder="1" applyAlignment="1">
      <alignment horizontal="left" vertical="center"/>
    </xf>
    <xf numFmtId="0" fontId="53" fillId="0" borderId="0" xfId="6"/>
    <xf numFmtId="0" fontId="53" fillId="0" borderId="0" xfId="6" applyAlignment="1">
      <alignment horizontal="left"/>
    </xf>
    <xf numFmtId="0" fontId="52"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4"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5" fillId="0" borderId="1" xfId="6" applyFont="1" applyBorder="1" applyAlignment="1">
      <alignment horizontal="right" shrinkToFit="1"/>
    </xf>
    <xf numFmtId="0" fontId="56"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7" fillId="0" borderId="0" xfId="6" applyFont="1"/>
    <xf numFmtId="0" fontId="58"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1"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2" fillId="3" borderId="1" xfId="0" applyFont="1" applyFill="1" applyBorder="1" applyAlignment="1" applyProtection="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8" fillId="0" borderId="0" xfId="0" applyFont="1"/>
    <xf numFmtId="0" fontId="9" fillId="0" borderId="1" xfId="0" applyFont="1" applyBorder="1" applyAlignment="1">
      <alignment horizontal="left"/>
    </xf>
    <xf numFmtId="0" fontId="21" fillId="0" borderId="1" xfId="0" applyFont="1" applyBorder="1"/>
    <xf numFmtId="0" fontId="63" fillId="0" borderId="0" xfId="4" applyFont="1"/>
    <xf numFmtId="0" fontId="64" fillId="0" borderId="0" xfId="4" applyFont="1"/>
    <xf numFmtId="0" fontId="65" fillId="0" borderId="0" xfId="0" applyFont="1" applyProtection="1">
      <protection hidden="1"/>
    </xf>
    <xf numFmtId="0" fontId="53" fillId="0" borderId="0" xfId="6" applyFont="1"/>
    <xf numFmtId="0" fontId="67"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8" fillId="0" borderId="0" xfId="0" applyFont="1" applyProtection="1"/>
    <xf numFmtId="0" fontId="70" fillId="0" borderId="0" xfId="0" applyFont="1" applyFill="1" applyProtection="1"/>
    <xf numFmtId="0" fontId="71" fillId="0" borderId="0" xfId="4" applyFont="1"/>
    <xf numFmtId="0" fontId="9" fillId="0" borderId="1" xfId="0" applyNumberFormat="1" applyFont="1" applyFill="1" applyBorder="1" applyAlignment="1" applyProtection="1">
      <alignment horizontal="center" vertical="center" shrinkToFit="1"/>
    </xf>
    <xf numFmtId="0" fontId="51" fillId="0" borderId="12" xfId="0" applyFont="1" applyBorder="1" applyAlignment="1" applyProtection="1"/>
    <xf numFmtId="0" fontId="20" fillId="0" borderId="1" xfId="0" applyFont="1" applyBorder="1" applyAlignment="1" applyProtection="1">
      <alignment horizontal="left" vertical="top" wrapText="1"/>
    </xf>
    <xf numFmtId="0" fontId="20" fillId="0" borderId="1" xfId="0" applyFont="1" applyBorder="1" applyAlignment="1" applyProtection="1">
      <alignment vertical="center" wrapText="1"/>
    </xf>
    <xf numFmtId="0" fontId="66" fillId="0" borderId="0" xfId="0" applyFont="1" applyAlignment="1">
      <alignment horizontal="center"/>
    </xf>
    <xf numFmtId="0" fontId="2" fillId="0" borderId="0" xfId="0" applyFont="1" applyAlignment="1" applyProtection="1">
      <protection locked="0"/>
    </xf>
    <xf numFmtId="0" fontId="4" fillId="0" borderId="0" xfId="0" applyFont="1" applyAlignme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5" fillId="0" borderId="1" xfId="0" applyFont="1" applyBorder="1" applyAlignment="1" applyProtection="1">
      <alignment horizontal="center" vertical="center"/>
      <protection locked="0"/>
    </xf>
    <xf numFmtId="0" fontId="75" fillId="0" borderId="1" xfId="0" applyFont="1" applyBorder="1" applyAlignment="1" applyProtection="1">
      <alignment horizontal="center" vertical="center"/>
    </xf>
    <xf numFmtId="0" fontId="75" fillId="0" borderId="1" xfId="0" applyFont="1" applyBorder="1" applyAlignment="1" applyProtection="1">
      <alignment horizontal="center" vertical="center"/>
      <protection locked="0"/>
    </xf>
    <xf numFmtId="0" fontId="56" fillId="0" borderId="1" xfId="6" applyFont="1" applyFill="1" applyBorder="1" applyAlignment="1" applyProtection="1">
      <alignment horizontal="right" shrinkToFit="1"/>
    </xf>
    <xf numFmtId="0" fontId="9" fillId="3" borderId="1" xfId="2" applyFont="1" applyFill="1" applyBorder="1" applyAlignment="1" applyProtection="1">
      <alignment horizontal="center" vertical="center" shrinkToFit="1"/>
    </xf>
    <xf numFmtId="0" fontId="9" fillId="3" borderId="1" xfId="2" applyFont="1" applyFill="1" applyBorder="1" applyAlignment="1" applyProtection="1">
      <alignment horizontal="center" vertical="center"/>
    </xf>
    <xf numFmtId="0" fontId="9" fillId="3" borderId="1" xfId="0" applyFont="1" applyFill="1" applyBorder="1" applyAlignment="1" applyProtection="1">
      <alignment vertical="center" shrinkToFit="1"/>
    </xf>
    <xf numFmtId="0" fontId="9" fillId="0" borderId="2" xfId="4" applyFont="1" applyFill="1" applyBorder="1" applyAlignment="1" applyProtection="1">
      <alignment vertical="center" shrinkToFit="1"/>
    </xf>
    <xf numFmtId="0" fontId="75" fillId="0" borderId="7" xfId="0" applyFont="1" applyBorder="1" applyAlignment="1" applyProtection="1">
      <alignment horizontal="center" vertical="center"/>
    </xf>
    <xf numFmtId="0" fontId="4" fillId="0" borderId="13" xfId="0" applyFont="1" applyBorder="1" applyAlignment="1" applyProtection="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9" fillId="2" borderId="1" xfId="6" applyNumberFormat="1" applyFont="1" applyFill="1" applyBorder="1" applyAlignment="1" applyProtection="1">
      <alignment shrinkToFit="1"/>
      <protection locked="0"/>
    </xf>
    <xf numFmtId="2" fontId="60" fillId="3" borderId="1" xfId="6" applyNumberFormat="1" applyFont="1" applyFill="1" applyBorder="1" applyAlignment="1">
      <alignment shrinkToFit="1"/>
    </xf>
    <xf numFmtId="2" fontId="60" fillId="0" borderId="1" xfId="6" applyNumberFormat="1" applyFont="1" applyFill="1" applyBorder="1" applyAlignment="1" applyProtection="1">
      <alignment shrinkToFit="1"/>
    </xf>
    <xf numFmtId="2" fontId="60" fillId="3" borderId="1" xfId="6" applyNumberFormat="1" applyFont="1" applyFill="1" applyBorder="1" applyAlignment="1" applyProtection="1">
      <alignment shrinkToFit="1"/>
    </xf>
    <xf numFmtId="2" fontId="9" fillId="3" borderId="1" xfId="0" applyNumberFormat="1" applyFont="1" applyFill="1" applyBorder="1" applyAlignment="1" applyProtection="1">
      <alignment horizontal="center" vertical="center" shrinkToFit="1"/>
    </xf>
    <xf numFmtId="2" fontId="8" fillId="0" borderId="1" xfId="0" applyNumberFormat="1" applyFont="1" applyBorder="1" applyAlignment="1" applyProtection="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2" fillId="0" borderId="0" xfId="0" applyFont="1" applyAlignment="1"/>
    <xf numFmtId="0" fontId="7" fillId="0" borderId="0" xfId="0" applyNumberFormat="1" applyFont="1" applyFill="1" applyBorder="1" applyAlignment="1" applyProtection="1">
      <alignment wrapText="1" shrinkToFit="1"/>
      <protection locked="0"/>
    </xf>
    <xf numFmtId="0" fontId="9" fillId="0" borderId="0" xfId="2" applyFont="1" applyAlignment="1" applyProtection="1">
      <protection locked="0"/>
    </xf>
    <xf numFmtId="0" fontId="9" fillId="0" borderId="1" xfId="2" applyFont="1" applyBorder="1" applyAlignment="1" applyProtection="1">
      <alignment horizontal="center" vertical="center"/>
    </xf>
    <xf numFmtId="0" fontId="7" fillId="0" borderId="1" xfId="2" applyFont="1" applyBorder="1" applyAlignment="1" applyProtection="1">
      <alignment horizontal="center" vertical="center"/>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pplyProtection="1">
      <alignment vertical="top" wrapText="1"/>
    </xf>
    <xf numFmtId="0" fontId="26" fillId="0" borderId="1" xfId="0" applyFont="1" applyBorder="1" applyAlignment="1">
      <alignment vertical="top" wrapText="1"/>
    </xf>
    <xf numFmtId="0" fontId="26" fillId="0" borderId="1" xfId="0" applyFont="1" applyBorder="1" applyAlignment="1" applyProtection="1">
      <alignment horizontal="left"/>
    </xf>
    <xf numFmtId="0" fontId="26" fillId="0" borderId="1" xfId="0" applyFont="1" applyBorder="1" applyAlignment="1" applyProtection="1">
      <alignment horizontal="left" wrapText="1"/>
    </xf>
    <xf numFmtId="0" fontId="86" fillId="0" borderId="1" xfId="0" applyFont="1" applyBorder="1" applyAlignment="1" applyProtection="1">
      <alignment vertical="center" wrapText="1"/>
    </xf>
    <xf numFmtId="0" fontId="2" fillId="0" borderId="3" xfId="6"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5" fillId="0" borderId="7" xfId="0" applyFont="1" applyBorder="1" applyAlignment="1" applyProtection="1">
      <alignment horizontal="center" vertical="center"/>
    </xf>
    <xf numFmtId="0" fontId="35" fillId="0" borderId="1" xfId="0" applyFont="1" applyBorder="1" applyAlignment="1" applyProtection="1">
      <alignment horizontal="center" vertical="center"/>
    </xf>
    <xf numFmtId="0" fontId="0" fillId="0" borderId="0" xfId="0" applyBorder="1" applyAlignment="1" applyProtection="1">
      <alignment vertical="center"/>
    </xf>
    <xf numFmtId="0" fontId="4" fillId="0" borderId="1" xfId="0" applyFont="1" applyBorder="1" applyAlignment="1" applyProtection="1">
      <alignment horizontal="center" wrapText="1"/>
    </xf>
    <xf numFmtId="0" fontId="7" fillId="0" borderId="0" xfId="0" applyFont="1" applyAlignment="1" applyProtection="1">
      <alignment vertical="center"/>
    </xf>
    <xf numFmtId="0" fontId="0" fillId="0" borderId="0" xfId="0" applyAlignment="1" applyProtection="1">
      <alignment vertical="center"/>
    </xf>
    <xf numFmtId="2" fontId="21" fillId="3" borderId="6" xfId="0" applyNumberFormat="1" applyFont="1" applyFill="1" applyBorder="1" applyAlignment="1" applyProtection="1">
      <alignment horizontal="center" vertical="center" wrapText="1"/>
    </xf>
    <xf numFmtId="2" fontId="21" fillId="3" borderId="13" xfId="0" applyNumberFormat="1" applyFont="1" applyFill="1" applyBorder="1" applyAlignment="1" applyProtection="1">
      <alignment horizontal="center" vertical="center" shrinkToFit="1"/>
    </xf>
    <xf numFmtId="0" fontId="7" fillId="0" borderId="0" xfId="0" applyFont="1" applyProtection="1"/>
    <xf numFmtId="2" fontId="9" fillId="4" borderId="1" xfId="0" applyNumberFormat="1" applyFont="1" applyFill="1" applyBorder="1" applyAlignment="1" applyProtection="1">
      <alignment horizontal="center" vertical="center" shrinkToFit="1"/>
    </xf>
    <xf numFmtId="0" fontId="76" fillId="0" borderId="0" xfId="0" applyFont="1" applyBorder="1" applyAlignment="1" applyProtection="1">
      <alignment vertical="center"/>
      <protection locked="0"/>
    </xf>
    <xf numFmtId="0" fontId="0" fillId="0" borderId="0" xfId="0" applyBorder="1" applyAlignment="1">
      <alignment vertical="center"/>
    </xf>
    <xf numFmtId="164" fontId="5" fillId="0" borderId="0" xfId="0" applyNumberFormat="1" applyFont="1" applyBorder="1" applyAlignment="1" applyProtection="1">
      <alignment vertical="center"/>
      <protection locked="0"/>
    </xf>
    <xf numFmtId="0" fontId="35" fillId="0" borderId="0" xfId="0" applyFont="1" applyBorder="1" applyAlignment="1">
      <alignment vertical="center" wrapText="1"/>
    </xf>
    <xf numFmtId="2" fontId="8" fillId="0" borderId="6" xfId="0" applyNumberFormat="1" applyFont="1" applyBorder="1" applyAlignment="1" applyProtection="1">
      <alignment horizontal="center" shrinkToFit="1"/>
    </xf>
    <xf numFmtId="0" fontId="2" fillId="0" borderId="0" xfId="0" applyFont="1" applyAlignment="1" applyProtection="1">
      <alignment horizontal="center" vertical="top" wrapText="1"/>
    </xf>
    <xf numFmtId="0" fontId="2" fillId="0" borderId="0" xfId="0" applyFont="1" applyBorder="1" applyAlignment="1" applyProtection="1">
      <alignment horizontal="center" vertical="top"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2" fontId="9" fillId="2" borderId="6"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6" xfId="0" applyNumberFormat="1" applyFont="1" applyFill="1" applyBorder="1" applyAlignment="1" applyProtection="1">
      <alignment horizontal="center" vertical="center" wrapText="1"/>
    </xf>
    <xf numFmtId="0" fontId="5" fillId="0" borderId="0" xfId="0" applyFont="1" applyProtection="1"/>
    <xf numFmtId="0" fontId="5" fillId="0" borderId="0" xfId="0" applyFont="1"/>
    <xf numFmtId="0" fontId="41" fillId="0" borderId="0" xfId="0" applyFont="1" applyAlignment="1" applyProtection="1">
      <alignment horizontal="left"/>
    </xf>
    <xf numFmtId="0" fontId="40" fillId="0" borderId="0" xfId="0" applyFont="1" applyBorder="1" applyAlignment="1" applyProtection="1"/>
    <xf numFmtId="0" fontId="8" fillId="0" borderId="12" xfId="0" applyFont="1" applyBorder="1" applyAlignment="1" applyProtection="1">
      <alignment horizontal="center"/>
    </xf>
    <xf numFmtId="0" fontId="4" fillId="0" borderId="0" xfId="2" applyFont="1" applyBorder="1" applyAlignment="1" applyProtection="1">
      <alignment horizontal="center"/>
    </xf>
    <xf numFmtId="0" fontId="94" fillId="0" borderId="0" xfId="6" applyFont="1"/>
    <xf numFmtId="0" fontId="56" fillId="2" borderId="23" xfId="6" applyFont="1" applyFill="1" applyBorder="1" applyAlignment="1" applyProtection="1">
      <alignment horizontal="right" shrinkToFit="1"/>
      <protection locked="0"/>
    </xf>
    <xf numFmtId="0" fontId="9" fillId="2" borderId="23"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97" fillId="0" borderId="0" xfId="4" applyFont="1"/>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6" fillId="0" borderId="0" xfId="6" applyFont="1"/>
    <xf numFmtId="0" fontId="98" fillId="0" borderId="0" xfId="6" applyFont="1"/>
    <xf numFmtId="0" fontId="99" fillId="0" borderId="0" xfId="0" applyFont="1" applyProtection="1">
      <protection locked="0"/>
    </xf>
    <xf numFmtId="0" fontId="100" fillId="0" borderId="1"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1" fillId="0" borderId="11" xfId="6" applyFont="1" applyBorder="1"/>
    <xf numFmtId="0" fontId="10" fillId="0" borderId="11" xfId="6" applyFont="1" applyBorder="1" applyAlignment="1">
      <alignment horizontal="right"/>
    </xf>
    <xf numFmtId="0" fontId="55" fillId="0" borderId="11" xfId="6" applyFont="1" applyBorder="1" applyAlignment="1">
      <alignment horizontal="right" shrinkToFit="1"/>
    </xf>
    <xf numFmtId="0" fontId="15" fillId="0" borderId="0" xfId="0" applyFont="1" applyAlignment="1">
      <alignment vertical="center"/>
    </xf>
    <xf numFmtId="0" fontId="2" fillId="0" borderId="1" xfId="0" applyFont="1" applyBorder="1" applyAlignment="1">
      <alignment horizontal="center" vertical="center" wrapText="1"/>
    </xf>
    <xf numFmtId="0" fontId="4" fillId="0" borderId="5" xfId="0" applyFont="1" applyBorder="1" applyAlignment="1" applyProtection="1">
      <alignment horizontal="center" vertical="center" textRotation="90" wrapText="1"/>
    </xf>
    <xf numFmtId="0" fontId="4" fillId="0" borderId="1" xfId="0" applyFont="1" applyBorder="1" applyAlignment="1" applyProtection="1">
      <alignment horizontal="center" vertical="center" textRotation="90" wrapText="1"/>
    </xf>
    <xf numFmtId="0" fontId="49" fillId="0" borderId="0" xfId="0" applyFont="1" applyAlignment="1">
      <alignment vertical="center"/>
    </xf>
    <xf numFmtId="0" fontId="54" fillId="0" borderId="0" xfId="0" applyFont="1" applyProtection="1"/>
    <xf numFmtId="0" fontId="104" fillId="0" borderId="0" xfId="0" applyFont="1"/>
    <xf numFmtId="0" fontId="104" fillId="0" borderId="0" xfId="0" applyFont="1" applyAlignment="1" applyProtection="1"/>
    <xf numFmtId="0" fontId="40" fillId="0" borderId="0" xfId="0" applyFont="1" applyAlignment="1" applyProtection="1"/>
    <xf numFmtId="0" fontId="1" fillId="0" borderId="0" xfId="0" applyFont="1" applyAlignment="1" applyProtection="1"/>
    <xf numFmtId="0" fontId="54" fillId="4" borderId="0" xfId="0" applyFont="1" applyFill="1" applyAlignment="1" applyProtection="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3" fillId="0" borderId="0" xfId="0" applyFont="1" applyBorder="1" applyAlignment="1">
      <alignment horizontal="right" wrapText="1"/>
    </xf>
    <xf numFmtId="2" fontId="22" fillId="0" borderId="0" xfId="0" applyNumberFormat="1" applyFont="1" applyAlignment="1" applyProtection="1">
      <alignment shrinkToFit="1"/>
    </xf>
    <xf numFmtId="0" fontId="107" fillId="0" borderId="0" xfId="4" applyFont="1" applyProtection="1"/>
    <xf numFmtId="0" fontId="107" fillId="0" borderId="0" xfId="4" applyFont="1" applyAlignment="1" applyProtection="1">
      <alignment vertical="center" wrapText="1"/>
    </xf>
    <xf numFmtId="0" fontId="24" fillId="0" borderId="0" xfId="4" applyFont="1" applyAlignment="1" applyProtection="1">
      <alignment vertical="center" wrapText="1"/>
    </xf>
    <xf numFmtId="0" fontId="108" fillId="0" borderId="0" xfId="4" applyFont="1" applyAlignment="1" applyProtection="1">
      <alignment vertical="center" wrapText="1"/>
    </xf>
    <xf numFmtId="0" fontId="2" fillId="0" borderId="0" xfId="0" applyFont="1" applyAlignment="1" applyProtection="1">
      <alignment horizontal="center" vertical="center"/>
    </xf>
    <xf numFmtId="0" fontId="99" fillId="0" borderId="0" xfId="0" applyFont="1" applyProtection="1"/>
    <xf numFmtId="0" fontId="111" fillId="0" borderId="0" xfId="0" applyFont="1"/>
    <xf numFmtId="0" fontId="0" fillId="0" borderId="0" xfId="0" applyAlignment="1">
      <alignment horizontal="center"/>
    </xf>
    <xf numFmtId="164" fontId="61" fillId="0" borderId="0" xfId="6" applyNumberFormat="1" applyFont="1" applyAlignment="1">
      <alignment shrinkToFi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0" borderId="6"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4" fillId="0" borderId="6"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4" fillId="0" borderId="0" xfId="0" applyFont="1" applyAlignment="1">
      <alignment horizontal="left" wrapText="1"/>
    </xf>
    <xf numFmtId="0" fontId="9" fillId="2" borderId="12" xfId="0" applyNumberFormat="1" applyFont="1" applyFill="1" applyBorder="1" applyAlignment="1" applyProtection="1">
      <alignment horizontal="center"/>
      <protection locked="0"/>
    </xf>
    <xf numFmtId="0" fontId="7" fillId="2" borderId="12" xfId="0" applyNumberFormat="1" applyFont="1" applyFill="1" applyBorder="1" applyAlignment="1" applyProtection="1">
      <alignment horizontal="center" wrapText="1" shrinkToFit="1"/>
      <protection locked="0"/>
    </xf>
    <xf numFmtId="0" fontId="2" fillId="0" borderId="0" xfId="0" applyFont="1" applyAlignment="1">
      <alignment horizontal="center"/>
    </xf>
    <xf numFmtId="0" fontId="7" fillId="2" borderId="12" xfId="0" applyNumberFormat="1"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6"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7" fillId="0" borderId="0" xfId="0" applyFont="1" applyBorder="1" applyAlignment="1">
      <alignment horizontal="center" vertical="center" wrapText="1"/>
    </xf>
    <xf numFmtId="0" fontId="7" fillId="0" borderId="12" xfId="0" applyNumberFormat="1" applyFont="1" applyFill="1" applyBorder="1" applyAlignment="1" applyProtection="1">
      <alignment horizontal="center" wrapText="1" shrinkToFit="1"/>
    </xf>
    <xf numFmtId="0" fontId="2" fillId="0" borderId="11" xfId="0" applyFont="1" applyBorder="1" applyAlignment="1">
      <alignment horizontal="center"/>
    </xf>
    <xf numFmtId="0" fontId="41" fillId="0" borderId="0" xfId="4" applyFont="1" applyAlignment="1" applyProtection="1">
      <alignment horizontal="center" vertical="center"/>
    </xf>
    <xf numFmtId="0" fontId="7" fillId="0" borderId="1" xfId="0" applyFont="1" applyBorder="1" applyAlignment="1" applyProtection="1">
      <alignment horizontal="left" vertical="top" wrapText="1"/>
    </xf>
    <xf numFmtId="0" fontId="7" fillId="0" borderId="6" xfId="0" applyFont="1" applyBorder="1" applyAlignment="1" applyProtection="1">
      <alignment horizontal="left"/>
    </xf>
    <xf numFmtId="0" fontId="7" fillId="0" borderId="4" xfId="0" applyFont="1" applyBorder="1" applyAlignment="1" applyProtection="1">
      <alignment horizontal="left"/>
    </xf>
    <xf numFmtId="0" fontId="7" fillId="0" borderId="7" xfId="0" applyFont="1" applyBorder="1" applyAlignment="1" applyProtection="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50" fillId="0" borderId="6" xfId="0" applyFont="1" applyFill="1" applyBorder="1" applyAlignment="1" applyProtection="1">
      <alignment horizontal="right" vertical="top" wrapText="1"/>
    </xf>
    <xf numFmtId="0" fontId="50" fillId="0" borderId="7" xfId="0" applyFont="1" applyFill="1" applyBorder="1" applyAlignment="1" applyProtection="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4" fillId="0" borderId="5" xfId="0" applyFont="1" applyBorder="1" applyAlignment="1" applyProtection="1">
      <alignment horizontal="center" vertical="center" textRotation="90" wrapText="1"/>
    </xf>
    <xf numFmtId="0" fontId="4" fillId="0" borderId="3" xfId="0" applyFont="1" applyBorder="1" applyAlignment="1" applyProtection="1">
      <alignment horizontal="center" vertical="center" textRotation="90" wrapText="1"/>
    </xf>
    <xf numFmtId="0" fontId="7" fillId="0" borderId="0" xfId="0" applyFont="1" applyAlignment="1" applyProtection="1">
      <alignment horizontal="left" wrapText="1"/>
    </xf>
    <xf numFmtId="0" fontId="13" fillId="0" borderId="6" xfId="0" applyFont="1" applyBorder="1" applyAlignment="1" applyProtection="1">
      <alignment horizontal="left"/>
    </xf>
    <xf numFmtId="0" fontId="13" fillId="0" borderId="4" xfId="0" applyFont="1" applyBorder="1" applyAlignment="1" applyProtection="1">
      <alignment horizontal="left"/>
    </xf>
    <xf numFmtId="0" fontId="13" fillId="0" borderId="7" xfId="0" applyFont="1" applyBorder="1" applyAlignment="1" applyProtection="1">
      <alignment horizontal="left"/>
    </xf>
    <xf numFmtId="0" fontId="4" fillId="0" borderId="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textRotation="90" wrapText="1"/>
    </xf>
    <xf numFmtId="0" fontId="2" fillId="0" borderId="16" xfId="0" applyFont="1" applyBorder="1" applyAlignment="1" applyProtection="1">
      <alignment horizontal="center" vertical="center" textRotation="90" wrapText="1"/>
    </xf>
    <xf numFmtId="0" fontId="2" fillId="0" borderId="6" xfId="0" applyFont="1" applyBorder="1" applyAlignment="1" applyProtection="1">
      <alignment horizontal="center" vertical="center" wrapText="1"/>
    </xf>
    <xf numFmtId="0" fontId="21" fillId="0" borderId="4" xfId="0" applyFont="1" applyBorder="1" applyAlignment="1" applyProtection="1"/>
    <xf numFmtId="0" fontId="21" fillId="0" borderId="7" xfId="0" applyFont="1" applyBorder="1" applyAlignment="1" applyProtection="1"/>
    <xf numFmtId="0" fontId="21" fillId="0" borderId="5" xfId="0" applyFont="1" applyBorder="1" applyAlignment="1" applyProtection="1">
      <alignment horizontal="center" vertical="center" textRotation="90"/>
    </xf>
    <xf numFmtId="0" fontId="21" fillId="0" borderId="16" xfId="0" applyFont="1" applyBorder="1" applyAlignment="1" applyProtection="1">
      <alignment horizontal="center" vertical="center" textRotation="90"/>
    </xf>
    <xf numFmtId="0" fontId="21" fillId="0" borderId="3" xfId="0" applyFont="1" applyBorder="1" applyAlignment="1" applyProtection="1">
      <alignment horizontal="center" vertical="center" textRotation="90"/>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2" fillId="0" borderId="16" xfId="1" applyFont="1" applyBorder="1" applyAlignment="1">
      <alignment horizontal="center" vertical="center" textRotation="90"/>
    </xf>
    <xf numFmtId="0" fontId="4" fillId="0" borderId="16" xfId="0" applyFont="1" applyBorder="1" applyAlignment="1" applyProtection="1">
      <alignment horizontal="center" vertical="center" textRotation="90" wrapText="1"/>
    </xf>
    <xf numFmtId="0" fontId="4" fillId="0" borderId="5" xfId="0" applyFont="1" applyBorder="1" applyAlignment="1" applyProtection="1">
      <alignment horizontal="center" vertical="center" textRotation="90"/>
    </xf>
    <xf numFmtId="0" fontId="4" fillId="0" borderId="16" xfId="0" applyFont="1" applyBorder="1" applyAlignment="1" applyProtection="1">
      <alignment horizontal="center" vertical="center" textRotation="90"/>
    </xf>
    <xf numFmtId="0" fontId="4" fillId="0" borderId="3" xfId="0" applyFont="1" applyBorder="1" applyAlignment="1" applyProtection="1">
      <alignment horizontal="center" vertical="center" textRotation="90"/>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2" fillId="0" borderId="0" xfId="0" applyFont="1" applyBorder="1" applyAlignment="1">
      <alignment horizontal="center"/>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94" fillId="0" borderId="0" xfId="6" applyFont="1" applyAlignment="1">
      <alignment horizontal="left" wrapText="1"/>
    </xf>
    <xf numFmtId="0" fontId="94" fillId="0" borderId="0" xfId="6" applyFont="1" applyBorder="1" applyAlignment="1">
      <alignment horizontal="left"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1" xfId="6" applyFont="1" applyBorder="1" applyAlignment="1">
      <alignment horizontal="center" vertical="center" wrapText="1"/>
    </xf>
    <xf numFmtId="0" fontId="53" fillId="0" borderId="1" xfId="6" applyBorder="1" applyAlignment="1"/>
    <xf numFmtId="0" fontId="4" fillId="0" borderId="1" xfId="0" applyFont="1" applyBorder="1" applyAlignment="1" applyProtection="1">
      <alignment horizontal="center" vertical="center" textRotation="90" wrapText="1"/>
    </xf>
    <xf numFmtId="0" fontId="2" fillId="0" borderId="1" xfId="6" applyFont="1" applyBorder="1" applyAlignment="1">
      <alignment horizontal="center" vertical="center" textRotation="90" wrapText="1"/>
    </xf>
    <xf numFmtId="0" fontId="53" fillId="0" borderId="1" xfId="6" applyFont="1" applyBorder="1" applyAlignment="1"/>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0" xfId="6" applyFont="1" applyAlignment="1">
      <alignment horizontal="center" vertical="top" wrapText="1"/>
    </xf>
    <xf numFmtId="0" fontId="14" fillId="0" borderId="0" xfId="6" applyFont="1" applyAlignment="1">
      <alignment horizontal="right" wrapText="1"/>
    </xf>
    <xf numFmtId="0" fontId="10" fillId="2" borderId="12" xfId="6" applyFont="1" applyFill="1" applyBorder="1" applyAlignment="1" applyProtection="1">
      <alignment horizontal="center" wrapText="1"/>
      <protection locked="0"/>
    </xf>
    <xf numFmtId="165" fontId="51" fillId="2" borderId="12" xfId="6" applyNumberFormat="1" applyFont="1" applyFill="1" applyBorder="1" applyAlignment="1" applyProtection="1">
      <alignment horizontal="center" vertical="top"/>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3" fillId="0" borderId="3" xfId="0" applyFont="1" applyBorder="1" applyAlignment="1">
      <alignment horizontal="center" vertical="center" textRotation="90" wrapText="1"/>
    </xf>
    <xf numFmtId="0" fontId="14" fillId="0" borderId="0" xfId="6" applyFont="1" applyAlignment="1">
      <alignment horizontal="right"/>
    </xf>
    <xf numFmtId="0" fontId="10" fillId="2" borderId="12" xfId="6" applyFont="1" applyFill="1" applyBorder="1" applyAlignment="1" applyProtection="1">
      <alignment horizontal="center"/>
      <protection locked="0"/>
    </xf>
    <xf numFmtId="0" fontId="4" fillId="0" borderId="1" xfId="6"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wrapText="1"/>
    </xf>
    <xf numFmtId="0" fontId="53" fillId="0" borderId="3" xfId="6" applyFont="1" applyBorder="1" applyAlignment="1">
      <alignment horizontal="center" vertical="center"/>
    </xf>
    <xf numFmtId="0" fontId="14" fillId="0" borderId="6"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2" fillId="0" borderId="4" xfId="0" applyFont="1" applyBorder="1" applyAlignment="1" applyProtection="1">
      <alignment horizontal="center" vertical="center" wrapText="1"/>
    </xf>
    <xf numFmtId="0" fontId="35" fillId="0" borderId="0" xfId="0" applyFont="1" applyAlignment="1" applyProtection="1"/>
    <xf numFmtId="0" fontId="1" fillId="0" borderId="0" xfId="0" applyFont="1" applyAlignment="1" applyProtection="1"/>
    <xf numFmtId="0" fontId="35" fillId="0" borderId="0"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xf numFmtId="0" fontId="54" fillId="4" borderId="0" xfId="0" applyFont="1" applyFill="1" applyAlignment="1" applyProtection="1">
      <alignment wrapText="1"/>
    </xf>
    <xf numFmtId="0" fontId="58" fillId="0" borderId="0" xfId="6" applyFont="1" applyAlignment="1">
      <alignment horizontal="left"/>
    </xf>
    <xf numFmtId="0" fontId="7" fillId="0" borderId="6" xfId="0" applyFont="1" applyBorder="1" applyAlignment="1" applyProtection="1">
      <alignment horizontal="right" vertical="top" wrapText="1"/>
    </xf>
    <xf numFmtId="0" fontId="7" fillId="0" borderId="4" xfId="0" applyFont="1" applyBorder="1" applyAlignment="1" applyProtection="1">
      <alignment horizontal="right" vertical="top" wrapText="1"/>
    </xf>
    <xf numFmtId="0" fontId="54" fillId="0" borderId="0" xfId="0" applyFont="1" applyAlignment="1" applyProtection="1">
      <alignment horizontal="left" wrapText="1"/>
    </xf>
    <xf numFmtId="0" fontId="15" fillId="0" borderId="0" xfId="0" applyFont="1" applyAlignment="1" applyProtection="1">
      <alignment wrapText="1"/>
      <protection locked="0"/>
    </xf>
    <xf numFmtId="0" fontId="40" fillId="0" borderId="0" xfId="0" applyFont="1" applyAlignment="1" applyProtection="1">
      <alignment horizontal="center"/>
      <protection locked="0"/>
    </xf>
    <xf numFmtId="0" fontId="7" fillId="0" borderId="0" xfId="0" applyFont="1" applyAlignment="1" applyProtection="1">
      <alignment wrapText="1"/>
      <protection locked="0"/>
    </xf>
    <xf numFmtId="0" fontId="11" fillId="0" borderId="0" xfId="0" applyFont="1" applyBorder="1" applyAlignment="1" applyProtection="1">
      <alignment horizontal="center" vertical="center"/>
    </xf>
    <xf numFmtId="0" fontId="4" fillId="0" borderId="11"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3" fillId="0" borderId="0" xfId="0" applyFont="1" applyAlignment="1" applyProtection="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Alignment="1" applyProtection="1">
      <protection locked="0"/>
    </xf>
    <xf numFmtId="0" fontId="4" fillId="0" borderId="0" xfId="0" applyFont="1" applyAlignment="1">
      <alignment vertical="top"/>
    </xf>
    <xf numFmtId="0" fontId="34" fillId="0" borderId="0" xfId="0" applyFont="1" applyAlignment="1">
      <alignment vertical="top"/>
    </xf>
    <xf numFmtId="0" fontId="2" fillId="0" borderId="0" xfId="0" applyFont="1" applyAlignment="1" applyProtection="1"/>
    <xf numFmtId="0" fontId="7"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2" fillId="0" borderId="3" xfId="0" applyFont="1" applyBorder="1" applyAlignment="1" applyProtection="1">
      <alignment horizontal="center" vertical="center" textRotation="90" wrapText="1"/>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2" borderId="12" xfId="0" applyFont="1" applyFill="1" applyBorder="1" applyAlignment="1" applyProtection="1">
      <alignment horizontal="center" shrinkToFit="1"/>
      <protection locked="0"/>
    </xf>
    <xf numFmtId="0" fontId="4" fillId="0" borderId="0" xfId="0" applyFont="1" applyBorder="1" applyAlignment="1" applyProtection="1">
      <alignment horizontal="center" vertical="top" wrapText="1"/>
    </xf>
    <xf numFmtId="0" fontId="40" fillId="0" borderId="12" xfId="2" applyFont="1" applyBorder="1" applyAlignment="1" applyProtection="1">
      <alignment horizontal="center" shrinkToFit="1"/>
    </xf>
    <xf numFmtId="0" fontId="4" fillId="0" borderId="11" xfId="2" applyFont="1" applyBorder="1" applyAlignment="1" applyProtection="1">
      <alignment horizontal="center" vertical="center"/>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24" fillId="0" borderId="0" xfId="0" applyFont="1" applyAlignment="1" applyProtection="1">
      <alignment horizontal="left" wrapText="1"/>
    </xf>
    <xf numFmtId="0" fontId="23" fillId="0" borderId="0" xfId="0" applyFont="1" applyAlignment="1" applyProtection="1">
      <alignment horizontal="left" wrapText="1"/>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7"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66" fillId="0" borderId="0" xfId="0" applyFont="1" applyAlignment="1" applyProtection="1">
      <alignment horizontal="left" wrapText="1"/>
    </xf>
    <xf numFmtId="0" fontId="105" fillId="0" borderId="0" xfId="0" applyFont="1" applyAlignment="1" applyProtection="1">
      <alignment horizontal="left" wrapText="1"/>
    </xf>
    <xf numFmtId="0" fontId="95" fillId="0" borderId="1" xfId="0" applyFont="1" applyBorder="1" applyAlignment="1" applyProtection="1">
      <alignment horizontal="center" vertical="center" wrapText="1"/>
    </xf>
    <xf numFmtId="0" fontId="9" fillId="0" borderId="12" xfId="0" applyFont="1" applyBorder="1" applyAlignment="1" applyProtection="1">
      <alignment horizontal="left" vertical="center"/>
    </xf>
    <xf numFmtId="0" fontId="95" fillId="0" borderId="1" xfId="0" applyFont="1" applyBorder="1" applyAlignment="1" applyProtection="1">
      <alignment horizontal="center" vertical="center" textRotation="90" wrapText="1"/>
    </xf>
    <xf numFmtId="0" fontId="4" fillId="0" borderId="1" xfId="4" applyFont="1" applyBorder="1" applyAlignment="1" applyProtection="1">
      <alignment horizontal="center" vertical="center" textRotation="90" wrapText="1"/>
    </xf>
    <xf numFmtId="0" fontId="27" fillId="0" borderId="4" xfId="0" applyFont="1" applyBorder="1" applyAlignment="1" applyProtection="1">
      <alignment horizontal="left" vertical="top" wrapText="1"/>
    </xf>
    <xf numFmtId="0" fontId="14" fillId="0" borderId="5" xfId="4" applyFont="1" applyBorder="1" applyAlignment="1" applyProtection="1">
      <alignment horizontal="center" vertical="center" textRotation="90" wrapText="1"/>
    </xf>
    <xf numFmtId="0" fontId="14" fillId="0" borderId="16" xfId="4" applyFont="1" applyBorder="1" applyAlignment="1" applyProtection="1">
      <alignment horizontal="center" vertical="center" textRotation="90" wrapText="1"/>
    </xf>
    <xf numFmtId="0" fontId="14" fillId="0" borderId="3" xfId="4" applyFont="1" applyBorder="1" applyAlignment="1" applyProtection="1">
      <alignment horizontal="center" vertical="center" textRotation="90" wrapText="1"/>
    </xf>
    <xf numFmtId="0" fontId="4" fillId="0" borderId="5" xfId="4" applyFont="1" applyBorder="1" applyAlignment="1" applyProtection="1">
      <alignment horizontal="center" vertical="center" textRotation="90" wrapText="1"/>
    </xf>
    <xf numFmtId="0" fontId="4" fillId="0" borderId="16" xfId="4" applyFont="1" applyBorder="1" applyAlignment="1" applyProtection="1">
      <alignment horizontal="center" vertical="center" textRotation="90" wrapText="1"/>
    </xf>
    <xf numFmtId="0" fontId="4" fillId="0" borderId="3" xfId="4" applyFont="1" applyBorder="1" applyAlignment="1" applyProtection="1">
      <alignment horizontal="center" vertical="center" textRotation="90" wrapText="1"/>
    </xf>
    <xf numFmtId="0" fontId="40" fillId="0" borderId="12" xfId="2" applyFont="1" applyBorder="1" applyAlignment="1" applyProtection="1">
      <alignment horizontal="center" vertical="center" shrinkToFit="1"/>
    </xf>
    <xf numFmtId="0" fontId="4" fillId="0" borderId="0" xfId="2" applyFont="1" applyAlignment="1" applyProtection="1">
      <alignment horizontal="center" vertical="center"/>
    </xf>
    <xf numFmtId="0" fontId="7" fillId="0" borderId="12" xfId="4" applyFont="1" applyBorder="1" applyAlignment="1" applyProtection="1">
      <alignment horizontal="left" vertical="center" wrapText="1"/>
    </xf>
    <xf numFmtId="0" fontId="2" fillId="0" borderId="5" xfId="4" applyFont="1" applyBorder="1" applyAlignment="1" applyProtection="1">
      <alignment horizontal="center" vertical="center" wrapText="1"/>
    </xf>
    <xf numFmtId="0" fontId="2" fillId="0" borderId="16" xfId="4" applyFont="1" applyBorder="1" applyAlignment="1" applyProtection="1">
      <alignment horizontal="center" vertical="center" wrapText="1"/>
    </xf>
    <xf numFmtId="0" fontId="2" fillId="0" borderId="3" xfId="4" applyFont="1" applyBorder="1" applyAlignment="1" applyProtection="1">
      <alignment horizontal="center" vertical="center" wrapText="1"/>
    </xf>
    <xf numFmtId="0" fontId="2" fillId="0" borderId="4" xfId="4" applyFont="1" applyBorder="1" applyAlignment="1" applyProtection="1">
      <alignment horizontal="center" vertical="center" wrapText="1"/>
    </xf>
    <xf numFmtId="0" fontId="2" fillId="0" borderId="7" xfId="4" applyFont="1" applyBorder="1" applyAlignment="1" applyProtection="1">
      <alignment horizontal="center" vertical="center" wrapText="1"/>
    </xf>
    <xf numFmtId="0" fontId="2" fillId="0" borderId="6" xfId="4" applyFont="1" applyBorder="1" applyAlignment="1" applyProtection="1">
      <alignment horizontal="center" vertical="center" wrapText="1"/>
    </xf>
    <xf numFmtId="0" fontId="15" fillId="0" borderId="16" xfId="4" applyBorder="1" applyAlignment="1" applyProtection="1">
      <alignment horizontal="center" vertical="center" textRotation="90" wrapText="1"/>
    </xf>
    <xf numFmtId="0" fontId="15" fillId="0" borderId="3" xfId="4" applyBorder="1" applyAlignment="1" applyProtection="1">
      <alignment horizontal="center" vertical="center" textRotation="90" wrapText="1"/>
    </xf>
    <xf numFmtId="0" fontId="4" fillId="0" borderId="6" xfId="4" applyFont="1" applyBorder="1" applyAlignment="1" applyProtection="1">
      <alignment horizontal="center" vertical="center" wrapText="1"/>
    </xf>
    <xf numFmtId="0" fontId="4" fillId="0" borderId="4" xfId="4" applyFont="1" applyBorder="1" applyAlignment="1" applyProtection="1">
      <alignment horizontal="center" vertical="center" wrapText="1"/>
    </xf>
    <xf numFmtId="0" fontId="4" fillId="0" borderId="7" xfId="4" applyFont="1" applyBorder="1" applyAlignment="1" applyProtection="1">
      <alignment horizontal="center" vertical="center" wrapText="1"/>
    </xf>
    <xf numFmtId="0" fontId="107" fillId="0" borderId="0" xfId="4" applyFont="1" applyAlignment="1" applyProtection="1">
      <alignment horizontal="left" vertical="center" wrapText="1"/>
    </xf>
    <xf numFmtId="0" fontId="109" fillId="0" borderId="0" xfId="4" applyFont="1" applyAlignment="1" applyProtection="1">
      <alignment horizontal="right" vertical="center" wrapText="1"/>
    </xf>
    <xf numFmtId="0" fontId="41" fillId="0" borderId="0" xfId="4" applyFont="1" applyAlignment="1" applyProtection="1">
      <alignment horizontal="left" vertical="center" wrapText="1"/>
    </xf>
    <xf numFmtId="0" fontId="43" fillId="0" borderId="0" xfId="4" applyFont="1" applyAlignment="1" applyProtection="1">
      <alignment horizontal="left" vertical="center" wrapText="1"/>
    </xf>
    <xf numFmtId="0" fontId="41" fillId="0" borderId="0" xfId="0" applyFont="1" applyAlignment="1">
      <alignment horizontal="left"/>
    </xf>
    <xf numFmtId="0" fontId="2" fillId="0" borderId="1" xfId="4" applyFont="1" applyBorder="1" applyAlignment="1" applyProtection="1">
      <alignment horizontal="center" vertical="center" wrapText="1"/>
    </xf>
    <xf numFmtId="0" fontId="4" fillId="0" borderId="1" xfId="4" applyFont="1" applyBorder="1" applyAlignment="1" applyProtection="1">
      <alignment horizontal="center" vertical="center" wrapText="1"/>
    </xf>
    <xf numFmtId="0" fontId="14" fillId="0" borderId="1" xfId="0" applyFont="1" applyBorder="1" applyAlignment="1">
      <alignment horizontal="center" vertical="center" textRotation="90" wrapText="1"/>
    </xf>
    <xf numFmtId="0" fontId="110" fillId="0" borderId="0" xfId="4" applyFont="1" applyAlignment="1" applyProtection="1">
      <alignment horizontal="left" vertical="center" wrapText="1"/>
    </xf>
    <xf numFmtId="0" fontId="7" fillId="0" borderId="12" xfId="4" applyFont="1" applyBorder="1" applyAlignment="1" applyProtection="1">
      <alignment horizontal="left" vertical="center"/>
    </xf>
    <xf numFmtId="0" fontId="9" fillId="0" borderId="16" xfId="4" applyFont="1" applyBorder="1" applyAlignment="1" applyProtection="1">
      <alignment horizontal="center" vertical="center" textRotation="90" wrapText="1"/>
    </xf>
    <xf numFmtId="0" fontId="9" fillId="0" borderId="3" xfId="4" applyFont="1" applyBorder="1" applyAlignment="1" applyProtection="1">
      <alignment horizontal="center" vertical="center" textRotation="90" wrapText="1"/>
    </xf>
    <xf numFmtId="0" fontId="7" fillId="0" borderId="12" xfId="2" applyFont="1" applyBorder="1" applyAlignment="1" applyProtection="1">
      <alignment horizontal="left" vertical="center"/>
    </xf>
    <xf numFmtId="0" fontId="4" fillId="0" borderId="11" xfId="2" applyFont="1" applyBorder="1" applyAlignment="1" applyProtection="1">
      <alignment horizontal="center"/>
    </xf>
    <xf numFmtId="0" fontId="21" fillId="0" borderId="0" xfId="0" applyFont="1" applyAlignment="1" applyProtection="1">
      <alignment horizontal="left" vertical="top" wrapText="1"/>
    </xf>
    <xf numFmtId="14" fontId="7" fillId="2" borderId="12" xfId="0" applyNumberFormat="1"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82" fillId="2" borderId="0" xfId="0" applyFont="1" applyFill="1" applyBorder="1" applyAlignment="1" applyProtection="1">
      <alignment horizontal="center" shrinkToFit="1"/>
      <protection locked="0"/>
    </xf>
    <xf numFmtId="0" fontId="2" fillId="0" borderId="11" xfId="0" applyFont="1" applyBorder="1" applyAlignment="1" applyProtection="1">
      <alignment horizontal="center" vertical="top"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 fillId="0" borderId="15"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5" xfId="0" applyFont="1" applyBorder="1" applyAlignment="1" applyProtection="1">
      <alignment horizontal="center" vertical="center" textRotation="90" wrapText="1"/>
    </xf>
    <xf numFmtId="0" fontId="20" fillId="0" borderId="3" xfId="0" applyFont="1" applyBorder="1" applyAlignment="1" applyProtection="1">
      <alignment horizontal="center" vertical="center" textRotation="90"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2" fontId="9" fillId="0" borderId="6" xfId="0" applyNumberFormat="1" applyFont="1" applyBorder="1" applyAlignment="1" applyProtection="1">
      <alignment horizontal="center" vertical="center" shrinkToFit="1"/>
    </xf>
    <xf numFmtId="2" fontId="9" fillId="0" borderId="20" xfId="0" applyNumberFormat="1" applyFont="1" applyBorder="1" applyAlignment="1" applyProtection="1">
      <alignment horizontal="center" vertical="center" shrinkToFit="1"/>
    </xf>
    <xf numFmtId="0" fontId="2" fillId="0" borderId="3"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8" fillId="0" borderId="6" xfId="0" applyNumberFormat="1" applyFont="1" applyBorder="1" applyAlignment="1" applyProtection="1">
      <alignment horizontal="center" shrinkToFit="1"/>
    </xf>
    <xf numFmtId="2" fontId="8" fillId="0" borderId="20" xfId="0" applyNumberFormat="1" applyFont="1" applyBorder="1" applyAlignment="1" applyProtection="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5" fillId="0" borderId="17"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6" xfId="0" applyFont="1" applyBorder="1" applyAlignment="1" applyProtection="1">
      <alignment horizontal="center" vertical="center"/>
    </xf>
    <xf numFmtId="0" fontId="35" fillId="0" borderId="7" xfId="0" applyFont="1" applyBorder="1" applyAlignment="1" applyProtection="1">
      <alignment horizontal="center" vertical="center"/>
    </xf>
    <xf numFmtId="0" fontId="7" fillId="0" borderId="12" xfId="0" applyFont="1"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5" fillId="0" borderId="17" xfId="0" applyFont="1" applyBorder="1" applyAlignment="1" applyProtection="1">
      <alignment horizontal="center" vertical="center"/>
    </xf>
    <xf numFmtId="0" fontId="35" fillId="0" borderId="4" xfId="0" applyFont="1" applyBorder="1" applyAlignment="1" applyProtection="1">
      <alignment horizontal="center" vertical="center"/>
    </xf>
    <xf numFmtId="0" fontId="100" fillId="0" borderId="6" xfId="0" applyFont="1" applyBorder="1" applyAlignment="1" applyProtection="1">
      <alignment horizontal="center" vertical="center" wrapText="1"/>
    </xf>
    <xf numFmtId="0" fontId="100"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1" fillId="0" borderId="5" xfId="0" applyFont="1" applyBorder="1" applyAlignment="1" applyProtection="1">
      <alignment horizontal="center" vertical="center" wrapText="1"/>
    </xf>
    <xf numFmtId="0" fontId="101" fillId="0" borderId="3" xfId="0" applyFont="1" applyBorder="1" applyAlignment="1" applyProtection="1">
      <alignment horizontal="center" vertical="center" wrapText="1"/>
    </xf>
    <xf numFmtId="0" fontId="14" fillId="0" borderId="6" xfId="0" applyFont="1" applyBorder="1" applyAlignment="1" applyProtection="1">
      <alignment horizontal="left" wrapText="1"/>
    </xf>
    <xf numFmtId="0" fontId="14" fillId="0" borderId="4" xfId="0" applyFont="1" applyBorder="1" applyAlignment="1" applyProtection="1">
      <alignment horizontal="left" wrapText="1"/>
    </xf>
    <xf numFmtId="0" fontId="14" fillId="0" borderId="7" xfId="0" applyFont="1" applyBorder="1" applyAlignment="1" applyProtection="1">
      <alignment horizontal="left" wrapText="1"/>
    </xf>
    <xf numFmtId="0" fontId="10" fillId="0" borderId="6" xfId="0" applyFont="1" applyBorder="1" applyAlignment="1" applyProtection="1">
      <alignment horizontal="right" vertical="top" wrapText="1"/>
    </xf>
    <xf numFmtId="0" fontId="10" fillId="0" borderId="4" xfId="0" applyFont="1" applyBorder="1" applyAlignment="1" applyProtection="1">
      <alignment horizontal="right" vertical="top" wrapText="1"/>
    </xf>
    <xf numFmtId="0" fontId="10" fillId="0" borderId="7" xfId="0" applyFont="1" applyBorder="1" applyAlignment="1" applyProtection="1">
      <alignment horizontal="right" vertical="top" wrapTex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3" borderId="17" xfId="0" applyNumberFormat="1" applyFont="1" applyFill="1" applyBorder="1" applyAlignment="1" applyProtection="1">
      <alignment horizontal="center" vertical="center" shrinkToFit="1"/>
    </xf>
    <xf numFmtId="2" fontId="9" fillId="3" borderId="7" xfId="0" applyNumberFormat="1" applyFont="1" applyFill="1" applyBorder="1" applyAlignment="1" applyProtection="1">
      <alignment horizontal="center" vertical="center" shrinkToFit="1"/>
    </xf>
    <xf numFmtId="2" fontId="8" fillId="0" borderId="17" xfId="0" applyNumberFormat="1" applyFont="1" applyBorder="1" applyAlignment="1" applyProtection="1">
      <alignment horizontal="center" shrinkToFit="1"/>
    </xf>
    <xf numFmtId="2" fontId="8" fillId="0" borderId="7" xfId="0" applyNumberFormat="1" applyFont="1" applyBorder="1" applyAlignment="1" applyProtection="1">
      <alignment horizontal="center" shrinkToFit="1"/>
    </xf>
    <xf numFmtId="0" fontId="4" fillId="0" borderId="18" xfId="0" applyFont="1" applyBorder="1" applyAlignment="1" applyProtection="1">
      <alignment horizontal="center" vertical="center" wrapText="1"/>
    </xf>
    <xf numFmtId="2" fontId="9" fillId="0" borderId="18" xfId="0" applyNumberFormat="1" applyFont="1" applyFill="1" applyBorder="1" applyAlignment="1" applyProtection="1">
      <alignment horizontal="center" vertical="center" shrinkToFit="1"/>
    </xf>
    <xf numFmtId="2" fontId="9" fillId="0" borderId="1" xfId="0" applyNumberFormat="1" applyFont="1" applyFill="1" applyBorder="1" applyAlignment="1" applyProtection="1">
      <alignment horizontal="center" vertical="center" shrinkToFit="1"/>
    </xf>
  </cellXfs>
  <cellStyles count="7">
    <cellStyle name="Įprastas" xfId="0" builtinId="0"/>
    <cellStyle name="Normal_1_duomenys apie sp.imones_2004" xfId="1"/>
    <cellStyle name="Normal_3_bazes_2003" xfId="2"/>
    <cellStyle name="Normal_bazės-bendra" xfId="3"/>
    <cellStyle name="Normal_Book2" xfId="4"/>
    <cellStyle name="Normal_Sheet1" xfId="5"/>
    <cellStyle name="Normal_SMI-2" xfId="6"/>
  </cellStyles>
  <dxfs count="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V271"/>
  <sheetViews>
    <sheetView showGridLines="0" workbookViewId="0">
      <selection activeCell="E43" sqref="E43"/>
    </sheetView>
  </sheetViews>
  <sheetFormatPr defaultColWidth="9" defaultRowHeight="13.8"/>
  <cols>
    <col min="1" max="1" width="2.5" style="168" customWidth="1"/>
    <col min="2" max="2" width="18.69921875" style="135" customWidth="1"/>
    <col min="3" max="3" width="5.5" style="135" customWidth="1"/>
    <col min="4" max="4" width="4.59765625" style="135" customWidth="1"/>
    <col min="5" max="5" width="4.59765625" style="136" customWidth="1"/>
    <col min="6" max="6" width="5" style="136" customWidth="1"/>
    <col min="7" max="7" width="4.59765625" style="135" customWidth="1"/>
    <col min="8" max="11" width="3.59765625" style="135" customWidth="1"/>
    <col min="12" max="12" width="4.59765625" style="135" customWidth="1"/>
    <col min="13" max="19" width="3.69921875" style="135" customWidth="1"/>
    <col min="20" max="20" width="4.59765625" style="136" customWidth="1"/>
    <col min="21" max="21" width="1" style="135" customWidth="1"/>
    <col min="22" max="22" width="9" style="169"/>
    <col min="23" max="16384" width="9" style="135"/>
  </cols>
  <sheetData>
    <row r="1" spans="1:21" ht="15.6">
      <c r="A1" s="216" t="s">
        <v>23</v>
      </c>
      <c r="B1" s="217"/>
      <c r="C1" s="133"/>
      <c r="D1" s="133"/>
      <c r="E1" s="133"/>
      <c r="F1" s="133"/>
      <c r="G1" s="133"/>
      <c r="H1" s="133"/>
      <c r="I1" s="133"/>
      <c r="J1" s="133"/>
      <c r="K1" s="133"/>
      <c r="L1" s="133"/>
      <c r="N1" s="215" t="s">
        <v>345</v>
      </c>
    </row>
    <row r="2" spans="1:21" ht="12.75" customHeight="1">
      <c r="A2" s="135"/>
      <c r="E2" s="135"/>
      <c r="F2" s="135"/>
      <c r="N2" s="256" t="s">
        <v>246</v>
      </c>
      <c r="O2" s="256"/>
    </row>
    <row r="3" spans="1:21" ht="12" customHeight="1">
      <c r="M3" s="256"/>
      <c r="N3" s="256" t="s">
        <v>565</v>
      </c>
      <c r="O3" s="256"/>
    </row>
    <row r="4" spans="1:21" ht="11.25" customHeight="1">
      <c r="L4" s="256"/>
      <c r="M4" s="256"/>
      <c r="N4" s="372" t="s">
        <v>571</v>
      </c>
      <c r="O4" s="372"/>
      <c r="P4" s="372"/>
      <c r="Q4" s="372"/>
      <c r="R4" s="372"/>
      <c r="S4" s="372"/>
      <c r="T4" s="372"/>
      <c r="U4" s="372"/>
    </row>
    <row r="5" spans="1:21" ht="11.25" customHeight="1">
      <c r="M5" s="256"/>
      <c r="N5" s="256" t="s">
        <v>562</v>
      </c>
      <c r="O5" s="256"/>
    </row>
    <row r="6" spans="1:21" ht="11.25" customHeight="1">
      <c r="L6" s="266"/>
      <c r="M6" s="256"/>
      <c r="N6" s="372" t="s">
        <v>425</v>
      </c>
      <c r="O6" s="372"/>
      <c r="P6" s="372"/>
      <c r="Q6" s="372"/>
      <c r="R6" s="372"/>
      <c r="S6" s="372"/>
      <c r="T6" s="372"/>
      <c r="U6" s="372"/>
    </row>
    <row r="7" spans="1:21" ht="12" customHeight="1">
      <c r="L7" s="256"/>
      <c r="M7" s="256"/>
      <c r="N7" s="372" t="s">
        <v>435</v>
      </c>
      <c r="O7" s="372"/>
      <c r="P7" s="372"/>
      <c r="Q7" s="372"/>
      <c r="R7" s="372"/>
      <c r="S7" s="372"/>
      <c r="T7" s="372"/>
      <c r="U7" s="372"/>
    </row>
    <row r="8" spans="1:21" ht="3" customHeight="1">
      <c r="M8" s="256"/>
      <c r="N8" s="256"/>
      <c r="O8" s="256"/>
      <c r="T8" s="135"/>
    </row>
    <row r="9" spans="1:21" ht="3.75" customHeight="1">
      <c r="L9" s="105"/>
    </row>
    <row r="10" spans="1:21" ht="54" customHeight="1">
      <c r="A10" s="374" t="s">
        <v>573</v>
      </c>
      <c r="B10" s="374"/>
      <c r="C10" s="374"/>
      <c r="D10" s="374"/>
      <c r="E10" s="374"/>
      <c r="F10" s="374"/>
      <c r="G10" s="374"/>
      <c r="H10" s="374"/>
      <c r="I10" s="374"/>
      <c r="J10" s="374"/>
      <c r="K10" s="374"/>
      <c r="L10" s="374"/>
      <c r="M10" s="374"/>
      <c r="N10" s="374"/>
      <c r="O10" s="374"/>
      <c r="P10" s="374"/>
      <c r="Q10" s="374"/>
      <c r="R10" s="374"/>
      <c r="S10" s="374"/>
      <c r="T10" s="374"/>
      <c r="U10" s="374"/>
    </row>
    <row r="11" spans="1:21" ht="12.75" customHeight="1">
      <c r="A11" s="375" t="s">
        <v>321</v>
      </c>
      <c r="B11" s="375"/>
      <c r="C11" s="375"/>
      <c r="D11" s="375"/>
      <c r="E11" s="375"/>
      <c r="F11" s="375"/>
      <c r="G11" s="375"/>
      <c r="H11" s="375"/>
      <c r="I11" s="375"/>
      <c r="J11" s="375"/>
      <c r="K11" s="375"/>
      <c r="L11" s="375"/>
      <c r="M11" s="375"/>
      <c r="N11" s="375"/>
      <c r="O11" s="375"/>
      <c r="P11" s="375"/>
      <c r="Q11" s="375"/>
      <c r="R11" s="375"/>
      <c r="S11" s="375"/>
      <c r="T11" s="375"/>
      <c r="U11" s="375"/>
    </row>
    <row r="12" spans="1:21" ht="4.5" customHeight="1">
      <c r="A12" s="231"/>
      <c r="B12" s="231"/>
      <c r="C12" s="231"/>
      <c r="D12" s="231"/>
      <c r="E12" s="231"/>
      <c r="F12" s="231"/>
      <c r="G12" s="231"/>
      <c r="H12" s="231"/>
      <c r="I12" s="231"/>
      <c r="J12" s="231"/>
      <c r="K12" s="231"/>
      <c r="L12" s="231"/>
      <c r="M12" s="231"/>
      <c r="N12" s="231"/>
      <c r="O12" s="231"/>
      <c r="P12" s="231"/>
      <c r="Q12" s="231"/>
      <c r="R12" s="231"/>
      <c r="S12" s="231"/>
      <c r="T12" s="231"/>
      <c r="U12" s="231"/>
    </row>
    <row r="13" spans="1:21" ht="12.75" customHeight="1">
      <c r="A13" s="373"/>
      <c r="B13" s="373"/>
      <c r="C13" s="373"/>
      <c r="D13" s="373"/>
      <c r="E13" s="373"/>
      <c r="F13" s="373"/>
      <c r="G13" s="373"/>
      <c r="H13" s="373"/>
      <c r="I13" s="373"/>
      <c r="J13" s="373"/>
      <c r="K13" s="373"/>
      <c r="L13" s="373"/>
      <c r="M13" s="373"/>
      <c r="N13" s="373"/>
      <c r="O13" s="373"/>
      <c r="P13" s="373"/>
      <c r="Q13" s="373"/>
      <c r="R13" s="373"/>
      <c r="S13" s="373"/>
      <c r="T13" s="373"/>
      <c r="U13" s="373"/>
    </row>
    <row r="14" spans="1:21" ht="12.75" customHeight="1">
      <c r="A14" s="375" t="s">
        <v>294</v>
      </c>
      <c r="B14" s="375"/>
      <c r="C14" s="375"/>
      <c r="D14" s="375"/>
      <c r="E14" s="375"/>
      <c r="F14" s="375"/>
      <c r="G14" s="375"/>
      <c r="H14" s="375"/>
      <c r="I14" s="375"/>
      <c r="J14" s="375"/>
      <c r="K14" s="375"/>
      <c r="L14" s="375"/>
      <c r="M14" s="375"/>
      <c r="N14" s="375"/>
      <c r="O14" s="375"/>
      <c r="P14" s="375"/>
      <c r="Q14" s="375"/>
      <c r="R14" s="375"/>
      <c r="S14" s="375"/>
      <c r="T14" s="375"/>
      <c r="U14" s="375"/>
    </row>
    <row r="15" spans="1:21" ht="6" customHeight="1"/>
    <row r="16" spans="1:21">
      <c r="A16" s="376" t="s">
        <v>574</v>
      </c>
      <c r="B16" s="376"/>
      <c r="C16" s="376"/>
      <c r="D16" s="376"/>
      <c r="E16" s="376"/>
      <c r="F16" s="376"/>
      <c r="G16" s="376"/>
      <c r="H16" s="376"/>
      <c r="I16" s="376"/>
      <c r="J16" s="376"/>
      <c r="K16" s="376"/>
      <c r="L16" s="376"/>
      <c r="M16" s="376"/>
      <c r="N16" s="376"/>
      <c r="O16" s="376"/>
      <c r="P16" s="376"/>
      <c r="Q16" s="376"/>
      <c r="R16" s="376"/>
      <c r="S16" s="376"/>
      <c r="T16" s="376"/>
      <c r="U16" s="376"/>
    </row>
    <row r="17" spans="1:22" ht="12.75" customHeight="1">
      <c r="A17" s="375" t="s">
        <v>454</v>
      </c>
      <c r="B17" s="375"/>
      <c r="C17" s="375"/>
      <c r="D17" s="375"/>
      <c r="E17" s="375"/>
      <c r="F17" s="375"/>
      <c r="G17" s="375"/>
      <c r="H17" s="375"/>
      <c r="I17" s="375"/>
      <c r="J17" s="375"/>
      <c r="K17" s="375"/>
      <c r="L17" s="375"/>
      <c r="M17" s="375"/>
      <c r="N17" s="375"/>
      <c r="O17" s="375"/>
      <c r="P17" s="375"/>
      <c r="Q17" s="375"/>
      <c r="R17" s="375"/>
      <c r="S17" s="375"/>
      <c r="T17" s="375"/>
      <c r="U17" s="375"/>
    </row>
    <row r="18" spans="1:22">
      <c r="A18" s="373" t="s">
        <v>575</v>
      </c>
      <c r="B18" s="373"/>
      <c r="C18" s="373"/>
      <c r="D18" s="373"/>
      <c r="E18" s="373"/>
      <c r="F18" s="373"/>
      <c r="G18" s="373"/>
      <c r="H18" s="373"/>
      <c r="I18" s="373"/>
      <c r="J18" s="373"/>
      <c r="K18" s="373"/>
      <c r="L18" s="373"/>
      <c r="M18" s="373"/>
      <c r="N18" s="373"/>
      <c r="O18" s="373"/>
      <c r="P18" s="373"/>
      <c r="Q18" s="373"/>
      <c r="R18" s="373"/>
      <c r="S18" s="373"/>
      <c r="T18" s="373"/>
      <c r="U18" s="373"/>
    </row>
    <row r="19" spans="1:22" ht="12" customHeight="1">
      <c r="A19" s="375" t="s">
        <v>294</v>
      </c>
      <c r="B19" s="375"/>
      <c r="C19" s="375"/>
      <c r="D19" s="375"/>
      <c r="E19" s="375"/>
      <c r="F19" s="375"/>
      <c r="G19" s="375"/>
      <c r="H19" s="375"/>
      <c r="I19" s="375"/>
      <c r="J19" s="375"/>
      <c r="K19" s="375"/>
      <c r="L19" s="375"/>
      <c r="M19" s="375"/>
      <c r="N19" s="375"/>
      <c r="O19" s="375"/>
      <c r="P19" s="375"/>
      <c r="Q19" s="375"/>
      <c r="R19" s="375"/>
      <c r="S19" s="375"/>
      <c r="T19" s="375"/>
      <c r="U19" s="375"/>
    </row>
    <row r="20" spans="1:22" ht="16.8">
      <c r="A20" s="385" t="s">
        <v>563</v>
      </c>
      <c r="B20" s="385"/>
      <c r="C20" s="385"/>
      <c r="D20" s="385"/>
      <c r="E20" s="385"/>
      <c r="F20" s="385"/>
      <c r="G20" s="385"/>
      <c r="H20" s="385"/>
      <c r="I20" s="385"/>
      <c r="J20" s="385"/>
      <c r="K20" s="385"/>
      <c r="L20" s="385"/>
      <c r="M20" s="385"/>
      <c r="N20" s="385"/>
      <c r="O20" s="385"/>
      <c r="P20" s="385"/>
      <c r="Q20" s="385"/>
      <c r="R20" s="385"/>
      <c r="S20" s="385"/>
      <c r="T20" s="385"/>
      <c r="U20" s="385"/>
    </row>
    <row r="21" spans="1:22" ht="6" customHeight="1"/>
    <row r="22" spans="1:22">
      <c r="A22" s="134" t="s">
        <v>295</v>
      </c>
      <c r="B22" s="134"/>
    </row>
    <row r="23" spans="1:22" ht="23.25" customHeight="1">
      <c r="A23" s="378" t="s">
        <v>0</v>
      </c>
      <c r="B23" s="377" t="s">
        <v>413</v>
      </c>
      <c r="C23" s="377" t="s">
        <v>500</v>
      </c>
      <c r="D23" s="377"/>
      <c r="E23" s="377"/>
      <c r="F23" s="377"/>
      <c r="G23" s="377"/>
      <c r="H23" s="386" t="s">
        <v>501</v>
      </c>
      <c r="I23" s="387"/>
      <c r="J23" s="387"/>
      <c r="K23" s="387"/>
      <c r="L23" s="388"/>
      <c r="M23" s="379" t="s">
        <v>331</v>
      </c>
      <c r="N23" s="380"/>
      <c r="O23" s="380"/>
      <c r="P23" s="380"/>
      <c r="Q23" s="380"/>
      <c r="R23" s="380"/>
      <c r="S23" s="380"/>
      <c r="T23" s="381"/>
      <c r="U23" s="389"/>
    </row>
    <row r="24" spans="1:22" ht="2.25" customHeight="1">
      <c r="A24" s="378"/>
      <c r="B24" s="377"/>
      <c r="C24" s="356" t="s">
        <v>468</v>
      </c>
      <c r="D24" s="356" t="s">
        <v>471</v>
      </c>
      <c r="E24" s="356" t="s">
        <v>472</v>
      </c>
      <c r="F24" s="371" t="s">
        <v>502</v>
      </c>
      <c r="G24" s="350" t="s">
        <v>503</v>
      </c>
      <c r="H24" s="369" t="s">
        <v>356</v>
      </c>
      <c r="I24" s="369" t="s">
        <v>296</v>
      </c>
      <c r="J24" s="369" t="s">
        <v>297</v>
      </c>
      <c r="K24" s="352" t="s">
        <v>484</v>
      </c>
      <c r="L24" s="369" t="s">
        <v>32</v>
      </c>
      <c r="M24" s="382"/>
      <c r="N24" s="383"/>
      <c r="O24" s="383"/>
      <c r="P24" s="383"/>
      <c r="Q24" s="383"/>
      <c r="R24" s="383"/>
      <c r="S24" s="383"/>
      <c r="T24" s="384"/>
      <c r="U24" s="389"/>
    </row>
    <row r="25" spans="1:22" ht="61.5" customHeight="1">
      <c r="A25" s="378"/>
      <c r="B25" s="377"/>
      <c r="C25" s="357"/>
      <c r="D25" s="357"/>
      <c r="E25" s="357"/>
      <c r="F25" s="371"/>
      <c r="G25" s="351"/>
      <c r="H25" s="370"/>
      <c r="I25" s="370"/>
      <c r="J25" s="370"/>
      <c r="K25" s="353"/>
      <c r="L25" s="370"/>
      <c r="M25" s="137" t="s">
        <v>330</v>
      </c>
      <c r="N25" s="137" t="s">
        <v>329</v>
      </c>
      <c r="O25" s="137" t="s">
        <v>328</v>
      </c>
      <c r="P25" s="137" t="s">
        <v>327</v>
      </c>
      <c r="Q25" s="137" t="s">
        <v>326</v>
      </c>
      <c r="R25" s="137" t="s">
        <v>325</v>
      </c>
      <c r="S25" s="137" t="s">
        <v>324</v>
      </c>
      <c r="T25" s="137" t="s">
        <v>32</v>
      </c>
      <c r="U25" s="389"/>
    </row>
    <row r="26" spans="1:22" s="138" customFormat="1" ht="9" customHeight="1">
      <c r="A26" s="132"/>
      <c r="B26" s="132">
        <v>2</v>
      </c>
      <c r="C26" s="132">
        <v>3</v>
      </c>
      <c r="D26" s="132">
        <v>4</v>
      </c>
      <c r="E26" s="132">
        <v>5</v>
      </c>
      <c r="F26" s="325">
        <v>6</v>
      </c>
      <c r="G26" s="325">
        <v>7</v>
      </c>
      <c r="H26" s="325">
        <v>8</v>
      </c>
      <c r="I26" s="325">
        <v>9</v>
      </c>
      <c r="J26" s="325">
        <v>10</v>
      </c>
      <c r="K26" s="325">
        <v>11</v>
      </c>
      <c r="L26" s="325">
        <v>12</v>
      </c>
      <c r="M26" s="325">
        <v>13</v>
      </c>
      <c r="N26" s="325">
        <v>14</v>
      </c>
      <c r="O26" s="325">
        <v>15</v>
      </c>
      <c r="P26" s="325">
        <v>16</v>
      </c>
      <c r="Q26" s="325">
        <v>17</v>
      </c>
      <c r="R26" s="325">
        <v>18</v>
      </c>
      <c r="S26" s="325">
        <v>19</v>
      </c>
      <c r="T26" s="132">
        <v>20</v>
      </c>
      <c r="V26" s="345"/>
    </row>
    <row r="27" spans="1:22" s="140" customFormat="1" ht="13.65" customHeight="1">
      <c r="A27" s="139"/>
      <c r="B27" s="361" t="s">
        <v>453</v>
      </c>
      <c r="C27" s="361"/>
      <c r="D27" s="361"/>
      <c r="E27" s="361"/>
      <c r="F27" s="361"/>
      <c r="G27" s="361"/>
      <c r="H27" s="361"/>
      <c r="I27" s="361"/>
      <c r="J27" s="361"/>
      <c r="K27" s="361"/>
      <c r="L27" s="361"/>
      <c r="M27" s="361"/>
      <c r="N27" s="361"/>
      <c r="O27" s="361"/>
      <c r="P27" s="361"/>
      <c r="Q27" s="361"/>
      <c r="R27" s="361"/>
      <c r="S27" s="361"/>
      <c r="T27" s="362"/>
      <c r="V27" s="158"/>
    </row>
    <row r="28" spans="1:22" s="140" customFormat="1" ht="11.25" customHeight="1">
      <c r="A28" s="141">
        <v>1</v>
      </c>
      <c r="B28" s="268" t="s">
        <v>41</v>
      </c>
      <c r="C28" s="143">
        <v>7</v>
      </c>
      <c r="D28" s="143">
        <v>2</v>
      </c>
      <c r="E28" s="143"/>
      <c r="F28" s="144">
        <f>SUM(C28:E28)</f>
        <v>9</v>
      </c>
      <c r="G28" s="143">
        <v>2</v>
      </c>
      <c r="H28" s="143">
        <v>1</v>
      </c>
      <c r="I28" s="143"/>
      <c r="J28" s="143"/>
      <c r="K28" s="143">
        <v>1</v>
      </c>
      <c r="L28" s="144">
        <f>SUM(H28:K28)</f>
        <v>2</v>
      </c>
      <c r="M28" s="143"/>
      <c r="N28" s="143"/>
      <c r="O28" s="143"/>
      <c r="P28" s="143"/>
      <c r="Q28" s="143">
        <v>2</v>
      </c>
      <c r="R28" s="143">
        <v>1</v>
      </c>
      <c r="S28" s="143"/>
      <c r="T28" s="144">
        <f>SUM(M28:S28)</f>
        <v>3</v>
      </c>
      <c r="V28" s="169" t="str">
        <f>IF(G28&gt;F28,"Klaida! Negali būti moterų daugiau nei iš viso buvo sportininkų!",IF(T28&gt;F28,"Klaida! Negali būti meistriškumo pakopų daugiau nei iš viso buvo sportininkų!",""))</f>
        <v/>
      </c>
    </row>
    <row r="29" spans="1:22" s="140" customFormat="1" ht="11.25" customHeight="1">
      <c r="A29" s="141">
        <v>2</v>
      </c>
      <c r="B29" s="268" t="s">
        <v>43</v>
      </c>
      <c r="C29" s="143"/>
      <c r="D29" s="143"/>
      <c r="E29" s="143"/>
      <c r="F29" s="144">
        <f t="shared" ref="F29:F82" si="0">SUM(C29:E29)</f>
        <v>0</v>
      </c>
      <c r="G29" s="143"/>
      <c r="H29" s="143"/>
      <c r="I29" s="143"/>
      <c r="J29" s="143"/>
      <c r="K29" s="143"/>
      <c r="L29" s="144">
        <f t="shared" ref="L29:L65" si="1">SUM(H29:K29)</f>
        <v>0</v>
      </c>
      <c r="M29" s="143"/>
      <c r="N29" s="143"/>
      <c r="O29" s="143"/>
      <c r="P29" s="143"/>
      <c r="Q29" s="143"/>
      <c r="R29" s="143"/>
      <c r="S29" s="143"/>
      <c r="T29" s="144">
        <f>SUM(M29:S29)</f>
        <v>0</v>
      </c>
      <c r="V29" s="169" t="str">
        <f t="shared" ref="V29:V92" si="2">IF(G29&gt;F29,"Klaida! Negali būti moterų daugiau nei iš viso buvo sportininkų!",IF(T29&gt;F29,"Klaida! Negali būti meistriškumo pakopų daugiau nei iš viso buvo sportininkų!",""))</f>
        <v/>
      </c>
    </row>
    <row r="30" spans="1:22" s="140" customFormat="1" ht="11.25" customHeight="1">
      <c r="A30" s="141">
        <v>3</v>
      </c>
      <c r="B30" s="268" t="s">
        <v>504</v>
      </c>
      <c r="C30" s="143"/>
      <c r="D30" s="143"/>
      <c r="E30" s="143"/>
      <c r="F30" s="144">
        <f t="shared" si="0"/>
        <v>0</v>
      </c>
      <c r="G30" s="143"/>
      <c r="H30" s="143"/>
      <c r="I30" s="143"/>
      <c r="J30" s="143"/>
      <c r="K30" s="143"/>
      <c r="L30" s="144">
        <f t="shared" si="1"/>
        <v>0</v>
      </c>
      <c r="M30" s="143"/>
      <c r="N30" s="143"/>
      <c r="O30" s="143"/>
      <c r="P30" s="143"/>
      <c r="Q30" s="143"/>
      <c r="R30" s="143"/>
      <c r="S30" s="143"/>
      <c r="T30" s="144">
        <f>SUM(M30:S30)</f>
        <v>0</v>
      </c>
      <c r="V30" s="169" t="str">
        <f t="shared" si="2"/>
        <v/>
      </c>
    </row>
    <row r="31" spans="1:22" s="140" customFormat="1" ht="11.25" customHeight="1">
      <c r="A31" s="141">
        <v>4</v>
      </c>
      <c r="B31" s="268" t="s">
        <v>45</v>
      </c>
      <c r="C31" s="143"/>
      <c r="D31" s="143"/>
      <c r="E31" s="143"/>
      <c r="F31" s="144">
        <f t="shared" si="0"/>
        <v>0</v>
      </c>
      <c r="G31" s="143"/>
      <c r="H31" s="143"/>
      <c r="I31" s="143"/>
      <c r="J31" s="143"/>
      <c r="K31" s="143"/>
      <c r="L31" s="144">
        <f t="shared" si="1"/>
        <v>0</v>
      </c>
      <c r="M31" s="143"/>
      <c r="N31" s="143"/>
      <c r="O31" s="143"/>
      <c r="P31" s="143"/>
      <c r="Q31" s="143"/>
      <c r="R31" s="143"/>
      <c r="S31" s="143"/>
      <c r="T31" s="144">
        <f t="shared" ref="T31:T110" si="3">SUM(M31:S31)</f>
        <v>0</v>
      </c>
      <c r="V31" s="169" t="str">
        <f t="shared" si="2"/>
        <v/>
      </c>
    </row>
    <row r="32" spans="1:22" s="140" customFormat="1" ht="11.25" customHeight="1">
      <c r="A32" s="141">
        <v>5</v>
      </c>
      <c r="B32" s="268" t="s">
        <v>543</v>
      </c>
      <c r="C32" s="143"/>
      <c r="D32" s="143"/>
      <c r="E32" s="143"/>
      <c r="F32" s="144">
        <f t="shared" si="0"/>
        <v>0</v>
      </c>
      <c r="G32" s="143"/>
      <c r="H32" s="143"/>
      <c r="I32" s="143"/>
      <c r="J32" s="143"/>
      <c r="K32" s="143"/>
      <c r="L32" s="144">
        <f t="shared" si="1"/>
        <v>0</v>
      </c>
      <c r="M32" s="143"/>
      <c r="N32" s="143"/>
      <c r="O32" s="143"/>
      <c r="P32" s="143"/>
      <c r="Q32" s="143"/>
      <c r="R32" s="143"/>
      <c r="S32" s="143"/>
      <c r="T32" s="144">
        <f t="shared" si="3"/>
        <v>0</v>
      </c>
      <c r="V32" s="169" t="str">
        <f t="shared" si="2"/>
        <v/>
      </c>
    </row>
    <row r="33" spans="1:22" s="140" customFormat="1" ht="11.25" customHeight="1">
      <c r="A33" s="141">
        <v>6</v>
      </c>
      <c r="B33" s="268" t="s">
        <v>47</v>
      </c>
      <c r="C33" s="143"/>
      <c r="D33" s="143"/>
      <c r="E33" s="143"/>
      <c r="F33" s="144">
        <f t="shared" si="0"/>
        <v>0</v>
      </c>
      <c r="G33" s="143"/>
      <c r="H33" s="143"/>
      <c r="I33" s="143"/>
      <c r="J33" s="143"/>
      <c r="K33" s="143"/>
      <c r="L33" s="144">
        <f t="shared" si="1"/>
        <v>0</v>
      </c>
      <c r="M33" s="143"/>
      <c r="N33" s="143"/>
      <c r="O33" s="143"/>
      <c r="P33" s="143"/>
      <c r="Q33" s="143"/>
      <c r="R33" s="143"/>
      <c r="S33" s="143"/>
      <c r="T33" s="144">
        <f t="shared" si="3"/>
        <v>0</v>
      </c>
      <c r="V33" s="169" t="str">
        <f t="shared" si="2"/>
        <v/>
      </c>
    </row>
    <row r="34" spans="1:22" s="140" customFormat="1" ht="11.25" customHeight="1">
      <c r="A34" s="141">
        <v>7</v>
      </c>
      <c r="B34" s="268" t="s">
        <v>361</v>
      </c>
      <c r="C34" s="143">
        <v>67</v>
      </c>
      <c r="D34" s="143">
        <v>2</v>
      </c>
      <c r="E34" s="143"/>
      <c r="F34" s="144">
        <f t="shared" si="0"/>
        <v>69</v>
      </c>
      <c r="G34" s="143">
        <v>6</v>
      </c>
      <c r="H34" s="143">
        <v>2</v>
      </c>
      <c r="I34" s="143">
        <v>3</v>
      </c>
      <c r="J34" s="143">
        <v>3</v>
      </c>
      <c r="K34" s="143"/>
      <c r="L34" s="144">
        <f t="shared" si="1"/>
        <v>8</v>
      </c>
      <c r="M34" s="143"/>
      <c r="N34" s="143">
        <v>4</v>
      </c>
      <c r="O34" s="143">
        <v>20</v>
      </c>
      <c r="P34" s="143">
        <v>12</v>
      </c>
      <c r="Q34" s="143"/>
      <c r="R34" s="143"/>
      <c r="S34" s="143"/>
      <c r="T34" s="144">
        <f t="shared" si="3"/>
        <v>36</v>
      </c>
      <c r="V34" s="169" t="str">
        <f t="shared" si="2"/>
        <v/>
      </c>
    </row>
    <row r="35" spans="1:22" s="140" customFormat="1" ht="11.25" customHeight="1">
      <c r="A35" s="141">
        <v>8</v>
      </c>
      <c r="B35" s="268" t="s">
        <v>49</v>
      </c>
      <c r="C35" s="143"/>
      <c r="D35" s="143"/>
      <c r="E35" s="143"/>
      <c r="F35" s="144">
        <f t="shared" si="0"/>
        <v>0</v>
      </c>
      <c r="G35" s="143"/>
      <c r="H35" s="143"/>
      <c r="I35" s="143"/>
      <c r="J35" s="143"/>
      <c r="K35" s="143"/>
      <c r="L35" s="144">
        <f t="shared" si="1"/>
        <v>0</v>
      </c>
      <c r="M35" s="143"/>
      <c r="N35" s="143"/>
      <c r="O35" s="143"/>
      <c r="P35" s="143"/>
      <c r="Q35" s="143"/>
      <c r="R35" s="143"/>
      <c r="S35" s="143"/>
      <c r="T35" s="144">
        <f t="shared" si="3"/>
        <v>0</v>
      </c>
      <c r="V35" s="169" t="str">
        <f t="shared" si="2"/>
        <v/>
      </c>
    </row>
    <row r="36" spans="1:22" s="140" customFormat="1" ht="11.25" customHeight="1">
      <c r="A36" s="141">
        <v>9</v>
      </c>
      <c r="B36" s="268" t="s">
        <v>51</v>
      </c>
      <c r="C36" s="143"/>
      <c r="D36" s="143"/>
      <c r="E36" s="143"/>
      <c r="F36" s="144">
        <f t="shared" si="0"/>
        <v>0</v>
      </c>
      <c r="G36" s="143"/>
      <c r="H36" s="143"/>
      <c r="I36" s="143"/>
      <c r="J36" s="143"/>
      <c r="K36" s="143"/>
      <c r="L36" s="144">
        <f t="shared" si="1"/>
        <v>0</v>
      </c>
      <c r="M36" s="143"/>
      <c r="N36" s="143"/>
      <c r="O36" s="143"/>
      <c r="P36" s="143"/>
      <c r="Q36" s="143"/>
      <c r="R36" s="143"/>
      <c r="S36" s="143"/>
      <c r="T36" s="144">
        <f t="shared" si="3"/>
        <v>0</v>
      </c>
      <c r="V36" s="169" t="str">
        <f t="shared" si="2"/>
        <v/>
      </c>
    </row>
    <row r="37" spans="1:22" s="140" customFormat="1" ht="11.25" customHeight="1">
      <c r="A37" s="141">
        <v>10</v>
      </c>
      <c r="B37" s="268" t="s">
        <v>362</v>
      </c>
      <c r="C37" s="143"/>
      <c r="D37" s="143"/>
      <c r="E37" s="143"/>
      <c r="F37" s="144">
        <f t="shared" si="0"/>
        <v>0</v>
      </c>
      <c r="G37" s="143"/>
      <c r="H37" s="143"/>
      <c r="I37" s="143"/>
      <c r="J37" s="143"/>
      <c r="K37" s="143"/>
      <c r="L37" s="144">
        <f t="shared" si="1"/>
        <v>0</v>
      </c>
      <c r="M37" s="143"/>
      <c r="N37" s="143"/>
      <c r="O37" s="143"/>
      <c r="P37" s="143"/>
      <c r="Q37" s="143"/>
      <c r="R37" s="143"/>
      <c r="S37" s="143"/>
      <c r="T37" s="144">
        <f t="shared" si="3"/>
        <v>0</v>
      </c>
      <c r="V37" s="169" t="str">
        <f t="shared" si="2"/>
        <v/>
      </c>
    </row>
    <row r="38" spans="1:22" s="140" customFormat="1" ht="11.25" customHeight="1">
      <c r="A38" s="141">
        <v>11</v>
      </c>
      <c r="B38" s="268" t="s">
        <v>363</v>
      </c>
      <c r="C38" s="143"/>
      <c r="D38" s="143"/>
      <c r="E38" s="143"/>
      <c r="F38" s="144">
        <f t="shared" si="0"/>
        <v>0</v>
      </c>
      <c r="G38" s="143"/>
      <c r="H38" s="143"/>
      <c r="I38" s="143"/>
      <c r="J38" s="143"/>
      <c r="K38" s="143"/>
      <c r="L38" s="144">
        <f t="shared" si="1"/>
        <v>0</v>
      </c>
      <c r="M38" s="143"/>
      <c r="N38" s="143"/>
      <c r="O38" s="143"/>
      <c r="P38" s="143"/>
      <c r="Q38" s="143"/>
      <c r="R38" s="143"/>
      <c r="S38" s="143"/>
      <c r="T38" s="144">
        <f t="shared" si="3"/>
        <v>0</v>
      </c>
      <c r="V38" s="169" t="str">
        <f t="shared" si="2"/>
        <v/>
      </c>
    </row>
    <row r="39" spans="1:22" s="140" customFormat="1" ht="11.25" customHeight="1">
      <c r="A39" s="141">
        <v>12</v>
      </c>
      <c r="B39" s="268" t="s">
        <v>364</v>
      </c>
      <c r="C39" s="143">
        <v>41</v>
      </c>
      <c r="D39" s="143">
        <v>4</v>
      </c>
      <c r="E39" s="143"/>
      <c r="F39" s="144">
        <f t="shared" si="0"/>
        <v>45</v>
      </c>
      <c r="G39" s="143">
        <v>8</v>
      </c>
      <c r="H39" s="143">
        <v>3</v>
      </c>
      <c r="I39" s="143">
        <v>2</v>
      </c>
      <c r="J39" s="143"/>
      <c r="K39" s="143">
        <v>2</v>
      </c>
      <c r="L39" s="144">
        <f t="shared" si="1"/>
        <v>7</v>
      </c>
      <c r="M39" s="143"/>
      <c r="N39" s="143">
        <v>3</v>
      </c>
      <c r="O39" s="143">
        <v>8</v>
      </c>
      <c r="P39" s="143">
        <v>2</v>
      </c>
      <c r="Q39" s="143"/>
      <c r="R39" s="143">
        <v>4</v>
      </c>
      <c r="S39" s="143"/>
      <c r="T39" s="144">
        <f t="shared" si="3"/>
        <v>17</v>
      </c>
      <c r="V39" s="169" t="str">
        <f t="shared" si="2"/>
        <v/>
      </c>
    </row>
    <row r="40" spans="1:22" s="140" customFormat="1" ht="11.25" customHeight="1">
      <c r="A40" s="141">
        <v>13</v>
      </c>
      <c r="B40" s="268" t="s">
        <v>365</v>
      </c>
      <c r="C40" s="143"/>
      <c r="D40" s="143"/>
      <c r="E40" s="143"/>
      <c r="F40" s="144">
        <f t="shared" si="0"/>
        <v>0</v>
      </c>
      <c r="G40" s="143"/>
      <c r="H40" s="143"/>
      <c r="I40" s="143"/>
      <c r="J40" s="143"/>
      <c r="K40" s="143"/>
      <c r="L40" s="144">
        <f t="shared" si="1"/>
        <v>0</v>
      </c>
      <c r="M40" s="143"/>
      <c r="N40" s="143"/>
      <c r="O40" s="143"/>
      <c r="P40" s="143"/>
      <c r="Q40" s="143"/>
      <c r="R40" s="143"/>
      <c r="S40" s="143"/>
      <c r="T40" s="144">
        <f t="shared" si="3"/>
        <v>0</v>
      </c>
      <c r="V40" s="169" t="str">
        <f t="shared" si="2"/>
        <v/>
      </c>
    </row>
    <row r="41" spans="1:22" s="140" customFormat="1" ht="11.25" customHeight="1">
      <c r="A41" s="141">
        <v>14</v>
      </c>
      <c r="B41" s="268" t="s">
        <v>366</v>
      </c>
      <c r="C41" s="143"/>
      <c r="D41" s="143"/>
      <c r="E41" s="143"/>
      <c r="F41" s="144">
        <f t="shared" si="0"/>
        <v>0</v>
      </c>
      <c r="G41" s="143"/>
      <c r="H41" s="143"/>
      <c r="I41" s="143"/>
      <c r="J41" s="143"/>
      <c r="K41" s="143"/>
      <c r="L41" s="144">
        <f t="shared" si="1"/>
        <v>0</v>
      </c>
      <c r="M41" s="143"/>
      <c r="N41" s="143"/>
      <c r="O41" s="143"/>
      <c r="P41" s="143"/>
      <c r="Q41" s="143"/>
      <c r="R41" s="143"/>
      <c r="S41" s="143"/>
      <c r="T41" s="144">
        <f t="shared" si="3"/>
        <v>0</v>
      </c>
      <c r="V41" s="169" t="str">
        <f t="shared" si="2"/>
        <v/>
      </c>
    </row>
    <row r="42" spans="1:22" s="140" customFormat="1" ht="11.25" customHeight="1">
      <c r="A42" s="141">
        <v>15</v>
      </c>
      <c r="B42" s="268" t="s">
        <v>546</v>
      </c>
      <c r="C42" s="143"/>
      <c r="D42" s="143"/>
      <c r="E42" s="143"/>
      <c r="F42" s="144">
        <f t="shared" si="0"/>
        <v>0</v>
      </c>
      <c r="G42" s="143"/>
      <c r="H42" s="143"/>
      <c r="I42" s="143"/>
      <c r="J42" s="143"/>
      <c r="K42" s="143"/>
      <c r="L42" s="144">
        <f t="shared" si="1"/>
        <v>0</v>
      </c>
      <c r="M42" s="143"/>
      <c r="N42" s="143"/>
      <c r="O42" s="143"/>
      <c r="P42" s="143"/>
      <c r="Q42" s="143"/>
      <c r="R42" s="143"/>
      <c r="S42" s="143"/>
      <c r="T42" s="144">
        <f t="shared" si="3"/>
        <v>0</v>
      </c>
      <c r="V42" s="169" t="str">
        <f t="shared" si="2"/>
        <v/>
      </c>
    </row>
    <row r="43" spans="1:22" s="140" customFormat="1" ht="11.25" customHeight="1">
      <c r="A43" s="141">
        <v>16</v>
      </c>
      <c r="B43" s="268" t="s">
        <v>367</v>
      </c>
      <c r="C43" s="143">
        <v>32</v>
      </c>
      <c r="D43" s="143">
        <v>2</v>
      </c>
      <c r="E43" s="143"/>
      <c r="F43" s="144">
        <f t="shared" si="0"/>
        <v>34</v>
      </c>
      <c r="G43" s="143">
        <v>3</v>
      </c>
      <c r="H43" s="143"/>
      <c r="I43" s="143">
        <v>3</v>
      </c>
      <c r="J43" s="143">
        <v>1</v>
      </c>
      <c r="K43" s="143"/>
      <c r="L43" s="144">
        <f t="shared" si="1"/>
        <v>4</v>
      </c>
      <c r="M43" s="143"/>
      <c r="N43" s="143">
        <v>13</v>
      </c>
      <c r="O43" s="143">
        <v>9</v>
      </c>
      <c r="P43" s="143">
        <v>10</v>
      </c>
      <c r="Q43" s="143">
        <v>2</v>
      </c>
      <c r="R43" s="143"/>
      <c r="S43" s="143"/>
      <c r="T43" s="144">
        <f t="shared" si="3"/>
        <v>34</v>
      </c>
      <c r="V43" s="169" t="str">
        <f t="shared" si="2"/>
        <v/>
      </c>
    </row>
    <row r="44" spans="1:22" s="140" customFormat="1" ht="11.25" customHeight="1">
      <c r="A44" s="141">
        <v>17</v>
      </c>
      <c r="B44" s="268" t="s">
        <v>57</v>
      </c>
      <c r="C44" s="143"/>
      <c r="D44" s="143"/>
      <c r="E44" s="143"/>
      <c r="F44" s="144">
        <f t="shared" si="0"/>
        <v>0</v>
      </c>
      <c r="G44" s="143"/>
      <c r="H44" s="143"/>
      <c r="I44" s="143"/>
      <c r="J44" s="143"/>
      <c r="K44" s="143"/>
      <c r="L44" s="144">
        <f t="shared" si="1"/>
        <v>0</v>
      </c>
      <c r="M44" s="143"/>
      <c r="N44" s="143"/>
      <c r="O44" s="143"/>
      <c r="P44" s="143"/>
      <c r="Q44" s="143"/>
      <c r="R44" s="143"/>
      <c r="S44" s="143"/>
      <c r="T44" s="144">
        <f t="shared" si="3"/>
        <v>0</v>
      </c>
      <c r="V44" s="169" t="str">
        <f t="shared" si="2"/>
        <v/>
      </c>
    </row>
    <row r="45" spans="1:22" s="140" customFormat="1" ht="11.25" customHeight="1">
      <c r="A45" s="141">
        <v>18</v>
      </c>
      <c r="B45" s="268" t="s">
        <v>59</v>
      </c>
      <c r="C45" s="143">
        <v>737</v>
      </c>
      <c r="D45" s="143"/>
      <c r="E45" s="143"/>
      <c r="F45" s="144">
        <f t="shared" si="0"/>
        <v>737</v>
      </c>
      <c r="G45" s="143">
        <v>44</v>
      </c>
      <c r="H45" s="143">
        <v>25</v>
      </c>
      <c r="I45" s="143">
        <v>21</v>
      </c>
      <c r="J45" s="143">
        <v>2</v>
      </c>
      <c r="K45" s="143"/>
      <c r="L45" s="144">
        <f t="shared" si="1"/>
        <v>48</v>
      </c>
      <c r="M45" s="143"/>
      <c r="N45" s="143">
        <v>34</v>
      </c>
      <c r="O45" s="143">
        <v>77</v>
      </c>
      <c r="P45" s="143">
        <v>137</v>
      </c>
      <c r="Q45" s="143">
        <v>17</v>
      </c>
      <c r="R45" s="143"/>
      <c r="S45" s="143"/>
      <c r="T45" s="144">
        <f t="shared" si="3"/>
        <v>265</v>
      </c>
      <c r="V45" s="169" t="str">
        <f t="shared" si="2"/>
        <v/>
      </c>
    </row>
    <row r="46" spans="1:22" s="140" customFormat="1" ht="11.25" customHeight="1">
      <c r="A46" s="141">
        <v>19</v>
      </c>
      <c r="B46" s="268" t="s">
        <v>61</v>
      </c>
      <c r="C46" s="143">
        <v>86</v>
      </c>
      <c r="D46" s="143"/>
      <c r="E46" s="143"/>
      <c r="F46" s="144">
        <f t="shared" si="0"/>
        <v>86</v>
      </c>
      <c r="G46" s="143">
        <v>44</v>
      </c>
      <c r="H46" s="143">
        <v>3</v>
      </c>
      <c r="I46" s="143">
        <v>7</v>
      </c>
      <c r="J46" s="143">
        <v>1</v>
      </c>
      <c r="K46" s="143"/>
      <c r="L46" s="144">
        <f t="shared" si="1"/>
        <v>11</v>
      </c>
      <c r="M46" s="143">
        <v>3</v>
      </c>
      <c r="N46" s="143">
        <v>24</v>
      </c>
      <c r="O46" s="143">
        <v>27</v>
      </c>
      <c r="P46" s="143">
        <v>7</v>
      </c>
      <c r="Q46" s="143"/>
      <c r="R46" s="143"/>
      <c r="S46" s="143"/>
      <c r="T46" s="144">
        <f t="shared" si="3"/>
        <v>61</v>
      </c>
      <c r="V46" s="169" t="str">
        <f t="shared" si="2"/>
        <v/>
      </c>
    </row>
    <row r="47" spans="1:22" s="140" customFormat="1" ht="11.25" customHeight="1">
      <c r="A47" s="141">
        <v>20</v>
      </c>
      <c r="B47" s="268" t="s">
        <v>368</v>
      </c>
      <c r="C47" s="143">
        <v>116</v>
      </c>
      <c r="D47" s="143"/>
      <c r="E47" s="143"/>
      <c r="F47" s="144">
        <f t="shared" si="0"/>
        <v>116</v>
      </c>
      <c r="G47" s="143">
        <v>116</v>
      </c>
      <c r="H47" s="143">
        <v>2</v>
      </c>
      <c r="I47" s="143">
        <v>9</v>
      </c>
      <c r="J47" s="143">
        <v>1</v>
      </c>
      <c r="K47" s="143">
        <v>4</v>
      </c>
      <c r="L47" s="144">
        <f t="shared" si="1"/>
        <v>16</v>
      </c>
      <c r="M47" s="143">
        <v>30</v>
      </c>
      <c r="N47" s="143">
        <v>31</v>
      </c>
      <c r="O47" s="143">
        <v>19</v>
      </c>
      <c r="P47" s="143">
        <v>6</v>
      </c>
      <c r="Q47" s="143">
        <v>3</v>
      </c>
      <c r="R47" s="143">
        <v>5</v>
      </c>
      <c r="S47" s="143"/>
      <c r="T47" s="144">
        <f t="shared" si="3"/>
        <v>94</v>
      </c>
      <c r="V47" s="169" t="str">
        <f t="shared" si="2"/>
        <v/>
      </c>
    </row>
    <row r="48" spans="1:22" s="140" customFormat="1" ht="11.25" customHeight="1">
      <c r="A48" s="141">
        <v>21</v>
      </c>
      <c r="B48" s="268" t="s">
        <v>369</v>
      </c>
      <c r="C48" s="143"/>
      <c r="D48" s="143"/>
      <c r="E48" s="143"/>
      <c r="F48" s="144">
        <f t="shared" si="0"/>
        <v>0</v>
      </c>
      <c r="G48" s="143"/>
      <c r="H48" s="143"/>
      <c r="I48" s="143"/>
      <c r="J48" s="143"/>
      <c r="K48" s="143"/>
      <c r="L48" s="144">
        <f t="shared" si="1"/>
        <v>0</v>
      </c>
      <c r="M48" s="143"/>
      <c r="N48" s="143"/>
      <c r="O48" s="143"/>
      <c r="P48" s="143"/>
      <c r="Q48" s="143"/>
      <c r="R48" s="143"/>
      <c r="S48" s="143"/>
      <c r="T48" s="144">
        <f t="shared" si="3"/>
        <v>0</v>
      </c>
      <c r="V48" s="169" t="str">
        <f t="shared" si="2"/>
        <v/>
      </c>
    </row>
    <row r="49" spans="1:22" s="140" customFormat="1" ht="11.25" customHeight="1">
      <c r="A49" s="141">
        <v>22</v>
      </c>
      <c r="B49" s="268" t="s">
        <v>197</v>
      </c>
      <c r="C49" s="143"/>
      <c r="D49" s="143"/>
      <c r="E49" s="143"/>
      <c r="F49" s="144">
        <f t="shared" si="0"/>
        <v>0</v>
      </c>
      <c r="G49" s="143"/>
      <c r="H49" s="143"/>
      <c r="I49" s="143"/>
      <c r="J49" s="143"/>
      <c r="K49" s="143"/>
      <c r="L49" s="144">
        <f t="shared" si="1"/>
        <v>0</v>
      </c>
      <c r="M49" s="143"/>
      <c r="N49" s="143"/>
      <c r="O49" s="143"/>
      <c r="P49" s="143"/>
      <c r="Q49" s="143"/>
      <c r="R49" s="143"/>
      <c r="S49" s="143"/>
      <c r="T49" s="144">
        <f t="shared" si="3"/>
        <v>0</v>
      </c>
      <c r="V49" s="169" t="str">
        <f t="shared" si="2"/>
        <v/>
      </c>
    </row>
    <row r="50" spans="1:22" s="140" customFormat="1" ht="11.25" customHeight="1">
      <c r="A50" s="141">
        <v>23</v>
      </c>
      <c r="B50" s="268" t="s">
        <v>370</v>
      </c>
      <c r="C50" s="143">
        <v>57</v>
      </c>
      <c r="D50" s="143">
        <v>6</v>
      </c>
      <c r="E50" s="143"/>
      <c r="F50" s="144">
        <f t="shared" si="0"/>
        <v>63</v>
      </c>
      <c r="G50" s="143">
        <v>1</v>
      </c>
      <c r="H50" s="143">
        <v>1</v>
      </c>
      <c r="I50" s="143">
        <v>3</v>
      </c>
      <c r="J50" s="143">
        <v>2</v>
      </c>
      <c r="K50" s="143">
        <v>2</v>
      </c>
      <c r="L50" s="144">
        <f t="shared" si="1"/>
        <v>8</v>
      </c>
      <c r="M50" s="143"/>
      <c r="N50" s="143">
        <v>19</v>
      </c>
      <c r="O50" s="143">
        <v>9</v>
      </c>
      <c r="P50" s="143">
        <v>9</v>
      </c>
      <c r="Q50" s="143">
        <v>5</v>
      </c>
      <c r="R50" s="143"/>
      <c r="S50" s="143">
        <v>3</v>
      </c>
      <c r="T50" s="144">
        <f t="shared" si="3"/>
        <v>45</v>
      </c>
      <c r="V50" s="169" t="str">
        <f t="shared" si="2"/>
        <v/>
      </c>
    </row>
    <row r="51" spans="1:22" s="140" customFormat="1" ht="11.25" customHeight="1">
      <c r="A51" s="141">
        <v>24</v>
      </c>
      <c r="B51" s="268" t="s">
        <v>371</v>
      </c>
      <c r="C51" s="143">
        <v>36</v>
      </c>
      <c r="D51" s="143">
        <v>6</v>
      </c>
      <c r="E51" s="143"/>
      <c r="F51" s="144">
        <f t="shared" si="0"/>
        <v>42</v>
      </c>
      <c r="G51" s="143"/>
      <c r="H51" s="143"/>
      <c r="I51" s="143">
        <v>2</v>
      </c>
      <c r="J51" s="143">
        <v>4</v>
      </c>
      <c r="K51" s="143">
        <v>1</v>
      </c>
      <c r="L51" s="144">
        <f t="shared" si="1"/>
        <v>7</v>
      </c>
      <c r="M51" s="143"/>
      <c r="N51" s="143">
        <v>12</v>
      </c>
      <c r="O51" s="143">
        <v>7</v>
      </c>
      <c r="P51" s="143">
        <v>14</v>
      </c>
      <c r="Q51" s="143">
        <v>8</v>
      </c>
      <c r="R51" s="143"/>
      <c r="S51" s="143"/>
      <c r="T51" s="144">
        <f t="shared" si="3"/>
        <v>41</v>
      </c>
      <c r="V51" s="169" t="str">
        <f t="shared" si="2"/>
        <v/>
      </c>
    </row>
    <row r="52" spans="1:22" s="140" customFormat="1" ht="11.25" customHeight="1">
      <c r="A52" s="141">
        <v>25</v>
      </c>
      <c r="B52" s="268" t="s">
        <v>372</v>
      </c>
      <c r="C52" s="143"/>
      <c r="D52" s="143"/>
      <c r="E52" s="143"/>
      <c r="F52" s="144">
        <f t="shared" si="0"/>
        <v>0</v>
      </c>
      <c r="G52" s="143"/>
      <c r="H52" s="143"/>
      <c r="I52" s="143"/>
      <c r="J52" s="143"/>
      <c r="K52" s="143"/>
      <c r="L52" s="144">
        <f t="shared" si="1"/>
        <v>0</v>
      </c>
      <c r="M52" s="143"/>
      <c r="N52" s="143"/>
      <c r="O52" s="143"/>
      <c r="P52" s="143"/>
      <c r="Q52" s="143"/>
      <c r="R52" s="143"/>
      <c r="S52" s="143"/>
      <c r="T52" s="144">
        <f t="shared" si="3"/>
        <v>0</v>
      </c>
      <c r="V52" s="169" t="str">
        <f t="shared" si="2"/>
        <v/>
      </c>
    </row>
    <row r="53" spans="1:22" s="140" customFormat="1" ht="11.25" customHeight="1">
      <c r="A53" s="141">
        <v>26</v>
      </c>
      <c r="B53" s="268" t="s">
        <v>64</v>
      </c>
      <c r="C53" s="143"/>
      <c r="D53" s="143"/>
      <c r="E53" s="143"/>
      <c r="F53" s="144">
        <f t="shared" si="0"/>
        <v>0</v>
      </c>
      <c r="G53" s="143"/>
      <c r="H53" s="143"/>
      <c r="I53" s="143"/>
      <c r="J53" s="143"/>
      <c r="K53" s="143"/>
      <c r="L53" s="144">
        <f t="shared" si="1"/>
        <v>0</v>
      </c>
      <c r="M53" s="143"/>
      <c r="N53" s="143"/>
      <c r="O53" s="143"/>
      <c r="P53" s="143"/>
      <c r="Q53" s="143"/>
      <c r="R53" s="143"/>
      <c r="S53" s="143"/>
      <c r="T53" s="144">
        <f t="shared" si="3"/>
        <v>0</v>
      </c>
      <c r="V53" s="169" t="str">
        <f t="shared" si="2"/>
        <v/>
      </c>
    </row>
    <row r="54" spans="1:22" s="140" customFormat="1" ht="11.25" customHeight="1">
      <c r="A54" s="141">
        <v>27</v>
      </c>
      <c r="B54" s="268" t="s">
        <v>505</v>
      </c>
      <c r="C54" s="143"/>
      <c r="D54" s="143"/>
      <c r="E54" s="143"/>
      <c r="F54" s="144">
        <f t="shared" si="0"/>
        <v>0</v>
      </c>
      <c r="G54" s="143"/>
      <c r="H54" s="143"/>
      <c r="I54" s="143"/>
      <c r="J54" s="143"/>
      <c r="K54" s="143"/>
      <c r="L54" s="144">
        <f t="shared" si="1"/>
        <v>0</v>
      </c>
      <c r="M54" s="143"/>
      <c r="N54" s="143"/>
      <c r="O54" s="143"/>
      <c r="P54" s="143"/>
      <c r="Q54" s="143"/>
      <c r="R54" s="143"/>
      <c r="S54" s="143"/>
      <c r="T54" s="144">
        <f t="shared" si="3"/>
        <v>0</v>
      </c>
      <c r="V54" s="169" t="str">
        <f t="shared" si="2"/>
        <v/>
      </c>
    </row>
    <row r="55" spans="1:22" s="140" customFormat="1" ht="11.25" customHeight="1">
      <c r="A55" s="141">
        <v>28</v>
      </c>
      <c r="B55" s="268" t="s">
        <v>173</v>
      </c>
      <c r="C55" s="143"/>
      <c r="D55" s="143"/>
      <c r="E55" s="143"/>
      <c r="F55" s="144">
        <f t="shared" si="0"/>
        <v>0</v>
      </c>
      <c r="G55" s="143"/>
      <c r="H55" s="143"/>
      <c r="I55" s="143"/>
      <c r="J55" s="143"/>
      <c r="K55" s="143"/>
      <c r="L55" s="144">
        <f t="shared" si="1"/>
        <v>0</v>
      </c>
      <c r="M55" s="143"/>
      <c r="N55" s="143"/>
      <c r="O55" s="143"/>
      <c r="P55" s="143"/>
      <c r="Q55" s="143"/>
      <c r="R55" s="143"/>
      <c r="S55" s="143"/>
      <c r="T55" s="144">
        <f t="shared" si="3"/>
        <v>0</v>
      </c>
      <c r="V55" s="169" t="str">
        <f t="shared" si="2"/>
        <v/>
      </c>
    </row>
    <row r="56" spans="1:22" s="140" customFormat="1" ht="11.25" customHeight="1">
      <c r="A56" s="141">
        <v>29</v>
      </c>
      <c r="B56" s="268" t="s">
        <v>67</v>
      </c>
      <c r="C56" s="143">
        <v>549</v>
      </c>
      <c r="D56" s="143">
        <v>14</v>
      </c>
      <c r="E56" s="143"/>
      <c r="F56" s="144">
        <f t="shared" si="0"/>
        <v>563</v>
      </c>
      <c r="G56" s="143">
        <v>103</v>
      </c>
      <c r="H56" s="143">
        <v>16</v>
      </c>
      <c r="I56" s="143">
        <v>19</v>
      </c>
      <c r="J56" s="143">
        <v>3</v>
      </c>
      <c r="K56" s="143"/>
      <c r="L56" s="144">
        <f t="shared" si="1"/>
        <v>38</v>
      </c>
      <c r="M56" s="143"/>
      <c r="N56" s="143">
        <v>80</v>
      </c>
      <c r="O56" s="143">
        <v>70</v>
      </c>
      <c r="P56" s="143">
        <v>75</v>
      </c>
      <c r="Q56" s="143">
        <v>33</v>
      </c>
      <c r="R56" s="143">
        <v>0</v>
      </c>
      <c r="S56" s="143">
        <v>0</v>
      </c>
      <c r="T56" s="144">
        <f t="shared" si="3"/>
        <v>258</v>
      </c>
      <c r="V56" s="169" t="str">
        <f t="shared" si="2"/>
        <v/>
      </c>
    </row>
    <row r="57" spans="1:22" s="140" customFormat="1" ht="11.25" customHeight="1">
      <c r="A57" s="141">
        <v>30</v>
      </c>
      <c r="B57" s="268" t="s">
        <v>455</v>
      </c>
      <c r="C57" s="143"/>
      <c r="D57" s="143"/>
      <c r="E57" s="143"/>
      <c r="F57" s="144">
        <f t="shared" si="0"/>
        <v>0</v>
      </c>
      <c r="G57" s="143"/>
      <c r="H57" s="143"/>
      <c r="I57" s="143"/>
      <c r="J57" s="143"/>
      <c r="K57" s="143"/>
      <c r="L57" s="144">
        <f t="shared" si="1"/>
        <v>0</v>
      </c>
      <c r="M57" s="143"/>
      <c r="N57" s="143"/>
      <c r="O57" s="143"/>
      <c r="P57" s="143"/>
      <c r="Q57" s="143"/>
      <c r="R57" s="143"/>
      <c r="S57" s="143"/>
      <c r="T57" s="144">
        <f t="shared" si="3"/>
        <v>0</v>
      </c>
      <c r="V57" s="169" t="str">
        <f t="shared" si="2"/>
        <v/>
      </c>
    </row>
    <row r="58" spans="1:22" s="140" customFormat="1" ht="11.25" customHeight="1">
      <c r="A58" s="141">
        <v>31</v>
      </c>
      <c r="B58" s="268" t="s">
        <v>70</v>
      </c>
      <c r="C58" s="143"/>
      <c r="D58" s="143"/>
      <c r="E58" s="143"/>
      <c r="F58" s="144">
        <f t="shared" si="0"/>
        <v>0</v>
      </c>
      <c r="G58" s="143"/>
      <c r="H58" s="143"/>
      <c r="I58" s="143"/>
      <c r="J58" s="143"/>
      <c r="K58" s="143"/>
      <c r="L58" s="144">
        <f t="shared" si="1"/>
        <v>0</v>
      </c>
      <c r="M58" s="143"/>
      <c r="N58" s="143"/>
      <c r="O58" s="143"/>
      <c r="P58" s="143"/>
      <c r="Q58" s="143"/>
      <c r="R58" s="143"/>
      <c r="S58" s="143"/>
      <c r="T58" s="144">
        <f t="shared" si="3"/>
        <v>0</v>
      </c>
      <c r="V58" s="169" t="str">
        <f t="shared" si="2"/>
        <v/>
      </c>
    </row>
    <row r="59" spans="1:22" s="140" customFormat="1" ht="11.25" customHeight="1">
      <c r="A59" s="141">
        <v>32</v>
      </c>
      <c r="B59" s="268" t="s">
        <v>72</v>
      </c>
      <c r="C59" s="143">
        <v>325</v>
      </c>
      <c r="D59" s="143">
        <v>9</v>
      </c>
      <c r="E59" s="143"/>
      <c r="F59" s="144">
        <f t="shared" si="0"/>
        <v>334</v>
      </c>
      <c r="G59" s="143">
        <v>189</v>
      </c>
      <c r="H59" s="143">
        <v>17</v>
      </c>
      <c r="I59" s="143">
        <v>6</v>
      </c>
      <c r="J59" s="143">
        <v>14</v>
      </c>
      <c r="K59" s="143">
        <v>4</v>
      </c>
      <c r="L59" s="144">
        <f t="shared" si="1"/>
        <v>41</v>
      </c>
      <c r="M59" s="143">
        <v>72</v>
      </c>
      <c r="N59" s="143">
        <v>38</v>
      </c>
      <c r="O59" s="143">
        <v>41</v>
      </c>
      <c r="P59" s="143">
        <v>14</v>
      </c>
      <c r="Q59" s="143">
        <v>11</v>
      </c>
      <c r="R59" s="143">
        <v>3</v>
      </c>
      <c r="S59" s="143">
        <v>1</v>
      </c>
      <c r="T59" s="144">
        <f t="shared" si="3"/>
        <v>180</v>
      </c>
      <c r="V59" s="169" t="str">
        <f t="shared" si="2"/>
        <v/>
      </c>
    </row>
    <row r="60" spans="1:22" s="140" customFormat="1" ht="11.25" customHeight="1">
      <c r="A60" s="141">
        <v>33</v>
      </c>
      <c r="B60" s="268" t="s">
        <v>75</v>
      </c>
      <c r="C60" s="143">
        <v>485</v>
      </c>
      <c r="D60" s="143">
        <v>1</v>
      </c>
      <c r="E60" s="143"/>
      <c r="F60" s="144">
        <f t="shared" si="0"/>
        <v>486</v>
      </c>
      <c r="G60" s="143">
        <v>151</v>
      </c>
      <c r="H60" s="143">
        <v>25</v>
      </c>
      <c r="I60" s="143">
        <v>13</v>
      </c>
      <c r="J60" s="143">
        <v>2</v>
      </c>
      <c r="K60" s="143"/>
      <c r="L60" s="144">
        <f t="shared" si="1"/>
        <v>40</v>
      </c>
      <c r="M60" s="143">
        <v>87</v>
      </c>
      <c r="N60" s="143">
        <v>21</v>
      </c>
      <c r="O60" s="143">
        <v>13</v>
      </c>
      <c r="P60" s="143">
        <v>4</v>
      </c>
      <c r="Q60" s="143">
        <v>2</v>
      </c>
      <c r="R60" s="143">
        <v>1</v>
      </c>
      <c r="S60" s="143"/>
      <c r="T60" s="144">
        <f t="shared" si="3"/>
        <v>128</v>
      </c>
      <c r="V60" s="169" t="str">
        <f t="shared" si="2"/>
        <v/>
      </c>
    </row>
    <row r="61" spans="1:22" s="140" customFormat="1" ht="11.25" customHeight="1">
      <c r="A61" s="141">
        <v>34</v>
      </c>
      <c r="B61" s="268" t="s">
        <v>375</v>
      </c>
      <c r="C61" s="143"/>
      <c r="D61" s="143"/>
      <c r="E61" s="143"/>
      <c r="F61" s="144">
        <f t="shared" si="0"/>
        <v>0</v>
      </c>
      <c r="G61" s="143"/>
      <c r="H61" s="143"/>
      <c r="I61" s="143"/>
      <c r="J61" s="143"/>
      <c r="K61" s="143"/>
      <c r="L61" s="144">
        <f t="shared" si="1"/>
        <v>0</v>
      </c>
      <c r="M61" s="143"/>
      <c r="N61" s="143"/>
      <c r="O61" s="143"/>
      <c r="P61" s="143"/>
      <c r="Q61" s="143"/>
      <c r="R61" s="143"/>
      <c r="S61" s="143"/>
      <c r="T61" s="144">
        <f t="shared" si="3"/>
        <v>0</v>
      </c>
      <c r="V61" s="169" t="str">
        <f t="shared" si="2"/>
        <v/>
      </c>
    </row>
    <row r="62" spans="1:22" s="140" customFormat="1" ht="11.25" customHeight="1">
      <c r="A62" s="141">
        <v>35</v>
      </c>
      <c r="B62" s="268" t="s">
        <v>376</v>
      </c>
      <c r="C62" s="143"/>
      <c r="D62" s="143"/>
      <c r="E62" s="143"/>
      <c r="F62" s="144">
        <f t="shared" si="0"/>
        <v>0</v>
      </c>
      <c r="G62" s="143"/>
      <c r="H62" s="143"/>
      <c r="I62" s="143"/>
      <c r="J62" s="143"/>
      <c r="K62" s="143"/>
      <c r="L62" s="144">
        <f t="shared" si="1"/>
        <v>0</v>
      </c>
      <c r="M62" s="143"/>
      <c r="N62" s="143"/>
      <c r="O62" s="143"/>
      <c r="P62" s="143"/>
      <c r="Q62" s="143"/>
      <c r="R62" s="143"/>
      <c r="S62" s="143"/>
      <c r="T62" s="144">
        <f t="shared" si="3"/>
        <v>0</v>
      </c>
      <c r="V62" s="169" t="str">
        <f t="shared" si="2"/>
        <v/>
      </c>
    </row>
    <row r="63" spans="1:22" s="140" customFormat="1" ht="11.25" customHeight="1">
      <c r="A63" s="141">
        <v>36</v>
      </c>
      <c r="B63" s="268" t="s">
        <v>77</v>
      </c>
      <c r="C63" s="143">
        <v>234</v>
      </c>
      <c r="D63" s="143"/>
      <c r="E63" s="143"/>
      <c r="F63" s="144">
        <f t="shared" si="0"/>
        <v>234</v>
      </c>
      <c r="G63" s="143">
        <v>82</v>
      </c>
      <c r="H63" s="143">
        <v>5</v>
      </c>
      <c r="I63" s="143">
        <v>9</v>
      </c>
      <c r="J63" s="143">
        <v>2</v>
      </c>
      <c r="K63" s="143"/>
      <c r="L63" s="144">
        <f t="shared" si="1"/>
        <v>16</v>
      </c>
      <c r="M63" s="143"/>
      <c r="N63" s="143">
        <v>29</v>
      </c>
      <c r="O63" s="143">
        <v>39</v>
      </c>
      <c r="P63" s="143">
        <v>40</v>
      </c>
      <c r="Q63" s="143">
        <v>1</v>
      </c>
      <c r="R63" s="143"/>
      <c r="S63" s="143"/>
      <c r="T63" s="144">
        <f t="shared" si="3"/>
        <v>109</v>
      </c>
      <c r="V63" s="169" t="str">
        <f t="shared" si="2"/>
        <v/>
      </c>
    </row>
    <row r="64" spans="1:22" s="140" customFormat="1" ht="11.25" customHeight="1">
      <c r="A64" s="141">
        <v>37</v>
      </c>
      <c r="B64" s="268" t="s">
        <v>100</v>
      </c>
      <c r="C64" s="143"/>
      <c r="D64" s="143"/>
      <c r="E64" s="143"/>
      <c r="F64" s="144">
        <f t="shared" si="0"/>
        <v>0</v>
      </c>
      <c r="G64" s="143"/>
      <c r="H64" s="143"/>
      <c r="I64" s="143"/>
      <c r="J64" s="143"/>
      <c r="K64" s="143"/>
      <c r="L64" s="144">
        <f t="shared" si="1"/>
        <v>0</v>
      </c>
      <c r="M64" s="143"/>
      <c r="N64" s="143"/>
      <c r="O64" s="143"/>
      <c r="P64" s="143"/>
      <c r="Q64" s="143"/>
      <c r="R64" s="143"/>
      <c r="S64" s="143"/>
      <c r="T64" s="144">
        <f t="shared" si="3"/>
        <v>0</v>
      </c>
      <c r="V64" s="169" t="str">
        <f t="shared" si="2"/>
        <v/>
      </c>
    </row>
    <row r="65" spans="1:22" s="140" customFormat="1" ht="11.25" customHeight="1">
      <c r="A65" s="141">
        <v>38</v>
      </c>
      <c r="B65" s="268" t="s">
        <v>456</v>
      </c>
      <c r="C65" s="143"/>
      <c r="D65" s="143"/>
      <c r="E65" s="143"/>
      <c r="F65" s="144">
        <f t="shared" si="0"/>
        <v>0</v>
      </c>
      <c r="G65" s="143"/>
      <c r="H65" s="143"/>
      <c r="I65" s="143"/>
      <c r="J65" s="143"/>
      <c r="K65" s="143"/>
      <c r="L65" s="144">
        <f t="shared" si="1"/>
        <v>0</v>
      </c>
      <c r="M65" s="143"/>
      <c r="N65" s="143"/>
      <c r="O65" s="143"/>
      <c r="P65" s="143"/>
      <c r="Q65" s="143"/>
      <c r="R65" s="143"/>
      <c r="S65" s="143"/>
      <c r="T65" s="144">
        <f t="shared" si="3"/>
        <v>0</v>
      </c>
      <c r="V65" s="169" t="str">
        <f t="shared" si="2"/>
        <v/>
      </c>
    </row>
    <row r="66" spans="1:22" s="140" customFormat="1" ht="12.75" customHeight="1">
      <c r="A66" s="141">
        <v>39</v>
      </c>
      <c r="B66" s="268" t="s">
        <v>378</v>
      </c>
      <c r="C66" s="143"/>
      <c r="D66" s="143"/>
      <c r="E66" s="143"/>
      <c r="F66" s="144">
        <f t="shared" si="0"/>
        <v>0</v>
      </c>
      <c r="G66" s="143"/>
      <c r="H66" s="143"/>
      <c r="I66" s="143"/>
      <c r="J66" s="143"/>
      <c r="K66" s="143"/>
      <c r="L66" s="144">
        <f>SUM(H66:K66)</f>
        <v>0</v>
      </c>
      <c r="M66" s="143"/>
      <c r="N66" s="143"/>
      <c r="O66" s="143"/>
      <c r="P66" s="143"/>
      <c r="Q66" s="143"/>
      <c r="R66" s="143"/>
      <c r="S66" s="143"/>
      <c r="T66" s="144">
        <f t="shared" si="3"/>
        <v>0</v>
      </c>
      <c r="V66" s="169" t="str">
        <f t="shared" si="2"/>
        <v/>
      </c>
    </row>
    <row r="67" spans="1:22" s="140" customFormat="1" ht="12.75" customHeight="1">
      <c r="A67" s="141">
        <v>40</v>
      </c>
      <c r="B67" s="267" t="s">
        <v>379</v>
      </c>
      <c r="C67" s="143"/>
      <c r="D67" s="143"/>
      <c r="E67" s="143"/>
      <c r="F67" s="144">
        <f t="shared" si="0"/>
        <v>0</v>
      </c>
      <c r="G67" s="143"/>
      <c r="H67" s="143"/>
      <c r="I67" s="143"/>
      <c r="J67" s="143"/>
      <c r="K67" s="143"/>
      <c r="L67" s="144">
        <f t="shared" ref="L67:L81" si="4">SUM(H67:K67)</f>
        <v>0</v>
      </c>
      <c r="M67" s="143"/>
      <c r="N67" s="143"/>
      <c r="O67" s="143"/>
      <c r="P67" s="143"/>
      <c r="Q67" s="143"/>
      <c r="R67" s="143"/>
      <c r="S67" s="143"/>
      <c r="T67" s="144">
        <f t="shared" ref="T67:T82" si="5">SUM(M67:S67)</f>
        <v>0</v>
      </c>
      <c r="V67" s="169" t="str">
        <f t="shared" si="2"/>
        <v/>
      </c>
    </row>
    <row r="68" spans="1:22" s="140" customFormat="1" ht="12.75" customHeight="1">
      <c r="A68" s="141">
        <v>41</v>
      </c>
      <c r="B68" s="267" t="s">
        <v>544</v>
      </c>
      <c r="C68" s="143"/>
      <c r="D68" s="143"/>
      <c r="E68" s="143"/>
      <c r="F68" s="144">
        <f t="shared" si="0"/>
        <v>0</v>
      </c>
      <c r="G68" s="143"/>
      <c r="H68" s="143"/>
      <c r="I68" s="143"/>
      <c r="J68" s="143"/>
      <c r="K68" s="143"/>
      <c r="L68" s="144">
        <f t="shared" si="4"/>
        <v>0</v>
      </c>
      <c r="M68" s="143"/>
      <c r="N68" s="143"/>
      <c r="O68" s="143"/>
      <c r="P68" s="143"/>
      <c r="Q68" s="143"/>
      <c r="R68" s="143"/>
      <c r="S68" s="143"/>
      <c r="T68" s="144">
        <f t="shared" si="5"/>
        <v>0</v>
      </c>
      <c r="V68" s="169" t="str">
        <f t="shared" si="2"/>
        <v/>
      </c>
    </row>
    <row r="69" spans="1:22" s="140" customFormat="1" ht="12.75" customHeight="1">
      <c r="A69" s="141">
        <v>42</v>
      </c>
      <c r="B69" s="267" t="s">
        <v>380</v>
      </c>
      <c r="C69" s="143"/>
      <c r="D69" s="143"/>
      <c r="E69" s="143"/>
      <c r="F69" s="144">
        <f t="shared" si="0"/>
        <v>0</v>
      </c>
      <c r="G69" s="143"/>
      <c r="H69" s="143"/>
      <c r="I69" s="143"/>
      <c r="J69" s="143"/>
      <c r="K69" s="143"/>
      <c r="L69" s="144">
        <f t="shared" si="4"/>
        <v>0</v>
      </c>
      <c r="M69" s="143"/>
      <c r="N69" s="143"/>
      <c r="O69" s="143"/>
      <c r="P69" s="143"/>
      <c r="Q69" s="143"/>
      <c r="R69" s="143"/>
      <c r="S69" s="143"/>
      <c r="T69" s="144">
        <f t="shared" si="5"/>
        <v>0</v>
      </c>
      <c r="V69" s="169" t="str">
        <f t="shared" si="2"/>
        <v/>
      </c>
    </row>
    <row r="70" spans="1:22" s="140" customFormat="1" ht="12.75" customHeight="1">
      <c r="A70" s="141">
        <v>43</v>
      </c>
      <c r="B70" s="267" t="s">
        <v>381</v>
      </c>
      <c r="C70" s="143"/>
      <c r="D70" s="143"/>
      <c r="E70" s="143"/>
      <c r="F70" s="144">
        <f t="shared" si="0"/>
        <v>0</v>
      </c>
      <c r="G70" s="143"/>
      <c r="H70" s="143"/>
      <c r="I70" s="143"/>
      <c r="J70" s="143"/>
      <c r="K70" s="143"/>
      <c r="L70" s="144">
        <f t="shared" si="4"/>
        <v>0</v>
      </c>
      <c r="M70" s="143"/>
      <c r="N70" s="143"/>
      <c r="O70" s="143"/>
      <c r="P70" s="143"/>
      <c r="Q70" s="143"/>
      <c r="R70" s="143"/>
      <c r="S70" s="143"/>
      <c r="T70" s="144">
        <f t="shared" si="5"/>
        <v>0</v>
      </c>
      <c r="V70" s="169" t="str">
        <f t="shared" si="2"/>
        <v/>
      </c>
    </row>
    <row r="71" spans="1:22" s="140" customFormat="1" ht="12.75" customHeight="1">
      <c r="A71" s="141">
        <v>44</v>
      </c>
      <c r="B71" s="267" t="s">
        <v>80</v>
      </c>
      <c r="C71" s="143"/>
      <c r="D71" s="143">
        <v>2</v>
      </c>
      <c r="E71" s="143"/>
      <c r="F71" s="144">
        <f t="shared" si="0"/>
        <v>2</v>
      </c>
      <c r="G71" s="143"/>
      <c r="H71" s="143"/>
      <c r="I71" s="143"/>
      <c r="J71" s="143"/>
      <c r="K71" s="143">
        <v>1</v>
      </c>
      <c r="L71" s="144">
        <f t="shared" si="4"/>
        <v>1</v>
      </c>
      <c r="M71" s="143"/>
      <c r="N71" s="143"/>
      <c r="O71" s="143"/>
      <c r="P71" s="143"/>
      <c r="Q71" s="143"/>
      <c r="R71" s="143">
        <v>2</v>
      </c>
      <c r="S71" s="143"/>
      <c r="T71" s="144">
        <f t="shared" si="5"/>
        <v>2</v>
      </c>
      <c r="V71" s="169" t="str">
        <f t="shared" si="2"/>
        <v/>
      </c>
    </row>
    <row r="72" spans="1:22" s="140" customFormat="1" ht="12.75" customHeight="1">
      <c r="A72" s="141">
        <v>45</v>
      </c>
      <c r="B72" s="267" t="s">
        <v>79</v>
      </c>
      <c r="C72" s="143">
        <v>29</v>
      </c>
      <c r="D72" s="143">
        <v>12</v>
      </c>
      <c r="E72" s="143"/>
      <c r="F72" s="144">
        <f t="shared" si="0"/>
        <v>41</v>
      </c>
      <c r="G72" s="143">
        <v>10</v>
      </c>
      <c r="H72" s="143"/>
      <c r="I72" s="143">
        <v>1</v>
      </c>
      <c r="J72" s="143">
        <v>7</v>
      </c>
      <c r="K72" s="143">
        <v>1</v>
      </c>
      <c r="L72" s="144">
        <f t="shared" si="4"/>
        <v>9</v>
      </c>
      <c r="M72" s="143"/>
      <c r="N72" s="143">
        <v>1</v>
      </c>
      <c r="O72" s="143">
        <v>12</v>
      </c>
      <c r="P72" s="143">
        <v>10</v>
      </c>
      <c r="Q72" s="143">
        <v>13</v>
      </c>
      <c r="R72" s="143">
        <v>3</v>
      </c>
      <c r="S72" s="143">
        <v>2</v>
      </c>
      <c r="T72" s="144">
        <f t="shared" si="5"/>
        <v>41</v>
      </c>
      <c r="V72" s="169" t="str">
        <f t="shared" si="2"/>
        <v/>
      </c>
    </row>
    <row r="73" spans="1:22" s="140" customFormat="1" ht="12.75" customHeight="1">
      <c r="A73" s="141">
        <v>46</v>
      </c>
      <c r="B73" s="267" t="s">
        <v>81</v>
      </c>
      <c r="C73" s="143"/>
      <c r="D73" s="143"/>
      <c r="E73" s="143"/>
      <c r="F73" s="144">
        <f t="shared" si="0"/>
        <v>0</v>
      </c>
      <c r="G73" s="143"/>
      <c r="H73" s="143"/>
      <c r="I73" s="143"/>
      <c r="J73" s="143"/>
      <c r="K73" s="143"/>
      <c r="L73" s="144">
        <f t="shared" si="4"/>
        <v>0</v>
      </c>
      <c r="M73" s="143"/>
      <c r="N73" s="143"/>
      <c r="O73" s="143"/>
      <c r="P73" s="143"/>
      <c r="Q73" s="143"/>
      <c r="R73" s="143"/>
      <c r="S73" s="143"/>
      <c r="T73" s="144">
        <f t="shared" si="5"/>
        <v>0</v>
      </c>
      <c r="V73" s="169" t="str">
        <f t="shared" si="2"/>
        <v/>
      </c>
    </row>
    <row r="74" spans="1:22" s="140" customFormat="1" ht="12.75" customHeight="1">
      <c r="A74" s="141">
        <v>47</v>
      </c>
      <c r="B74" s="267" t="s">
        <v>82</v>
      </c>
      <c r="C74" s="143"/>
      <c r="D74" s="143"/>
      <c r="E74" s="143"/>
      <c r="F74" s="144">
        <f t="shared" si="0"/>
        <v>0</v>
      </c>
      <c r="G74" s="143"/>
      <c r="H74" s="143"/>
      <c r="I74" s="143"/>
      <c r="J74" s="143"/>
      <c r="K74" s="143"/>
      <c r="L74" s="144">
        <f t="shared" si="4"/>
        <v>0</v>
      </c>
      <c r="M74" s="143"/>
      <c r="N74" s="143"/>
      <c r="O74" s="143"/>
      <c r="P74" s="143"/>
      <c r="Q74" s="143"/>
      <c r="R74" s="143"/>
      <c r="S74" s="143"/>
      <c r="T74" s="144">
        <f t="shared" si="5"/>
        <v>0</v>
      </c>
      <c r="V74" s="169" t="str">
        <f t="shared" si="2"/>
        <v/>
      </c>
    </row>
    <row r="75" spans="1:22" s="140" customFormat="1" ht="12.75" customHeight="1">
      <c r="A75" s="141">
        <v>48</v>
      </c>
      <c r="B75" s="267" t="s">
        <v>83</v>
      </c>
      <c r="C75" s="143"/>
      <c r="D75" s="143"/>
      <c r="E75" s="143"/>
      <c r="F75" s="144">
        <f t="shared" si="0"/>
        <v>0</v>
      </c>
      <c r="G75" s="143"/>
      <c r="H75" s="143"/>
      <c r="I75" s="143"/>
      <c r="J75" s="143"/>
      <c r="K75" s="143"/>
      <c r="L75" s="144">
        <f t="shared" si="4"/>
        <v>0</v>
      </c>
      <c r="M75" s="143"/>
      <c r="N75" s="143"/>
      <c r="O75" s="143"/>
      <c r="P75" s="143"/>
      <c r="Q75" s="143"/>
      <c r="R75" s="143"/>
      <c r="S75" s="143"/>
      <c r="T75" s="144">
        <f t="shared" si="5"/>
        <v>0</v>
      </c>
      <c r="V75" s="169" t="str">
        <f t="shared" si="2"/>
        <v/>
      </c>
    </row>
    <row r="76" spans="1:22" s="140" customFormat="1" ht="12.75" customHeight="1">
      <c r="A76" s="141">
        <v>49</v>
      </c>
      <c r="B76" s="267" t="s">
        <v>84</v>
      </c>
      <c r="C76" s="143">
        <v>2</v>
      </c>
      <c r="D76" s="143">
        <v>2</v>
      </c>
      <c r="E76" s="143"/>
      <c r="F76" s="144">
        <f t="shared" si="0"/>
        <v>4</v>
      </c>
      <c r="G76" s="143">
        <v>1</v>
      </c>
      <c r="H76" s="143"/>
      <c r="I76" s="143"/>
      <c r="J76" s="143">
        <v>1</v>
      </c>
      <c r="K76" s="143"/>
      <c r="L76" s="144">
        <f t="shared" si="4"/>
        <v>1</v>
      </c>
      <c r="M76" s="143"/>
      <c r="N76" s="143"/>
      <c r="O76" s="143"/>
      <c r="P76" s="143"/>
      <c r="Q76" s="143">
        <v>4</v>
      </c>
      <c r="R76" s="143"/>
      <c r="S76" s="143"/>
      <c r="T76" s="144">
        <f t="shared" si="5"/>
        <v>4</v>
      </c>
      <c r="V76" s="169" t="str">
        <f t="shared" si="2"/>
        <v/>
      </c>
    </row>
    <row r="77" spans="1:22" s="140" customFormat="1" ht="12.75" customHeight="1">
      <c r="A77" s="141">
        <v>50</v>
      </c>
      <c r="B77" s="267" t="s">
        <v>85</v>
      </c>
      <c r="C77" s="143"/>
      <c r="D77" s="143"/>
      <c r="E77" s="143"/>
      <c r="F77" s="144">
        <f t="shared" si="0"/>
        <v>0</v>
      </c>
      <c r="G77" s="143"/>
      <c r="H77" s="143"/>
      <c r="I77" s="143"/>
      <c r="J77" s="143"/>
      <c r="K77" s="143"/>
      <c r="L77" s="144">
        <f t="shared" si="4"/>
        <v>0</v>
      </c>
      <c r="M77" s="143"/>
      <c r="N77" s="143"/>
      <c r="O77" s="143"/>
      <c r="P77" s="143"/>
      <c r="Q77" s="143"/>
      <c r="R77" s="143"/>
      <c r="S77" s="143"/>
      <c r="T77" s="144">
        <f t="shared" si="5"/>
        <v>0</v>
      </c>
      <c r="V77" s="169" t="str">
        <f t="shared" si="2"/>
        <v/>
      </c>
    </row>
    <row r="78" spans="1:22" s="140" customFormat="1" ht="12.75" customHeight="1">
      <c r="A78" s="141">
        <v>51</v>
      </c>
      <c r="B78" s="267" t="s">
        <v>86</v>
      </c>
      <c r="C78" s="143">
        <v>115</v>
      </c>
      <c r="D78" s="143"/>
      <c r="E78" s="143"/>
      <c r="F78" s="144">
        <f t="shared" si="0"/>
        <v>115</v>
      </c>
      <c r="G78" s="143">
        <v>91</v>
      </c>
      <c r="H78" s="143">
        <v>4</v>
      </c>
      <c r="I78" s="143">
        <v>5</v>
      </c>
      <c r="J78" s="143"/>
      <c r="K78" s="143"/>
      <c r="L78" s="144">
        <f t="shared" si="4"/>
        <v>9</v>
      </c>
      <c r="M78" s="143"/>
      <c r="N78" s="143">
        <v>22</v>
      </c>
      <c r="O78" s="143">
        <v>39</v>
      </c>
      <c r="P78" s="143"/>
      <c r="Q78" s="143"/>
      <c r="R78" s="143"/>
      <c r="S78" s="143"/>
      <c r="T78" s="144">
        <f t="shared" si="5"/>
        <v>61</v>
      </c>
      <c r="V78" s="169" t="str">
        <f t="shared" si="2"/>
        <v/>
      </c>
    </row>
    <row r="79" spans="1:22" s="140" customFormat="1" ht="12.75" customHeight="1">
      <c r="A79" s="141">
        <v>52</v>
      </c>
      <c r="B79" s="267" t="s">
        <v>87</v>
      </c>
      <c r="C79" s="143"/>
      <c r="D79" s="143"/>
      <c r="E79" s="143"/>
      <c r="F79" s="144">
        <f t="shared" si="0"/>
        <v>0</v>
      </c>
      <c r="G79" s="143"/>
      <c r="H79" s="143"/>
      <c r="I79" s="143"/>
      <c r="J79" s="143"/>
      <c r="K79" s="143"/>
      <c r="L79" s="144">
        <f t="shared" si="4"/>
        <v>0</v>
      </c>
      <c r="M79" s="143"/>
      <c r="N79" s="143"/>
      <c r="O79" s="143"/>
      <c r="P79" s="143"/>
      <c r="Q79" s="143"/>
      <c r="R79" s="143"/>
      <c r="S79" s="143"/>
      <c r="T79" s="144">
        <f t="shared" si="5"/>
        <v>0</v>
      </c>
      <c r="V79" s="169" t="str">
        <f t="shared" si="2"/>
        <v/>
      </c>
    </row>
    <row r="80" spans="1:22" s="140" customFormat="1" ht="12.75" customHeight="1">
      <c r="A80" s="141">
        <v>53</v>
      </c>
      <c r="B80" s="267" t="s">
        <v>88</v>
      </c>
      <c r="C80" s="143"/>
      <c r="D80" s="143"/>
      <c r="E80" s="143"/>
      <c r="F80" s="144">
        <f t="shared" si="0"/>
        <v>0</v>
      </c>
      <c r="G80" s="143"/>
      <c r="H80" s="143"/>
      <c r="I80" s="143"/>
      <c r="J80" s="143"/>
      <c r="K80" s="143"/>
      <c r="L80" s="144">
        <f t="shared" si="4"/>
        <v>0</v>
      </c>
      <c r="M80" s="143"/>
      <c r="N80" s="143"/>
      <c r="O80" s="143"/>
      <c r="P80" s="143"/>
      <c r="Q80" s="143"/>
      <c r="R80" s="143"/>
      <c r="S80" s="143"/>
      <c r="T80" s="144">
        <f t="shared" si="5"/>
        <v>0</v>
      </c>
      <c r="V80" s="169" t="str">
        <f t="shared" si="2"/>
        <v/>
      </c>
    </row>
    <row r="81" spans="1:22" s="140" customFormat="1" ht="12.75" customHeight="1">
      <c r="A81" s="141">
        <v>54</v>
      </c>
      <c r="B81" s="267" t="s">
        <v>89</v>
      </c>
      <c r="C81" s="143"/>
      <c r="D81" s="143"/>
      <c r="E81" s="143"/>
      <c r="F81" s="144">
        <f t="shared" si="0"/>
        <v>0</v>
      </c>
      <c r="G81" s="143"/>
      <c r="H81" s="143"/>
      <c r="I81" s="143"/>
      <c r="J81" s="143"/>
      <c r="K81" s="143"/>
      <c r="L81" s="144">
        <f t="shared" si="4"/>
        <v>0</v>
      </c>
      <c r="M81" s="143"/>
      <c r="N81" s="143"/>
      <c r="O81" s="143"/>
      <c r="P81" s="143"/>
      <c r="Q81" s="143"/>
      <c r="R81" s="143"/>
      <c r="S81" s="143"/>
      <c r="T81" s="144">
        <f t="shared" si="5"/>
        <v>0</v>
      </c>
      <c r="V81" s="169" t="str">
        <f t="shared" si="2"/>
        <v/>
      </c>
    </row>
    <row r="82" spans="1:22" s="140" customFormat="1" ht="12.75" customHeight="1">
      <c r="A82" s="141">
        <v>55</v>
      </c>
      <c r="B82" s="267" t="s">
        <v>90</v>
      </c>
      <c r="C82" s="143"/>
      <c r="D82" s="143"/>
      <c r="E82" s="143"/>
      <c r="F82" s="144">
        <f t="shared" si="0"/>
        <v>0</v>
      </c>
      <c r="G82" s="143"/>
      <c r="H82" s="143"/>
      <c r="I82" s="143"/>
      <c r="J82" s="143"/>
      <c r="K82" s="143"/>
      <c r="L82" s="144">
        <f>SUM(H82:K82)</f>
        <v>0</v>
      </c>
      <c r="M82" s="143"/>
      <c r="N82" s="143"/>
      <c r="O82" s="143"/>
      <c r="P82" s="143"/>
      <c r="Q82" s="143"/>
      <c r="R82" s="143"/>
      <c r="S82" s="143"/>
      <c r="T82" s="144">
        <f t="shared" si="5"/>
        <v>0</v>
      </c>
      <c r="V82" s="169" t="str">
        <f t="shared" si="2"/>
        <v/>
      </c>
    </row>
    <row r="83" spans="1:22" s="140" customFormat="1" ht="24" customHeight="1">
      <c r="A83" s="141"/>
      <c r="B83" s="145" t="s">
        <v>21</v>
      </c>
      <c r="C83" s="146">
        <f>SUM(C28:C82)</f>
        <v>2918</v>
      </c>
      <c r="D83" s="146">
        <f t="shared" ref="D83:J83" si="6">SUM(D28:D82)</f>
        <v>62</v>
      </c>
      <c r="E83" s="146">
        <f t="shared" si="6"/>
        <v>0</v>
      </c>
      <c r="F83" s="146">
        <f>SUM(F28:F82)</f>
        <v>2980</v>
      </c>
      <c r="G83" s="146">
        <f t="shared" si="6"/>
        <v>851</v>
      </c>
      <c r="H83" s="146">
        <f t="shared" si="6"/>
        <v>104</v>
      </c>
      <c r="I83" s="146">
        <f t="shared" si="6"/>
        <v>103</v>
      </c>
      <c r="J83" s="146">
        <f t="shared" si="6"/>
        <v>43</v>
      </c>
      <c r="K83" s="146">
        <f t="shared" ref="K83:S83" si="7">SUM(K28:K82)</f>
        <v>16</v>
      </c>
      <c r="L83" s="147">
        <f t="shared" si="7"/>
        <v>266</v>
      </c>
      <c r="M83" s="146">
        <f t="shared" si="7"/>
        <v>192</v>
      </c>
      <c r="N83" s="146">
        <f t="shared" si="7"/>
        <v>331</v>
      </c>
      <c r="O83" s="146">
        <f t="shared" si="7"/>
        <v>390</v>
      </c>
      <c r="P83" s="146">
        <f t="shared" si="7"/>
        <v>340</v>
      </c>
      <c r="Q83" s="146">
        <f t="shared" si="7"/>
        <v>101</v>
      </c>
      <c r="R83" s="146">
        <f t="shared" si="7"/>
        <v>19</v>
      </c>
      <c r="S83" s="146">
        <f t="shared" si="7"/>
        <v>6</v>
      </c>
      <c r="T83" s="147">
        <f>SUM(T28:T82)</f>
        <v>1379</v>
      </c>
      <c r="V83" s="169" t="str">
        <f t="shared" si="2"/>
        <v/>
      </c>
    </row>
    <row r="84" spans="1:22" s="140" customFormat="1" ht="11.25" customHeight="1">
      <c r="A84" s="141"/>
      <c r="B84" s="148" t="s">
        <v>298</v>
      </c>
      <c r="C84" s="149"/>
      <c r="D84" s="149"/>
      <c r="E84" s="144"/>
      <c r="F84" s="144"/>
      <c r="G84" s="149"/>
      <c r="H84" s="149"/>
      <c r="I84" s="149"/>
      <c r="J84" s="149"/>
      <c r="K84" s="149"/>
      <c r="L84" s="144"/>
      <c r="M84" s="149"/>
      <c r="N84" s="149"/>
      <c r="O84" s="149"/>
      <c r="P84" s="149"/>
      <c r="Q84" s="149"/>
      <c r="R84" s="149"/>
      <c r="S84" s="149"/>
      <c r="T84" s="144"/>
      <c r="V84" s="169"/>
    </row>
    <row r="85" spans="1:22" s="140" customFormat="1" ht="12" customHeight="1">
      <c r="A85" s="141">
        <v>1</v>
      </c>
      <c r="B85" s="142" t="s">
        <v>248</v>
      </c>
      <c r="C85" s="143">
        <v>2918</v>
      </c>
      <c r="D85" s="143">
        <v>62</v>
      </c>
      <c r="E85" s="143"/>
      <c r="F85" s="144">
        <f t="shared" ref="F85:F87" si="8">SUM(C85:E85)</f>
        <v>2980</v>
      </c>
      <c r="G85" s="143">
        <v>851</v>
      </c>
      <c r="H85" s="143">
        <v>104</v>
      </c>
      <c r="I85" s="143">
        <v>103</v>
      </c>
      <c r="J85" s="143">
        <v>43</v>
      </c>
      <c r="K85" s="143">
        <v>16</v>
      </c>
      <c r="L85" s="144">
        <f>SUM(H85:K85)</f>
        <v>266</v>
      </c>
      <c r="M85" s="143">
        <v>192</v>
      </c>
      <c r="N85" s="143">
        <v>331</v>
      </c>
      <c r="O85" s="143">
        <v>390</v>
      </c>
      <c r="P85" s="143">
        <v>340</v>
      </c>
      <c r="Q85" s="143">
        <v>101</v>
      </c>
      <c r="R85" s="143">
        <v>19</v>
      </c>
      <c r="S85" s="143">
        <v>6</v>
      </c>
      <c r="T85" s="144">
        <f t="shared" si="3"/>
        <v>1379</v>
      </c>
      <c r="V85" s="169" t="str">
        <f>IF(G85&gt;F85,"Klaida! Negali būti moterų daugiau nei iš viso buvo sportininkų!",IF(T85&gt;F85,"Klaida! Negali būti meistriškumo pakopų daugiau nei iš viso buvo sportininkų!",""))</f>
        <v/>
      </c>
    </row>
    <row r="86" spans="1:22" s="140" customFormat="1" ht="11.25" customHeight="1">
      <c r="A86" s="141">
        <v>2</v>
      </c>
      <c r="B86" s="142" t="s">
        <v>247</v>
      </c>
      <c r="C86" s="143"/>
      <c r="D86" s="143"/>
      <c r="E86" s="143"/>
      <c r="F86" s="144">
        <f t="shared" si="8"/>
        <v>0</v>
      </c>
      <c r="G86" s="143"/>
      <c r="H86" s="143"/>
      <c r="I86" s="143"/>
      <c r="J86" s="143"/>
      <c r="K86" s="143"/>
      <c r="L86" s="144">
        <f>SUM(H86:K86)</f>
        <v>0</v>
      </c>
      <c r="M86" s="143"/>
      <c r="N86" s="143"/>
      <c r="O86" s="143"/>
      <c r="P86" s="143"/>
      <c r="Q86" s="143"/>
      <c r="R86" s="143"/>
      <c r="S86" s="143"/>
      <c r="T86" s="144">
        <f t="shared" si="3"/>
        <v>0</v>
      </c>
      <c r="V86" s="169" t="str">
        <f t="shared" si="2"/>
        <v/>
      </c>
    </row>
    <row r="87" spans="1:22" s="140" customFormat="1" ht="11.25" customHeight="1">
      <c r="A87" s="150">
        <v>3</v>
      </c>
      <c r="B87" s="151" t="s">
        <v>299</v>
      </c>
      <c r="C87" s="152"/>
      <c r="D87" s="152"/>
      <c r="E87" s="152"/>
      <c r="F87" s="144">
        <f t="shared" si="8"/>
        <v>0</v>
      </c>
      <c r="G87" s="143"/>
      <c r="H87" s="143"/>
      <c r="I87" s="143"/>
      <c r="J87" s="143"/>
      <c r="K87" s="143"/>
      <c r="L87" s="144">
        <f>SUM(H87:K87)</f>
        <v>0</v>
      </c>
      <c r="M87" s="143"/>
      <c r="N87" s="143"/>
      <c r="O87" s="143"/>
      <c r="P87" s="143"/>
      <c r="Q87" s="143"/>
      <c r="R87" s="143"/>
      <c r="S87" s="143"/>
      <c r="T87" s="144">
        <f t="shared" si="3"/>
        <v>0</v>
      </c>
      <c r="V87" s="169" t="str">
        <f t="shared" si="2"/>
        <v/>
      </c>
    </row>
    <row r="88" spans="1:22" s="156" customFormat="1" ht="10.5" customHeight="1">
      <c r="A88" s="153"/>
      <c r="B88" s="154" t="s">
        <v>21</v>
      </c>
      <c r="C88" s="155">
        <f t="shared" ref="C88:S88" si="9">SUM(C85:C87)</f>
        <v>2918</v>
      </c>
      <c r="D88" s="155">
        <f t="shared" si="9"/>
        <v>62</v>
      </c>
      <c r="E88" s="155">
        <f t="shared" si="9"/>
        <v>0</v>
      </c>
      <c r="F88" s="155">
        <f>SUM(F85:F87)</f>
        <v>2980</v>
      </c>
      <c r="G88" s="155">
        <f t="shared" si="9"/>
        <v>851</v>
      </c>
      <c r="H88" s="155">
        <f t="shared" si="9"/>
        <v>104</v>
      </c>
      <c r="I88" s="155">
        <f t="shared" si="9"/>
        <v>103</v>
      </c>
      <c r="J88" s="155">
        <f t="shared" si="9"/>
        <v>43</v>
      </c>
      <c r="K88" s="155">
        <f t="shared" si="9"/>
        <v>16</v>
      </c>
      <c r="L88" s="155">
        <f t="shared" si="9"/>
        <v>266</v>
      </c>
      <c r="M88" s="155">
        <f t="shared" si="9"/>
        <v>192</v>
      </c>
      <c r="N88" s="155">
        <f t="shared" si="9"/>
        <v>331</v>
      </c>
      <c r="O88" s="155">
        <f t="shared" si="9"/>
        <v>390</v>
      </c>
      <c r="P88" s="155">
        <f t="shared" si="9"/>
        <v>340</v>
      </c>
      <c r="Q88" s="155">
        <f>SUM(Q85:Q87)</f>
        <v>101</v>
      </c>
      <c r="R88" s="155">
        <f>SUM(R85:R87)</f>
        <v>19</v>
      </c>
      <c r="S88" s="155">
        <f t="shared" si="9"/>
        <v>6</v>
      </c>
      <c r="T88" s="155">
        <f>SUM(T85:T87)</f>
        <v>1379</v>
      </c>
      <c r="U88" s="224"/>
      <c r="V88" s="346" t="str">
        <f>IF(AND(C83=C88,D83=D88,E83=E88,G83=G88,H83=H88,I83=I88,J83=J88,K83=K88,M83=M88,N83=N88,O83=O88,P83=P88,Q83=Q88,R83=R88,S83=S88),"","Eilutė nesutampa!!!  Šis pranešimas išnyks teisingai suvedus duomenis. Paskirstymas pagal sporto padalinius turi sutapti su 83 eilute")</f>
        <v/>
      </c>
    </row>
    <row r="89" spans="1:22" s="158" customFormat="1" ht="13.5" customHeight="1">
      <c r="A89" s="157"/>
      <c r="B89" s="363" t="s">
        <v>116</v>
      </c>
      <c r="C89" s="363"/>
      <c r="D89" s="363"/>
      <c r="E89" s="363"/>
      <c r="F89" s="363"/>
      <c r="G89" s="363"/>
      <c r="H89" s="363"/>
      <c r="I89" s="363"/>
      <c r="J89" s="363"/>
      <c r="K89" s="363"/>
      <c r="L89" s="363"/>
      <c r="M89" s="363"/>
      <c r="N89" s="363"/>
      <c r="O89" s="363"/>
      <c r="P89" s="363"/>
      <c r="Q89" s="363"/>
      <c r="R89" s="363"/>
      <c r="S89" s="363"/>
      <c r="T89" s="364"/>
      <c r="V89" s="169"/>
    </row>
    <row r="90" spans="1:22" s="140" customFormat="1" ht="11.25" customHeight="1">
      <c r="A90" s="141">
        <v>1</v>
      </c>
      <c r="B90" s="267" t="s">
        <v>91</v>
      </c>
      <c r="C90" s="143"/>
      <c r="D90" s="143"/>
      <c r="E90" s="143"/>
      <c r="F90" s="144">
        <f t="shared" ref="F90:F135" si="10">SUM(C90:E90)</f>
        <v>0</v>
      </c>
      <c r="G90" s="143"/>
      <c r="H90" s="143"/>
      <c r="I90" s="143"/>
      <c r="J90" s="143"/>
      <c r="K90" s="143"/>
      <c r="L90" s="144">
        <f>SUM(H90:K90)</f>
        <v>0</v>
      </c>
      <c r="M90" s="143"/>
      <c r="N90" s="143"/>
      <c r="O90" s="143"/>
      <c r="P90" s="143"/>
      <c r="Q90" s="143"/>
      <c r="R90" s="143"/>
      <c r="S90" s="143"/>
      <c r="T90" s="144">
        <f t="shared" si="3"/>
        <v>0</v>
      </c>
      <c r="V90" s="169" t="str">
        <f t="shared" si="2"/>
        <v/>
      </c>
    </row>
    <row r="91" spans="1:22" s="140" customFormat="1" ht="11.25" customHeight="1">
      <c r="A91" s="141">
        <v>2</v>
      </c>
      <c r="B91" s="267" t="s">
        <v>196</v>
      </c>
      <c r="C91" s="143"/>
      <c r="D91" s="143"/>
      <c r="E91" s="143"/>
      <c r="F91" s="144">
        <f t="shared" si="10"/>
        <v>0</v>
      </c>
      <c r="G91" s="143"/>
      <c r="H91" s="143"/>
      <c r="I91" s="143"/>
      <c r="J91" s="143"/>
      <c r="K91" s="143"/>
      <c r="L91" s="144">
        <f t="shared" ref="L91:L135" si="11">SUM(H91:K91)</f>
        <v>0</v>
      </c>
      <c r="M91" s="143"/>
      <c r="N91" s="143"/>
      <c r="O91" s="143"/>
      <c r="P91" s="143"/>
      <c r="Q91" s="143"/>
      <c r="R91" s="143"/>
      <c r="S91" s="143"/>
      <c r="T91" s="144">
        <f t="shared" si="3"/>
        <v>0</v>
      </c>
      <c r="V91" s="169" t="str">
        <f t="shared" si="2"/>
        <v/>
      </c>
    </row>
    <row r="92" spans="1:22" s="140" customFormat="1" ht="11.25" customHeight="1">
      <c r="A92" s="141">
        <v>3</v>
      </c>
      <c r="B92" s="267" t="s">
        <v>382</v>
      </c>
      <c r="C92" s="143"/>
      <c r="D92" s="143"/>
      <c r="E92" s="143"/>
      <c r="F92" s="144">
        <f t="shared" si="10"/>
        <v>0</v>
      </c>
      <c r="G92" s="143"/>
      <c r="H92" s="143"/>
      <c r="I92" s="143"/>
      <c r="J92" s="143"/>
      <c r="K92" s="143"/>
      <c r="L92" s="144">
        <f t="shared" si="11"/>
        <v>0</v>
      </c>
      <c r="M92" s="143"/>
      <c r="N92" s="143"/>
      <c r="O92" s="143"/>
      <c r="P92" s="143"/>
      <c r="Q92" s="143"/>
      <c r="R92" s="143"/>
      <c r="S92" s="143"/>
      <c r="T92" s="144">
        <f t="shared" si="3"/>
        <v>0</v>
      </c>
      <c r="V92" s="169" t="str">
        <f t="shared" si="2"/>
        <v/>
      </c>
    </row>
    <row r="93" spans="1:22" s="140" customFormat="1" ht="11.25" customHeight="1">
      <c r="A93" s="141">
        <v>4</v>
      </c>
      <c r="B93" s="267" t="s">
        <v>383</v>
      </c>
      <c r="C93" s="143">
        <v>44</v>
      </c>
      <c r="D93" s="143"/>
      <c r="E93" s="143"/>
      <c r="F93" s="144">
        <f t="shared" si="10"/>
        <v>44</v>
      </c>
      <c r="G93" s="143">
        <v>44</v>
      </c>
      <c r="H93" s="143">
        <v>1</v>
      </c>
      <c r="I93" s="143">
        <v>2</v>
      </c>
      <c r="J93" s="143">
        <v>3</v>
      </c>
      <c r="K93" s="143">
        <v>1</v>
      </c>
      <c r="L93" s="144">
        <f t="shared" si="11"/>
        <v>7</v>
      </c>
      <c r="M93" s="143"/>
      <c r="N93" s="143">
        <v>1</v>
      </c>
      <c r="O93" s="143">
        <v>5</v>
      </c>
      <c r="P93" s="143">
        <v>9</v>
      </c>
      <c r="Q93" s="143">
        <v>16</v>
      </c>
      <c r="R93" s="143">
        <v>1</v>
      </c>
      <c r="S93" s="143"/>
      <c r="T93" s="144">
        <f t="shared" si="3"/>
        <v>32</v>
      </c>
      <c r="V93" s="169" t="str">
        <f t="shared" ref="V93:V151" si="12">IF(G93&gt;F93,"Klaida! Negali būti moterų daugiau nei iš viso buvo sportininkų!",IF(T93&gt;F93,"Klaida! Negali būti meistriškumo pakopų daugiau nei iš viso buvo sportininkų!",""))</f>
        <v/>
      </c>
    </row>
    <row r="94" spans="1:22" s="140" customFormat="1" ht="11.25" customHeight="1">
      <c r="A94" s="141">
        <v>5</v>
      </c>
      <c r="B94" s="267" t="s">
        <v>384</v>
      </c>
      <c r="C94" s="143"/>
      <c r="D94" s="143"/>
      <c r="E94" s="143"/>
      <c r="F94" s="144">
        <f t="shared" si="10"/>
        <v>0</v>
      </c>
      <c r="G94" s="143"/>
      <c r="H94" s="143"/>
      <c r="I94" s="143"/>
      <c r="J94" s="143"/>
      <c r="K94" s="143"/>
      <c r="L94" s="144">
        <f t="shared" si="11"/>
        <v>0</v>
      </c>
      <c r="M94" s="143"/>
      <c r="N94" s="143"/>
      <c r="O94" s="143"/>
      <c r="P94" s="143"/>
      <c r="Q94" s="143"/>
      <c r="R94" s="143"/>
      <c r="S94" s="143"/>
      <c r="T94" s="144">
        <f t="shared" si="3"/>
        <v>0</v>
      </c>
      <c r="V94" s="169" t="str">
        <f t="shared" si="12"/>
        <v/>
      </c>
    </row>
    <row r="95" spans="1:22" s="140" customFormat="1" ht="11.25" customHeight="1">
      <c r="A95" s="141">
        <v>6</v>
      </c>
      <c r="B95" s="267" t="s">
        <v>385</v>
      </c>
      <c r="C95" s="143"/>
      <c r="D95" s="143"/>
      <c r="E95" s="143"/>
      <c r="F95" s="144">
        <f t="shared" si="10"/>
        <v>0</v>
      </c>
      <c r="G95" s="143"/>
      <c r="H95" s="143"/>
      <c r="I95" s="143"/>
      <c r="J95" s="143"/>
      <c r="K95" s="143"/>
      <c r="L95" s="144">
        <f t="shared" si="11"/>
        <v>0</v>
      </c>
      <c r="M95" s="143"/>
      <c r="N95" s="143"/>
      <c r="O95" s="143"/>
      <c r="P95" s="143"/>
      <c r="Q95" s="143"/>
      <c r="R95" s="143"/>
      <c r="S95" s="143"/>
      <c r="T95" s="144">
        <f t="shared" si="3"/>
        <v>0</v>
      </c>
      <c r="V95" s="169" t="str">
        <f t="shared" si="12"/>
        <v/>
      </c>
    </row>
    <row r="96" spans="1:22" s="140" customFormat="1" ht="11.25" customHeight="1">
      <c r="A96" s="141">
        <v>7</v>
      </c>
      <c r="B96" s="267" t="s">
        <v>386</v>
      </c>
      <c r="C96" s="143"/>
      <c r="D96" s="143"/>
      <c r="E96" s="143"/>
      <c r="F96" s="144">
        <f t="shared" si="10"/>
        <v>0</v>
      </c>
      <c r="G96" s="143"/>
      <c r="H96" s="143"/>
      <c r="I96" s="143"/>
      <c r="J96" s="143"/>
      <c r="K96" s="143"/>
      <c r="L96" s="144">
        <f t="shared" si="11"/>
        <v>0</v>
      </c>
      <c r="M96" s="143"/>
      <c r="N96" s="143"/>
      <c r="O96" s="143"/>
      <c r="P96" s="143"/>
      <c r="Q96" s="143"/>
      <c r="R96" s="143"/>
      <c r="S96" s="143"/>
      <c r="T96" s="144">
        <f t="shared" si="3"/>
        <v>0</v>
      </c>
      <c r="V96" s="169" t="str">
        <f t="shared" si="12"/>
        <v/>
      </c>
    </row>
    <row r="97" spans="1:22" s="140" customFormat="1" ht="11.25" customHeight="1">
      <c r="A97" s="141">
        <v>8</v>
      </c>
      <c r="B97" s="267" t="s">
        <v>92</v>
      </c>
      <c r="C97" s="143"/>
      <c r="D97" s="143"/>
      <c r="E97" s="143"/>
      <c r="F97" s="144">
        <f t="shared" si="10"/>
        <v>0</v>
      </c>
      <c r="G97" s="143"/>
      <c r="H97" s="143"/>
      <c r="I97" s="143"/>
      <c r="J97" s="143"/>
      <c r="K97" s="143"/>
      <c r="L97" s="144">
        <f t="shared" si="11"/>
        <v>0</v>
      </c>
      <c r="M97" s="143"/>
      <c r="N97" s="143"/>
      <c r="O97" s="143"/>
      <c r="P97" s="143"/>
      <c r="Q97" s="143"/>
      <c r="R97" s="143"/>
      <c r="S97" s="143"/>
      <c r="T97" s="144">
        <f t="shared" si="3"/>
        <v>0</v>
      </c>
      <c r="V97" s="169" t="str">
        <f t="shared" si="12"/>
        <v/>
      </c>
    </row>
    <row r="98" spans="1:22" s="140" customFormat="1" ht="11.25" customHeight="1">
      <c r="A98" s="141">
        <v>9</v>
      </c>
      <c r="B98" s="267" t="s">
        <v>506</v>
      </c>
      <c r="C98" s="143"/>
      <c r="D98" s="143"/>
      <c r="E98" s="143"/>
      <c r="F98" s="144">
        <f t="shared" si="10"/>
        <v>0</v>
      </c>
      <c r="G98" s="143"/>
      <c r="H98" s="143"/>
      <c r="I98" s="143"/>
      <c r="J98" s="143"/>
      <c r="K98" s="143"/>
      <c r="L98" s="144">
        <f t="shared" si="11"/>
        <v>0</v>
      </c>
      <c r="M98" s="143"/>
      <c r="N98" s="143"/>
      <c r="O98" s="143"/>
      <c r="P98" s="143"/>
      <c r="Q98" s="143"/>
      <c r="R98" s="143"/>
      <c r="S98" s="143"/>
      <c r="T98" s="144">
        <f t="shared" si="3"/>
        <v>0</v>
      </c>
      <c r="V98" s="169" t="str">
        <f t="shared" si="12"/>
        <v/>
      </c>
    </row>
    <row r="99" spans="1:22" s="140" customFormat="1" ht="11.25" customHeight="1">
      <c r="A99" s="141">
        <v>10</v>
      </c>
      <c r="B99" s="267" t="s">
        <v>388</v>
      </c>
      <c r="C99" s="143"/>
      <c r="D99" s="143"/>
      <c r="E99" s="143"/>
      <c r="F99" s="144">
        <f t="shared" si="10"/>
        <v>0</v>
      </c>
      <c r="G99" s="143"/>
      <c r="H99" s="143"/>
      <c r="I99" s="143"/>
      <c r="J99" s="143"/>
      <c r="K99" s="143"/>
      <c r="L99" s="144">
        <f t="shared" si="11"/>
        <v>0</v>
      </c>
      <c r="M99" s="143"/>
      <c r="N99" s="143"/>
      <c r="O99" s="143"/>
      <c r="P99" s="143"/>
      <c r="Q99" s="143"/>
      <c r="R99" s="143"/>
      <c r="S99" s="143"/>
      <c r="T99" s="144">
        <f t="shared" si="3"/>
        <v>0</v>
      </c>
      <c r="V99" s="169" t="str">
        <f t="shared" si="12"/>
        <v/>
      </c>
    </row>
    <row r="100" spans="1:22" s="140" customFormat="1" ht="11.25" customHeight="1">
      <c r="A100" s="141">
        <v>11</v>
      </c>
      <c r="B100" s="267" t="s">
        <v>389</v>
      </c>
      <c r="C100" s="143"/>
      <c r="D100" s="143"/>
      <c r="E100" s="143"/>
      <c r="F100" s="144">
        <f t="shared" si="10"/>
        <v>0</v>
      </c>
      <c r="G100" s="143"/>
      <c r="H100" s="143"/>
      <c r="I100" s="143"/>
      <c r="J100" s="143"/>
      <c r="K100" s="143"/>
      <c r="L100" s="144">
        <f t="shared" si="11"/>
        <v>0</v>
      </c>
      <c r="M100" s="143"/>
      <c r="N100" s="143"/>
      <c r="O100" s="143"/>
      <c r="P100" s="143"/>
      <c r="Q100" s="143"/>
      <c r="R100" s="143"/>
      <c r="S100" s="143"/>
      <c r="T100" s="144">
        <f t="shared" si="3"/>
        <v>0</v>
      </c>
      <c r="V100" s="169" t="str">
        <f t="shared" si="12"/>
        <v/>
      </c>
    </row>
    <row r="101" spans="1:22" s="140" customFormat="1" ht="11.25" customHeight="1">
      <c r="A101" s="141">
        <v>12</v>
      </c>
      <c r="B101" s="267" t="s">
        <v>507</v>
      </c>
      <c r="C101" s="143"/>
      <c r="D101" s="143"/>
      <c r="E101" s="143"/>
      <c r="F101" s="144">
        <f t="shared" si="10"/>
        <v>0</v>
      </c>
      <c r="G101" s="143"/>
      <c r="H101" s="143"/>
      <c r="I101" s="143"/>
      <c r="J101" s="143"/>
      <c r="K101" s="143"/>
      <c r="L101" s="144">
        <f t="shared" si="11"/>
        <v>0</v>
      </c>
      <c r="M101" s="143"/>
      <c r="N101" s="143"/>
      <c r="O101" s="143"/>
      <c r="P101" s="143"/>
      <c r="Q101" s="143"/>
      <c r="R101" s="143"/>
      <c r="S101" s="143"/>
      <c r="T101" s="144">
        <f t="shared" si="3"/>
        <v>0</v>
      </c>
      <c r="V101" s="169" t="str">
        <f t="shared" si="12"/>
        <v/>
      </c>
    </row>
    <row r="102" spans="1:22" s="140" customFormat="1" ht="11.25" customHeight="1">
      <c r="A102" s="141">
        <v>13</v>
      </c>
      <c r="B102" s="267" t="s">
        <v>93</v>
      </c>
      <c r="C102" s="143"/>
      <c r="D102" s="143"/>
      <c r="E102" s="143"/>
      <c r="F102" s="144">
        <f t="shared" si="10"/>
        <v>0</v>
      </c>
      <c r="G102" s="143"/>
      <c r="H102" s="143"/>
      <c r="I102" s="143"/>
      <c r="J102" s="143"/>
      <c r="K102" s="143"/>
      <c r="L102" s="144">
        <f t="shared" si="11"/>
        <v>0</v>
      </c>
      <c r="M102" s="143"/>
      <c r="N102" s="143"/>
      <c r="O102" s="143"/>
      <c r="P102" s="143"/>
      <c r="Q102" s="143"/>
      <c r="R102" s="143"/>
      <c r="S102" s="143"/>
      <c r="T102" s="144">
        <f t="shared" si="3"/>
        <v>0</v>
      </c>
      <c r="V102" s="169" t="str">
        <f t="shared" si="12"/>
        <v/>
      </c>
    </row>
    <row r="103" spans="1:22" s="140" customFormat="1" ht="11.25" customHeight="1">
      <c r="A103" s="141">
        <v>14</v>
      </c>
      <c r="B103" s="267" t="s">
        <v>391</v>
      </c>
      <c r="C103" s="143"/>
      <c r="D103" s="143"/>
      <c r="E103" s="143"/>
      <c r="F103" s="144">
        <f t="shared" si="10"/>
        <v>0</v>
      </c>
      <c r="G103" s="143"/>
      <c r="H103" s="143"/>
      <c r="I103" s="143"/>
      <c r="J103" s="143"/>
      <c r="K103" s="143"/>
      <c r="L103" s="144">
        <f t="shared" si="11"/>
        <v>0</v>
      </c>
      <c r="M103" s="143"/>
      <c r="N103" s="143"/>
      <c r="O103" s="143"/>
      <c r="P103" s="143"/>
      <c r="Q103" s="143"/>
      <c r="R103" s="143"/>
      <c r="S103" s="143"/>
      <c r="T103" s="144">
        <f t="shared" si="3"/>
        <v>0</v>
      </c>
      <c r="V103" s="169" t="str">
        <f t="shared" si="12"/>
        <v/>
      </c>
    </row>
    <row r="104" spans="1:22" s="140" customFormat="1" ht="11.25" customHeight="1">
      <c r="A104" s="141">
        <v>15</v>
      </c>
      <c r="B104" s="267" t="s">
        <v>94</v>
      </c>
      <c r="C104" s="143"/>
      <c r="D104" s="143"/>
      <c r="E104" s="143"/>
      <c r="F104" s="144">
        <f t="shared" si="10"/>
        <v>0</v>
      </c>
      <c r="G104" s="143"/>
      <c r="H104" s="143"/>
      <c r="I104" s="143"/>
      <c r="J104" s="143"/>
      <c r="K104" s="143"/>
      <c r="L104" s="144">
        <f t="shared" si="11"/>
        <v>0</v>
      </c>
      <c r="M104" s="143"/>
      <c r="N104" s="143"/>
      <c r="O104" s="143"/>
      <c r="P104" s="143"/>
      <c r="Q104" s="143"/>
      <c r="R104" s="143"/>
      <c r="S104" s="143"/>
      <c r="T104" s="144">
        <f t="shared" si="3"/>
        <v>0</v>
      </c>
      <c r="V104" s="169" t="str">
        <f t="shared" si="12"/>
        <v/>
      </c>
    </row>
    <row r="105" spans="1:22" s="140" customFormat="1" ht="11.25" customHeight="1">
      <c r="A105" s="141">
        <v>16</v>
      </c>
      <c r="B105" s="267" t="s">
        <v>95</v>
      </c>
      <c r="C105" s="143"/>
      <c r="D105" s="143"/>
      <c r="E105" s="143"/>
      <c r="F105" s="144">
        <f t="shared" si="10"/>
        <v>0</v>
      </c>
      <c r="G105" s="143"/>
      <c r="H105" s="143"/>
      <c r="I105" s="143"/>
      <c r="J105" s="143"/>
      <c r="K105" s="143"/>
      <c r="L105" s="144">
        <f t="shared" si="11"/>
        <v>0</v>
      </c>
      <c r="M105" s="143"/>
      <c r="N105" s="143"/>
      <c r="O105" s="143"/>
      <c r="P105" s="143"/>
      <c r="Q105" s="143"/>
      <c r="R105" s="143"/>
      <c r="S105" s="143"/>
      <c r="T105" s="144">
        <f t="shared" si="3"/>
        <v>0</v>
      </c>
      <c r="V105" s="169" t="str">
        <f t="shared" si="12"/>
        <v/>
      </c>
    </row>
    <row r="106" spans="1:22" s="140" customFormat="1" ht="11.25" customHeight="1">
      <c r="A106" s="141">
        <v>17</v>
      </c>
      <c r="B106" s="267" t="s">
        <v>392</v>
      </c>
      <c r="C106" s="143"/>
      <c r="D106" s="143"/>
      <c r="E106" s="143"/>
      <c r="F106" s="144">
        <f t="shared" si="10"/>
        <v>0</v>
      </c>
      <c r="G106" s="143"/>
      <c r="H106" s="143"/>
      <c r="I106" s="143"/>
      <c r="J106" s="143"/>
      <c r="K106" s="143"/>
      <c r="L106" s="144">
        <f t="shared" si="11"/>
        <v>0</v>
      </c>
      <c r="M106" s="143"/>
      <c r="N106" s="143"/>
      <c r="O106" s="143"/>
      <c r="P106" s="143"/>
      <c r="Q106" s="143"/>
      <c r="R106" s="143"/>
      <c r="S106" s="143"/>
      <c r="T106" s="144">
        <f t="shared" si="3"/>
        <v>0</v>
      </c>
      <c r="V106" s="169" t="str">
        <f t="shared" si="12"/>
        <v/>
      </c>
    </row>
    <row r="107" spans="1:22" s="140" customFormat="1" ht="23.25" customHeight="1">
      <c r="A107" s="141">
        <v>18</v>
      </c>
      <c r="B107" s="267" t="s">
        <v>393</v>
      </c>
      <c r="C107" s="143"/>
      <c r="D107" s="143"/>
      <c r="E107" s="143"/>
      <c r="F107" s="144">
        <f t="shared" si="10"/>
        <v>0</v>
      </c>
      <c r="G107" s="143"/>
      <c r="H107" s="143"/>
      <c r="I107" s="143"/>
      <c r="J107" s="143"/>
      <c r="K107" s="143"/>
      <c r="L107" s="144">
        <f t="shared" si="11"/>
        <v>0</v>
      </c>
      <c r="M107" s="143"/>
      <c r="N107" s="143"/>
      <c r="O107" s="143"/>
      <c r="P107" s="143"/>
      <c r="Q107" s="143"/>
      <c r="R107" s="143"/>
      <c r="S107" s="143"/>
      <c r="T107" s="144">
        <f t="shared" si="3"/>
        <v>0</v>
      </c>
      <c r="V107" s="169" t="str">
        <f t="shared" si="12"/>
        <v/>
      </c>
    </row>
    <row r="108" spans="1:22" s="140" customFormat="1" ht="33" customHeight="1">
      <c r="A108" s="141">
        <v>19</v>
      </c>
      <c r="B108" s="267" t="s">
        <v>394</v>
      </c>
      <c r="C108" s="143"/>
      <c r="D108" s="143"/>
      <c r="E108" s="143"/>
      <c r="F108" s="144">
        <f t="shared" si="10"/>
        <v>0</v>
      </c>
      <c r="G108" s="143"/>
      <c r="H108" s="143"/>
      <c r="I108" s="143"/>
      <c r="J108" s="143"/>
      <c r="K108" s="143"/>
      <c r="L108" s="144">
        <f t="shared" si="11"/>
        <v>0</v>
      </c>
      <c r="M108" s="143"/>
      <c r="N108" s="143"/>
      <c r="O108" s="143"/>
      <c r="P108" s="143"/>
      <c r="Q108" s="143"/>
      <c r="R108" s="143"/>
      <c r="S108" s="143"/>
      <c r="T108" s="144">
        <f t="shared" si="3"/>
        <v>0</v>
      </c>
      <c r="V108" s="169" t="str">
        <f t="shared" si="12"/>
        <v/>
      </c>
    </row>
    <row r="109" spans="1:22" s="140" customFormat="1" ht="11.25" customHeight="1">
      <c r="A109" s="141">
        <v>20</v>
      </c>
      <c r="B109" s="267" t="s">
        <v>395</v>
      </c>
      <c r="C109" s="143"/>
      <c r="D109" s="143"/>
      <c r="E109" s="143"/>
      <c r="F109" s="144">
        <f t="shared" si="10"/>
        <v>0</v>
      </c>
      <c r="G109" s="143"/>
      <c r="H109" s="143"/>
      <c r="I109" s="143"/>
      <c r="J109" s="143"/>
      <c r="K109" s="143"/>
      <c r="L109" s="144">
        <f t="shared" si="11"/>
        <v>0</v>
      </c>
      <c r="M109" s="143"/>
      <c r="N109" s="143"/>
      <c r="O109" s="143"/>
      <c r="P109" s="143"/>
      <c r="Q109" s="143"/>
      <c r="R109" s="143"/>
      <c r="S109" s="143"/>
      <c r="T109" s="144">
        <f t="shared" si="3"/>
        <v>0</v>
      </c>
      <c r="V109" s="169" t="str">
        <f t="shared" si="12"/>
        <v/>
      </c>
    </row>
    <row r="110" spans="1:22" s="140" customFormat="1" ht="11.25" customHeight="1">
      <c r="A110" s="141">
        <v>21</v>
      </c>
      <c r="B110" s="267" t="s">
        <v>96</v>
      </c>
      <c r="C110" s="143"/>
      <c r="D110" s="143"/>
      <c r="E110" s="143"/>
      <c r="F110" s="144">
        <f t="shared" si="10"/>
        <v>0</v>
      </c>
      <c r="G110" s="143"/>
      <c r="H110" s="143"/>
      <c r="I110" s="143"/>
      <c r="J110" s="143"/>
      <c r="K110" s="143"/>
      <c r="L110" s="144">
        <f t="shared" si="11"/>
        <v>0</v>
      </c>
      <c r="M110" s="143"/>
      <c r="N110" s="143"/>
      <c r="O110" s="143"/>
      <c r="P110" s="143"/>
      <c r="Q110" s="143"/>
      <c r="R110" s="143"/>
      <c r="S110" s="143"/>
      <c r="T110" s="144">
        <f t="shared" si="3"/>
        <v>0</v>
      </c>
      <c r="V110" s="169" t="str">
        <f t="shared" si="12"/>
        <v/>
      </c>
    </row>
    <row r="111" spans="1:22" s="140" customFormat="1" ht="11.25" customHeight="1">
      <c r="A111" s="141">
        <v>22</v>
      </c>
      <c r="B111" s="267" t="s">
        <v>97</v>
      </c>
      <c r="C111" s="143"/>
      <c r="D111" s="143"/>
      <c r="E111" s="143"/>
      <c r="F111" s="144">
        <f t="shared" si="10"/>
        <v>0</v>
      </c>
      <c r="G111" s="143"/>
      <c r="H111" s="143"/>
      <c r="I111" s="143"/>
      <c r="J111" s="143"/>
      <c r="K111" s="143"/>
      <c r="L111" s="144">
        <f t="shared" si="11"/>
        <v>0</v>
      </c>
      <c r="M111" s="143"/>
      <c r="N111" s="143"/>
      <c r="O111" s="143"/>
      <c r="P111" s="143"/>
      <c r="Q111" s="143"/>
      <c r="R111" s="143"/>
      <c r="S111" s="143"/>
      <c r="T111" s="144">
        <f t="shared" ref="T111:T140" si="13">SUM(M111:S111)</f>
        <v>0</v>
      </c>
      <c r="V111" s="169" t="str">
        <f t="shared" si="12"/>
        <v/>
      </c>
    </row>
    <row r="112" spans="1:22" s="140" customFormat="1" ht="11.25" customHeight="1">
      <c r="A112" s="141">
        <v>23</v>
      </c>
      <c r="B112" s="267" t="s">
        <v>396</v>
      </c>
      <c r="C112" s="143"/>
      <c r="D112" s="143"/>
      <c r="E112" s="143"/>
      <c r="F112" s="144">
        <f t="shared" si="10"/>
        <v>0</v>
      </c>
      <c r="G112" s="143"/>
      <c r="H112" s="143"/>
      <c r="I112" s="143"/>
      <c r="J112" s="143"/>
      <c r="K112" s="143"/>
      <c r="L112" s="144">
        <f t="shared" si="11"/>
        <v>0</v>
      </c>
      <c r="M112" s="143"/>
      <c r="N112" s="143"/>
      <c r="O112" s="143"/>
      <c r="P112" s="143"/>
      <c r="Q112" s="143"/>
      <c r="R112" s="143"/>
      <c r="S112" s="143"/>
      <c r="T112" s="144">
        <f t="shared" si="13"/>
        <v>0</v>
      </c>
      <c r="V112" s="169" t="str">
        <f t="shared" si="12"/>
        <v/>
      </c>
    </row>
    <row r="113" spans="1:22" s="140" customFormat="1" ht="11.25" customHeight="1">
      <c r="A113" s="141">
        <v>24</v>
      </c>
      <c r="B113" s="267" t="s">
        <v>98</v>
      </c>
      <c r="C113" s="143">
        <v>67</v>
      </c>
      <c r="D113" s="143"/>
      <c r="E113" s="143"/>
      <c r="F113" s="144">
        <f t="shared" si="10"/>
        <v>67</v>
      </c>
      <c r="G113" s="143">
        <v>20</v>
      </c>
      <c r="H113" s="143">
        <v>5</v>
      </c>
      <c r="I113" s="143"/>
      <c r="J113" s="143">
        <v>1</v>
      </c>
      <c r="K113" s="143"/>
      <c r="L113" s="144">
        <f t="shared" si="11"/>
        <v>6</v>
      </c>
      <c r="M113" s="143">
        <v>14</v>
      </c>
      <c r="N113" s="143">
        <v>4</v>
      </c>
      <c r="O113" s="143">
        <v>8</v>
      </c>
      <c r="P113" s="143">
        <v>1</v>
      </c>
      <c r="Q113" s="143">
        <v>1</v>
      </c>
      <c r="R113" s="143">
        <v>2</v>
      </c>
      <c r="S113" s="143"/>
      <c r="T113" s="144">
        <f t="shared" si="13"/>
        <v>30</v>
      </c>
      <c r="V113" s="169" t="str">
        <f t="shared" si="12"/>
        <v/>
      </c>
    </row>
    <row r="114" spans="1:22" s="140" customFormat="1" ht="11.25" customHeight="1">
      <c r="A114" s="141">
        <v>25</v>
      </c>
      <c r="B114" s="267" t="s">
        <v>397</v>
      </c>
      <c r="C114" s="143"/>
      <c r="D114" s="143"/>
      <c r="E114" s="143"/>
      <c r="F114" s="144">
        <f t="shared" si="10"/>
        <v>0</v>
      </c>
      <c r="G114" s="143"/>
      <c r="H114" s="143"/>
      <c r="I114" s="143"/>
      <c r="J114" s="143"/>
      <c r="K114" s="143"/>
      <c r="L114" s="144">
        <f t="shared" si="11"/>
        <v>0</v>
      </c>
      <c r="M114" s="143"/>
      <c r="N114" s="143"/>
      <c r="O114" s="143"/>
      <c r="P114" s="143"/>
      <c r="Q114" s="143"/>
      <c r="R114" s="143"/>
      <c r="S114" s="143"/>
      <c r="T114" s="144">
        <f t="shared" si="13"/>
        <v>0</v>
      </c>
      <c r="V114" s="169" t="str">
        <f t="shared" si="12"/>
        <v/>
      </c>
    </row>
    <row r="115" spans="1:22" s="140" customFormat="1" ht="11.25" customHeight="1">
      <c r="A115" s="141">
        <v>26</v>
      </c>
      <c r="B115" s="267" t="s">
        <v>99</v>
      </c>
      <c r="C115" s="143"/>
      <c r="D115" s="143"/>
      <c r="E115" s="143"/>
      <c r="F115" s="144">
        <f t="shared" si="10"/>
        <v>0</v>
      </c>
      <c r="G115" s="143"/>
      <c r="H115" s="143"/>
      <c r="I115" s="143"/>
      <c r="J115" s="143"/>
      <c r="K115" s="143"/>
      <c r="L115" s="144">
        <f t="shared" si="11"/>
        <v>0</v>
      </c>
      <c r="M115" s="143"/>
      <c r="N115" s="143"/>
      <c r="O115" s="143"/>
      <c r="P115" s="143"/>
      <c r="Q115" s="143"/>
      <c r="R115" s="143"/>
      <c r="S115" s="143"/>
      <c r="T115" s="144">
        <f t="shared" si="13"/>
        <v>0</v>
      </c>
      <c r="V115" s="169" t="str">
        <f t="shared" si="12"/>
        <v/>
      </c>
    </row>
    <row r="116" spans="1:22" s="140" customFormat="1" ht="11.25" customHeight="1">
      <c r="A116" s="141">
        <v>27</v>
      </c>
      <c r="B116" s="267" t="s">
        <v>457</v>
      </c>
      <c r="C116" s="143"/>
      <c r="D116" s="143"/>
      <c r="E116" s="143"/>
      <c r="F116" s="144">
        <f t="shared" si="10"/>
        <v>0</v>
      </c>
      <c r="G116" s="143"/>
      <c r="H116" s="143"/>
      <c r="I116" s="143"/>
      <c r="J116" s="143"/>
      <c r="K116" s="143"/>
      <c r="L116" s="144">
        <f t="shared" si="11"/>
        <v>0</v>
      </c>
      <c r="M116" s="143"/>
      <c r="N116" s="143"/>
      <c r="O116" s="143"/>
      <c r="P116" s="143"/>
      <c r="Q116" s="143"/>
      <c r="R116" s="143"/>
      <c r="S116" s="143"/>
      <c r="T116" s="144">
        <f t="shared" si="13"/>
        <v>0</v>
      </c>
      <c r="V116" s="169" t="str">
        <f t="shared" si="12"/>
        <v/>
      </c>
    </row>
    <row r="117" spans="1:22" s="140" customFormat="1" ht="11.25" customHeight="1">
      <c r="A117" s="141">
        <v>28</v>
      </c>
      <c r="B117" s="267" t="s">
        <v>399</v>
      </c>
      <c r="C117" s="143"/>
      <c r="D117" s="143"/>
      <c r="E117" s="143"/>
      <c r="F117" s="144">
        <f t="shared" si="10"/>
        <v>0</v>
      </c>
      <c r="G117" s="143"/>
      <c r="H117" s="143"/>
      <c r="I117" s="143"/>
      <c r="J117" s="143"/>
      <c r="K117" s="143"/>
      <c r="L117" s="144">
        <f t="shared" si="11"/>
        <v>0</v>
      </c>
      <c r="M117" s="143"/>
      <c r="N117" s="143"/>
      <c r="O117" s="143"/>
      <c r="P117" s="143"/>
      <c r="Q117" s="143"/>
      <c r="R117" s="143"/>
      <c r="S117" s="143"/>
      <c r="T117" s="144">
        <f t="shared" si="13"/>
        <v>0</v>
      </c>
      <c r="V117" s="169" t="str">
        <f t="shared" si="12"/>
        <v/>
      </c>
    </row>
    <row r="118" spans="1:22" s="140" customFormat="1" ht="11.25" customHeight="1">
      <c r="A118" s="141">
        <v>29</v>
      </c>
      <c r="B118" s="267" t="s">
        <v>400</v>
      </c>
      <c r="C118" s="143"/>
      <c r="D118" s="143"/>
      <c r="E118" s="143"/>
      <c r="F118" s="144">
        <f t="shared" si="10"/>
        <v>0</v>
      </c>
      <c r="G118" s="143"/>
      <c r="H118" s="143"/>
      <c r="I118" s="143"/>
      <c r="J118" s="143"/>
      <c r="K118" s="143"/>
      <c r="L118" s="144">
        <f t="shared" si="11"/>
        <v>0</v>
      </c>
      <c r="M118" s="143"/>
      <c r="N118" s="143"/>
      <c r="O118" s="143"/>
      <c r="P118" s="143"/>
      <c r="Q118" s="143"/>
      <c r="R118" s="143"/>
      <c r="S118" s="143"/>
      <c r="T118" s="144">
        <f t="shared" si="13"/>
        <v>0</v>
      </c>
      <c r="V118" s="169" t="str">
        <f t="shared" si="12"/>
        <v/>
      </c>
    </row>
    <row r="119" spans="1:22" s="140" customFormat="1" ht="11.25" customHeight="1">
      <c r="A119" s="141">
        <v>30</v>
      </c>
      <c r="B119" s="267" t="s">
        <v>401</v>
      </c>
      <c r="C119" s="143"/>
      <c r="D119" s="143"/>
      <c r="E119" s="143"/>
      <c r="F119" s="144">
        <f t="shared" si="10"/>
        <v>0</v>
      </c>
      <c r="G119" s="143"/>
      <c r="H119" s="143"/>
      <c r="I119" s="143"/>
      <c r="J119" s="143"/>
      <c r="K119" s="143"/>
      <c r="L119" s="144">
        <f t="shared" si="11"/>
        <v>0</v>
      </c>
      <c r="M119" s="143"/>
      <c r="N119" s="143"/>
      <c r="O119" s="143"/>
      <c r="P119" s="143"/>
      <c r="Q119" s="143"/>
      <c r="R119" s="143"/>
      <c r="S119" s="143"/>
      <c r="T119" s="144">
        <f t="shared" si="13"/>
        <v>0</v>
      </c>
      <c r="V119" s="169" t="str">
        <f t="shared" si="12"/>
        <v/>
      </c>
    </row>
    <row r="120" spans="1:22" s="140" customFormat="1" ht="11.25" customHeight="1">
      <c r="A120" s="141">
        <v>31</v>
      </c>
      <c r="B120" s="267" t="s">
        <v>458</v>
      </c>
      <c r="C120" s="143"/>
      <c r="D120" s="143"/>
      <c r="E120" s="143"/>
      <c r="F120" s="144">
        <f t="shared" si="10"/>
        <v>0</v>
      </c>
      <c r="G120" s="143"/>
      <c r="H120" s="143"/>
      <c r="I120" s="143"/>
      <c r="J120" s="143"/>
      <c r="K120" s="143"/>
      <c r="L120" s="144">
        <f t="shared" si="11"/>
        <v>0</v>
      </c>
      <c r="M120" s="143"/>
      <c r="N120" s="143"/>
      <c r="O120" s="143"/>
      <c r="P120" s="143"/>
      <c r="Q120" s="143"/>
      <c r="R120" s="143"/>
      <c r="S120" s="143"/>
      <c r="T120" s="144">
        <f t="shared" si="13"/>
        <v>0</v>
      </c>
      <c r="V120" s="169" t="str">
        <f t="shared" si="12"/>
        <v/>
      </c>
    </row>
    <row r="121" spans="1:22" s="140" customFormat="1" ht="11.25" customHeight="1">
      <c r="A121" s="141">
        <v>32</v>
      </c>
      <c r="B121" s="267" t="s">
        <v>203</v>
      </c>
      <c r="C121" s="143"/>
      <c r="D121" s="143"/>
      <c r="E121" s="143"/>
      <c r="F121" s="144">
        <f t="shared" si="10"/>
        <v>0</v>
      </c>
      <c r="G121" s="143"/>
      <c r="H121" s="143"/>
      <c r="I121" s="143"/>
      <c r="J121" s="143"/>
      <c r="K121" s="143"/>
      <c r="L121" s="144">
        <f t="shared" si="11"/>
        <v>0</v>
      </c>
      <c r="M121" s="143"/>
      <c r="N121" s="143"/>
      <c r="O121" s="143"/>
      <c r="P121" s="143"/>
      <c r="Q121" s="143"/>
      <c r="R121" s="143"/>
      <c r="S121" s="143"/>
      <c r="T121" s="144">
        <f t="shared" si="13"/>
        <v>0</v>
      </c>
      <c r="V121" s="169" t="str">
        <f t="shared" si="12"/>
        <v/>
      </c>
    </row>
    <row r="122" spans="1:22" s="140" customFormat="1" ht="11.25" customHeight="1">
      <c r="A122" s="141">
        <v>33</v>
      </c>
      <c r="B122" s="267" t="s">
        <v>403</v>
      </c>
      <c r="C122" s="143"/>
      <c r="D122" s="143"/>
      <c r="E122" s="143"/>
      <c r="F122" s="144">
        <f t="shared" si="10"/>
        <v>0</v>
      </c>
      <c r="G122" s="143"/>
      <c r="H122" s="143"/>
      <c r="I122" s="143"/>
      <c r="J122" s="143"/>
      <c r="K122" s="143"/>
      <c r="L122" s="144">
        <f t="shared" si="11"/>
        <v>0</v>
      </c>
      <c r="M122" s="143"/>
      <c r="N122" s="143"/>
      <c r="O122" s="143"/>
      <c r="P122" s="143"/>
      <c r="Q122" s="143"/>
      <c r="R122" s="143"/>
      <c r="S122" s="143"/>
      <c r="T122" s="144">
        <f t="shared" si="13"/>
        <v>0</v>
      </c>
      <c r="V122" s="169" t="str">
        <f t="shared" si="12"/>
        <v/>
      </c>
    </row>
    <row r="123" spans="1:22" s="140" customFormat="1" ht="11.25" customHeight="1">
      <c r="A123" s="141">
        <v>34</v>
      </c>
      <c r="B123" s="267" t="s">
        <v>101</v>
      </c>
      <c r="C123" s="143"/>
      <c r="D123" s="143"/>
      <c r="E123" s="143"/>
      <c r="F123" s="144">
        <f t="shared" si="10"/>
        <v>0</v>
      </c>
      <c r="G123" s="143"/>
      <c r="H123" s="143"/>
      <c r="I123" s="143"/>
      <c r="J123" s="143"/>
      <c r="K123" s="143"/>
      <c r="L123" s="144">
        <f t="shared" si="11"/>
        <v>0</v>
      </c>
      <c r="M123" s="143"/>
      <c r="N123" s="143"/>
      <c r="O123" s="143"/>
      <c r="P123" s="143"/>
      <c r="Q123" s="143"/>
      <c r="R123" s="143"/>
      <c r="S123" s="143"/>
      <c r="T123" s="144">
        <f t="shared" si="13"/>
        <v>0</v>
      </c>
      <c r="V123" s="169" t="str">
        <f t="shared" si="12"/>
        <v/>
      </c>
    </row>
    <row r="124" spans="1:22" s="140" customFormat="1" ht="11.25" customHeight="1">
      <c r="A124" s="141">
        <v>35</v>
      </c>
      <c r="B124" s="267" t="s">
        <v>459</v>
      </c>
      <c r="C124" s="143"/>
      <c r="D124" s="143"/>
      <c r="E124" s="143"/>
      <c r="F124" s="144">
        <f t="shared" si="10"/>
        <v>0</v>
      </c>
      <c r="G124" s="143"/>
      <c r="H124" s="143"/>
      <c r="I124" s="143"/>
      <c r="J124" s="143"/>
      <c r="K124" s="143"/>
      <c r="L124" s="144">
        <f t="shared" si="11"/>
        <v>0</v>
      </c>
      <c r="M124" s="143"/>
      <c r="N124" s="143"/>
      <c r="O124" s="143"/>
      <c r="P124" s="143"/>
      <c r="Q124" s="143"/>
      <c r="R124" s="143"/>
      <c r="S124" s="143"/>
      <c r="T124" s="144">
        <f t="shared" si="13"/>
        <v>0</v>
      </c>
      <c r="V124" s="169" t="str">
        <f t="shared" si="12"/>
        <v/>
      </c>
    </row>
    <row r="125" spans="1:22" s="140" customFormat="1" ht="11.25" customHeight="1">
      <c r="A125" s="141">
        <v>36</v>
      </c>
      <c r="B125" s="267" t="s">
        <v>405</v>
      </c>
      <c r="C125" s="143"/>
      <c r="D125" s="143"/>
      <c r="E125" s="143"/>
      <c r="F125" s="144">
        <f t="shared" si="10"/>
        <v>0</v>
      </c>
      <c r="G125" s="143"/>
      <c r="H125" s="143"/>
      <c r="I125" s="143"/>
      <c r="J125" s="143"/>
      <c r="K125" s="143"/>
      <c r="L125" s="144">
        <f t="shared" si="11"/>
        <v>0</v>
      </c>
      <c r="M125" s="143"/>
      <c r="N125" s="143"/>
      <c r="O125" s="143"/>
      <c r="P125" s="143"/>
      <c r="Q125" s="143"/>
      <c r="R125" s="143"/>
      <c r="S125" s="143"/>
      <c r="T125" s="144">
        <f t="shared" si="13"/>
        <v>0</v>
      </c>
      <c r="V125" s="169" t="str">
        <f t="shared" si="12"/>
        <v/>
      </c>
    </row>
    <row r="126" spans="1:22" s="140" customFormat="1" ht="11.25" customHeight="1">
      <c r="A126" s="141">
        <v>37</v>
      </c>
      <c r="B126" s="267" t="s">
        <v>102</v>
      </c>
      <c r="C126" s="143"/>
      <c r="D126" s="143"/>
      <c r="E126" s="143"/>
      <c r="F126" s="144">
        <f t="shared" si="10"/>
        <v>0</v>
      </c>
      <c r="G126" s="143"/>
      <c r="H126" s="143"/>
      <c r="I126" s="143"/>
      <c r="J126" s="143"/>
      <c r="K126" s="143"/>
      <c r="L126" s="144">
        <f t="shared" si="11"/>
        <v>0</v>
      </c>
      <c r="M126" s="143"/>
      <c r="N126" s="143"/>
      <c r="O126" s="143"/>
      <c r="P126" s="143"/>
      <c r="Q126" s="143"/>
      <c r="R126" s="143"/>
      <c r="S126" s="143"/>
      <c r="T126" s="144">
        <f t="shared" si="13"/>
        <v>0</v>
      </c>
      <c r="V126" s="169" t="str">
        <f t="shared" si="12"/>
        <v/>
      </c>
    </row>
    <row r="127" spans="1:22" s="140" customFormat="1" ht="11.25" customHeight="1">
      <c r="A127" s="141">
        <v>38</v>
      </c>
      <c r="B127" s="267" t="s">
        <v>209</v>
      </c>
      <c r="C127" s="143"/>
      <c r="D127" s="143"/>
      <c r="E127" s="143"/>
      <c r="F127" s="144">
        <f t="shared" si="10"/>
        <v>0</v>
      </c>
      <c r="G127" s="143"/>
      <c r="H127" s="143"/>
      <c r="I127" s="143"/>
      <c r="J127" s="143"/>
      <c r="K127" s="143"/>
      <c r="L127" s="144">
        <f t="shared" si="11"/>
        <v>0</v>
      </c>
      <c r="M127" s="143"/>
      <c r="N127" s="143"/>
      <c r="O127" s="143"/>
      <c r="P127" s="143"/>
      <c r="Q127" s="143"/>
      <c r="R127" s="143"/>
      <c r="S127" s="143"/>
      <c r="T127" s="144">
        <f t="shared" si="13"/>
        <v>0</v>
      </c>
      <c r="V127" s="169" t="str">
        <f t="shared" si="12"/>
        <v/>
      </c>
    </row>
    <row r="128" spans="1:22" s="140" customFormat="1" ht="11.25" customHeight="1">
      <c r="A128" s="141">
        <v>39</v>
      </c>
      <c r="B128" s="267" t="s">
        <v>211</v>
      </c>
      <c r="C128" s="143"/>
      <c r="D128" s="143"/>
      <c r="E128" s="143"/>
      <c r="F128" s="144">
        <f t="shared" si="10"/>
        <v>0</v>
      </c>
      <c r="G128" s="143"/>
      <c r="H128" s="143"/>
      <c r="I128" s="143"/>
      <c r="J128" s="143"/>
      <c r="K128" s="143"/>
      <c r="L128" s="144">
        <f t="shared" si="11"/>
        <v>0</v>
      </c>
      <c r="M128" s="143"/>
      <c r="N128" s="143"/>
      <c r="O128" s="143"/>
      <c r="P128" s="143"/>
      <c r="Q128" s="143"/>
      <c r="R128" s="143"/>
      <c r="S128" s="143"/>
      <c r="T128" s="144">
        <f t="shared" si="13"/>
        <v>0</v>
      </c>
      <c r="V128" s="169" t="str">
        <f t="shared" si="12"/>
        <v/>
      </c>
    </row>
    <row r="129" spans="1:22" s="140" customFormat="1" ht="11.25" customHeight="1">
      <c r="A129" s="141">
        <v>40</v>
      </c>
      <c r="B129" s="267" t="s">
        <v>103</v>
      </c>
      <c r="C129" s="143"/>
      <c r="D129" s="143"/>
      <c r="E129" s="143"/>
      <c r="F129" s="144">
        <f t="shared" si="10"/>
        <v>0</v>
      </c>
      <c r="G129" s="143"/>
      <c r="H129" s="143"/>
      <c r="I129" s="143"/>
      <c r="J129" s="143"/>
      <c r="K129" s="143"/>
      <c r="L129" s="144">
        <f t="shared" si="11"/>
        <v>0</v>
      </c>
      <c r="M129" s="143"/>
      <c r="N129" s="143"/>
      <c r="O129" s="143"/>
      <c r="P129" s="143"/>
      <c r="Q129" s="143"/>
      <c r="R129" s="143"/>
      <c r="S129" s="143"/>
      <c r="T129" s="144">
        <f t="shared" si="13"/>
        <v>0</v>
      </c>
      <c r="V129" s="169" t="str">
        <f t="shared" si="12"/>
        <v/>
      </c>
    </row>
    <row r="130" spans="1:22" s="140" customFormat="1" ht="11.25" customHeight="1">
      <c r="A130" s="141">
        <v>41</v>
      </c>
      <c r="B130" s="267" t="s">
        <v>406</v>
      </c>
      <c r="C130" s="143"/>
      <c r="D130" s="143"/>
      <c r="E130" s="143"/>
      <c r="F130" s="144">
        <f t="shared" si="10"/>
        <v>0</v>
      </c>
      <c r="G130" s="143"/>
      <c r="H130" s="143"/>
      <c r="I130" s="143"/>
      <c r="J130" s="143"/>
      <c r="K130" s="143"/>
      <c r="L130" s="144">
        <f t="shared" si="11"/>
        <v>0</v>
      </c>
      <c r="M130" s="143"/>
      <c r="N130" s="143"/>
      <c r="O130" s="143"/>
      <c r="P130" s="143"/>
      <c r="Q130" s="143"/>
      <c r="R130" s="143"/>
      <c r="S130" s="143"/>
      <c r="T130" s="144">
        <f t="shared" si="13"/>
        <v>0</v>
      </c>
      <c r="V130" s="169" t="str">
        <f t="shared" si="12"/>
        <v/>
      </c>
    </row>
    <row r="131" spans="1:22" s="140" customFormat="1" ht="11.25" customHeight="1">
      <c r="A131" s="141">
        <v>42</v>
      </c>
      <c r="B131" s="267" t="s">
        <v>407</v>
      </c>
      <c r="C131" s="143"/>
      <c r="D131" s="143"/>
      <c r="E131" s="143"/>
      <c r="F131" s="144">
        <f t="shared" si="10"/>
        <v>0</v>
      </c>
      <c r="G131" s="143"/>
      <c r="H131" s="143"/>
      <c r="I131" s="143"/>
      <c r="J131" s="143"/>
      <c r="K131" s="143"/>
      <c r="L131" s="144">
        <f t="shared" si="11"/>
        <v>0</v>
      </c>
      <c r="M131" s="143"/>
      <c r="N131" s="143"/>
      <c r="O131" s="143"/>
      <c r="P131" s="143"/>
      <c r="Q131" s="143"/>
      <c r="R131" s="143"/>
      <c r="S131" s="143"/>
      <c r="T131" s="144">
        <f t="shared" si="13"/>
        <v>0</v>
      </c>
      <c r="V131" s="169" t="str">
        <f t="shared" si="12"/>
        <v/>
      </c>
    </row>
    <row r="132" spans="1:22" s="140" customFormat="1" ht="11.25" customHeight="1">
      <c r="A132" s="141">
        <v>43</v>
      </c>
      <c r="B132" s="267" t="s">
        <v>217</v>
      </c>
      <c r="C132" s="143"/>
      <c r="D132" s="143"/>
      <c r="E132" s="143"/>
      <c r="F132" s="144">
        <f t="shared" si="10"/>
        <v>0</v>
      </c>
      <c r="G132" s="143"/>
      <c r="H132" s="143"/>
      <c r="I132" s="143"/>
      <c r="J132" s="143"/>
      <c r="K132" s="143"/>
      <c r="L132" s="144">
        <f t="shared" si="11"/>
        <v>0</v>
      </c>
      <c r="M132" s="143"/>
      <c r="N132" s="143"/>
      <c r="O132" s="143"/>
      <c r="P132" s="143"/>
      <c r="Q132" s="143"/>
      <c r="R132" s="143"/>
      <c r="S132" s="143"/>
      <c r="T132" s="144">
        <f t="shared" si="13"/>
        <v>0</v>
      </c>
      <c r="V132" s="169" t="str">
        <f t="shared" si="12"/>
        <v/>
      </c>
    </row>
    <row r="133" spans="1:22" s="140" customFormat="1" ht="11.25" customHeight="1">
      <c r="A133" s="141">
        <v>44</v>
      </c>
      <c r="B133" s="267" t="s">
        <v>218</v>
      </c>
      <c r="C133" s="143"/>
      <c r="D133" s="143"/>
      <c r="E133" s="143"/>
      <c r="F133" s="144">
        <f t="shared" si="10"/>
        <v>0</v>
      </c>
      <c r="G133" s="143"/>
      <c r="H133" s="143"/>
      <c r="I133" s="143"/>
      <c r="J133" s="143"/>
      <c r="K133" s="143"/>
      <c r="L133" s="144">
        <f t="shared" si="11"/>
        <v>0</v>
      </c>
      <c r="M133" s="143"/>
      <c r="N133" s="143"/>
      <c r="O133" s="143"/>
      <c r="P133" s="143"/>
      <c r="Q133" s="143"/>
      <c r="R133" s="143"/>
      <c r="S133" s="143"/>
      <c r="T133" s="144">
        <f t="shared" si="13"/>
        <v>0</v>
      </c>
      <c r="V133" s="169" t="str">
        <f t="shared" si="12"/>
        <v/>
      </c>
    </row>
    <row r="134" spans="1:22" s="140" customFormat="1" ht="60" customHeight="1">
      <c r="A134" s="141">
        <v>45</v>
      </c>
      <c r="B134" s="267" t="s">
        <v>408</v>
      </c>
      <c r="C134" s="143"/>
      <c r="D134" s="143"/>
      <c r="E134" s="143"/>
      <c r="F134" s="144">
        <f t="shared" si="10"/>
        <v>0</v>
      </c>
      <c r="G134" s="143"/>
      <c r="H134" s="143"/>
      <c r="I134" s="143"/>
      <c r="J134" s="143"/>
      <c r="K134" s="143"/>
      <c r="L134" s="144">
        <f t="shared" si="11"/>
        <v>0</v>
      </c>
      <c r="M134" s="143"/>
      <c r="N134" s="143"/>
      <c r="O134" s="143"/>
      <c r="P134" s="143"/>
      <c r="Q134" s="143"/>
      <c r="R134" s="143"/>
      <c r="S134" s="143"/>
      <c r="T134" s="144">
        <f t="shared" si="13"/>
        <v>0</v>
      </c>
      <c r="V134" s="169" t="str">
        <f t="shared" si="12"/>
        <v/>
      </c>
    </row>
    <row r="135" spans="1:22" s="140" customFormat="1" ht="45.75" customHeight="1">
      <c r="A135" s="141">
        <v>46</v>
      </c>
      <c r="B135" s="267" t="s">
        <v>545</v>
      </c>
      <c r="C135" s="143"/>
      <c r="D135" s="143"/>
      <c r="E135" s="143"/>
      <c r="F135" s="144">
        <f t="shared" si="10"/>
        <v>0</v>
      </c>
      <c r="G135" s="143"/>
      <c r="H135" s="143"/>
      <c r="I135" s="143"/>
      <c r="J135" s="143"/>
      <c r="K135" s="143"/>
      <c r="L135" s="144">
        <f t="shared" si="11"/>
        <v>0</v>
      </c>
      <c r="M135" s="143"/>
      <c r="N135" s="143"/>
      <c r="O135" s="143"/>
      <c r="P135" s="143"/>
      <c r="Q135" s="143"/>
      <c r="R135" s="143"/>
      <c r="S135" s="143"/>
      <c r="T135" s="144">
        <f t="shared" si="13"/>
        <v>0</v>
      </c>
      <c r="V135" s="169" t="str">
        <f t="shared" si="12"/>
        <v/>
      </c>
    </row>
    <row r="136" spans="1:22" s="140" customFormat="1" ht="11.25" customHeight="1">
      <c r="A136" s="141"/>
      <c r="B136" s="145" t="s">
        <v>117</v>
      </c>
      <c r="C136" s="146">
        <f>SUM(C90:C135)</f>
        <v>111</v>
      </c>
      <c r="D136" s="146">
        <f t="shared" ref="D136:T136" si="14">SUM(D90:D135)</f>
        <v>0</v>
      </c>
      <c r="E136" s="147">
        <f t="shared" si="14"/>
        <v>0</v>
      </c>
      <c r="F136" s="147">
        <f t="shared" si="14"/>
        <v>111</v>
      </c>
      <c r="G136" s="146">
        <f t="shared" si="14"/>
        <v>64</v>
      </c>
      <c r="H136" s="146">
        <f t="shared" si="14"/>
        <v>6</v>
      </c>
      <c r="I136" s="146">
        <f t="shared" si="14"/>
        <v>2</v>
      </c>
      <c r="J136" s="146">
        <f t="shared" si="14"/>
        <v>4</v>
      </c>
      <c r="K136" s="146">
        <f t="shared" si="14"/>
        <v>1</v>
      </c>
      <c r="L136" s="147">
        <f t="shared" si="14"/>
        <v>13</v>
      </c>
      <c r="M136" s="146">
        <f t="shared" si="14"/>
        <v>14</v>
      </c>
      <c r="N136" s="146">
        <f t="shared" si="14"/>
        <v>5</v>
      </c>
      <c r="O136" s="146">
        <f t="shared" si="14"/>
        <v>13</v>
      </c>
      <c r="P136" s="146">
        <f t="shared" si="14"/>
        <v>10</v>
      </c>
      <c r="Q136" s="146">
        <f t="shared" si="14"/>
        <v>17</v>
      </c>
      <c r="R136" s="146">
        <f t="shared" si="14"/>
        <v>3</v>
      </c>
      <c r="S136" s="146">
        <f t="shared" si="14"/>
        <v>0</v>
      </c>
      <c r="T136" s="147">
        <f t="shared" si="14"/>
        <v>62</v>
      </c>
      <c r="V136" s="169" t="str">
        <f t="shared" si="12"/>
        <v/>
      </c>
    </row>
    <row r="137" spans="1:22" s="140" customFormat="1" ht="12" customHeight="1">
      <c r="A137" s="141"/>
      <c r="B137" s="148" t="s">
        <v>298</v>
      </c>
      <c r="C137" s="149"/>
      <c r="D137" s="149"/>
      <c r="E137" s="144"/>
      <c r="F137" s="144"/>
      <c r="G137" s="149"/>
      <c r="H137" s="149"/>
      <c r="I137" s="149"/>
      <c r="J137" s="149"/>
      <c r="K137" s="149"/>
      <c r="L137" s="144"/>
      <c r="M137" s="149"/>
      <c r="N137" s="149"/>
      <c r="O137" s="149"/>
      <c r="P137" s="149"/>
      <c r="Q137" s="149"/>
      <c r="R137" s="149"/>
      <c r="S137" s="149"/>
      <c r="T137" s="144"/>
      <c r="V137" s="169"/>
    </row>
    <row r="138" spans="1:22" s="140" customFormat="1" ht="12.75" customHeight="1">
      <c r="A138" s="141">
        <v>1</v>
      </c>
      <c r="B138" s="142" t="s">
        <v>248</v>
      </c>
      <c r="C138" s="143">
        <v>111</v>
      </c>
      <c r="D138" s="143"/>
      <c r="E138" s="143"/>
      <c r="F138" s="144">
        <f t="shared" ref="F138:F140" si="15">SUM(C138:E138)</f>
        <v>111</v>
      </c>
      <c r="G138" s="143">
        <v>64</v>
      </c>
      <c r="H138" s="143">
        <v>6</v>
      </c>
      <c r="I138" s="143">
        <v>2</v>
      </c>
      <c r="J138" s="143">
        <v>4</v>
      </c>
      <c r="K138" s="143">
        <v>1</v>
      </c>
      <c r="L138" s="144">
        <f>SUM(H138:K138)</f>
        <v>13</v>
      </c>
      <c r="M138" s="143">
        <v>14</v>
      </c>
      <c r="N138" s="143">
        <v>5</v>
      </c>
      <c r="O138" s="143">
        <v>13</v>
      </c>
      <c r="P138" s="143">
        <v>10</v>
      </c>
      <c r="Q138" s="143">
        <v>17</v>
      </c>
      <c r="R138" s="143">
        <v>3</v>
      </c>
      <c r="S138" s="143"/>
      <c r="T138" s="144">
        <f t="shared" si="13"/>
        <v>62</v>
      </c>
      <c r="V138" s="169" t="str">
        <f t="shared" si="12"/>
        <v/>
      </c>
    </row>
    <row r="139" spans="1:22" s="140" customFormat="1" ht="11.25" customHeight="1">
      <c r="A139" s="141">
        <v>2</v>
      </c>
      <c r="B139" s="142" t="s">
        <v>247</v>
      </c>
      <c r="C139" s="143"/>
      <c r="D139" s="143"/>
      <c r="E139" s="143"/>
      <c r="F139" s="144">
        <f t="shared" si="15"/>
        <v>0</v>
      </c>
      <c r="G139" s="143"/>
      <c r="H139" s="143"/>
      <c r="I139" s="143"/>
      <c r="J139" s="143"/>
      <c r="K139" s="143"/>
      <c r="L139" s="144">
        <f>SUM(H139:K139)</f>
        <v>0</v>
      </c>
      <c r="M139" s="143"/>
      <c r="N139" s="143"/>
      <c r="O139" s="143"/>
      <c r="P139" s="143"/>
      <c r="Q139" s="143"/>
      <c r="R139" s="143"/>
      <c r="S139" s="143"/>
      <c r="T139" s="144">
        <f t="shared" si="13"/>
        <v>0</v>
      </c>
      <c r="V139" s="169" t="str">
        <f t="shared" si="12"/>
        <v/>
      </c>
    </row>
    <row r="140" spans="1:22" s="140" customFormat="1" ht="11.25" customHeight="1">
      <c r="A140" s="141">
        <v>3</v>
      </c>
      <c r="B140" s="151" t="s">
        <v>299</v>
      </c>
      <c r="C140" s="143"/>
      <c r="D140" s="143"/>
      <c r="E140" s="143"/>
      <c r="F140" s="144">
        <f t="shared" si="15"/>
        <v>0</v>
      </c>
      <c r="G140" s="143"/>
      <c r="H140" s="143"/>
      <c r="I140" s="143"/>
      <c r="J140" s="143"/>
      <c r="K140" s="143"/>
      <c r="L140" s="144">
        <f>SUM(H140:K140)</f>
        <v>0</v>
      </c>
      <c r="M140" s="143"/>
      <c r="N140" s="143"/>
      <c r="O140" s="143"/>
      <c r="P140" s="143"/>
      <c r="Q140" s="143"/>
      <c r="R140" s="143"/>
      <c r="S140" s="143"/>
      <c r="T140" s="144">
        <f t="shared" si="13"/>
        <v>0</v>
      </c>
      <c r="V140" s="169" t="str">
        <f t="shared" si="12"/>
        <v/>
      </c>
    </row>
    <row r="141" spans="1:22" s="161" customFormat="1" ht="11.25" customHeight="1">
      <c r="A141" s="159"/>
      <c r="B141" s="160" t="s">
        <v>21</v>
      </c>
      <c r="C141" s="155">
        <f t="shared" ref="C141:S141" si="16">SUM(C138:C140)</f>
        <v>111</v>
      </c>
      <c r="D141" s="155">
        <f t="shared" si="16"/>
        <v>0</v>
      </c>
      <c r="E141" s="155">
        <f t="shared" si="16"/>
        <v>0</v>
      </c>
      <c r="F141" s="155">
        <f t="shared" si="16"/>
        <v>111</v>
      </c>
      <c r="G141" s="155">
        <f t="shared" si="16"/>
        <v>64</v>
      </c>
      <c r="H141" s="155">
        <f t="shared" si="16"/>
        <v>6</v>
      </c>
      <c r="I141" s="155">
        <f t="shared" si="16"/>
        <v>2</v>
      </c>
      <c r="J141" s="155">
        <f t="shared" si="16"/>
        <v>4</v>
      </c>
      <c r="K141" s="155">
        <f t="shared" si="16"/>
        <v>1</v>
      </c>
      <c r="L141" s="155">
        <f t="shared" si="16"/>
        <v>13</v>
      </c>
      <c r="M141" s="155">
        <f t="shared" si="16"/>
        <v>14</v>
      </c>
      <c r="N141" s="155">
        <f t="shared" si="16"/>
        <v>5</v>
      </c>
      <c r="O141" s="155">
        <f t="shared" si="16"/>
        <v>13</v>
      </c>
      <c r="P141" s="155">
        <f t="shared" si="16"/>
        <v>10</v>
      </c>
      <c r="Q141" s="155">
        <f>SUM(Q138:Q140)</f>
        <v>17</v>
      </c>
      <c r="R141" s="155">
        <f>SUM(R138:R140)</f>
        <v>3</v>
      </c>
      <c r="S141" s="155">
        <f t="shared" si="16"/>
        <v>0</v>
      </c>
      <c r="T141" s="155">
        <f>SUM(T138:T140)</f>
        <v>62</v>
      </c>
      <c r="U141" s="224"/>
      <c r="V141" s="346" t="str">
        <f>IF(AND(C136=C141,D136=D141,E136=E141,G136=G141,H136=H141,I136=I141,J136=J141,K136=K141,M136=M141,N136=N141,O136=O141,P136=P141,Q136=Q141,R136=R141,S136=S141),"","Eilutė nesutampa!!!  Šis pranešimas išnyks teisingai suvedus duomenis. Paskirstymas pagal sporto padalinius turi sutapti su 136 eilute")</f>
        <v/>
      </c>
    </row>
    <row r="142" spans="1:22" s="158" customFormat="1" ht="15" customHeight="1">
      <c r="A142" s="162"/>
      <c r="B142" s="365" t="s">
        <v>114</v>
      </c>
      <c r="C142" s="363"/>
      <c r="D142" s="363"/>
      <c r="E142" s="363"/>
      <c r="F142" s="363"/>
      <c r="G142" s="363"/>
      <c r="H142" s="363"/>
      <c r="I142" s="363"/>
      <c r="J142" s="363"/>
      <c r="K142" s="363"/>
      <c r="L142" s="363"/>
      <c r="M142" s="363"/>
      <c r="N142" s="363"/>
      <c r="O142" s="363"/>
      <c r="P142" s="363"/>
      <c r="Q142" s="363"/>
      <c r="R142" s="363"/>
      <c r="S142" s="363"/>
      <c r="T142" s="364"/>
      <c r="V142" s="169"/>
    </row>
    <row r="143" spans="1:22" s="140" customFormat="1" ht="11.25" customHeight="1">
      <c r="A143" s="141">
        <v>1</v>
      </c>
      <c r="B143" s="142" t="s">
        <v>223</v>
      </c>
      <c r="C143" s="143"/>
      <c r="D143" s="143"/>
      <c r="E143" s="143"/>
      <c r="F143" s="144">
        <f t="shared" ref="F143:F146" si="17">SUM(C143:E143)</f>
        <v>0</v>
      </c>
      <c r="G143" s="143"/>
      <c r="H143" s="143"/>
      <c r="I143" s="143"/>
      <c r="J143" s="143"/>
      <c r="K143" s="143"/>
      <c r="L143" s="144">
        <f>SUM(H143:K143)</f>
        <v>0</v>
      </c>
      <c r="M143" s="143"/>
      <c r="N143" s="143"/>
      <c r="O143" s="143"/>
      <c r="P143" s="143"/>
      <c r="Q143" s="143"/>
      <c r="R143" s="143"/>
      <c r="S143" s="143"/>
      <c r="T143" s="144">
        <f>SUM(M143:S143)</f>
        <v>0</v>
      </c>
      <c r="V143" s="169" t="str">
        <f t="shared" si="12"/>
        <v/>
      </c>
    </row>
    <row r="144" spans="1:22" s="140" customFormat="1" ht="11.25" customHeight="1">
      <c r="A144" s="141">
        <v>2</v>
      </c>
      <c r="B144" s="142" t="s">
        <v>224</v>
      </c>
      <c r="C144" s="143">
        <v>14</v>
      </c>
      <c r="D144" s="143"/>
      <c r="E144" s="143"/>
      <c r="F144" s="144">
        <f t="shared" si="17"/>
        <v>14</v>
      </c>
      <c r="G144" s="143">
        <v>3</v>
      </c>
      <c r="H144" s="143">
        <v>2</v>
      </c>
      <c r="I144" s="143"/>
      <c r="J144" s="143"/>
      <c r="K144" s="143"/>
      <c r="L144" s="144">
        <f>SUM(H144:K144)</f>
        <v>2</v>
      </c>
      <c r="M144" s="143"/>
      <c r="N144" s="143"/>
      <c r="O144" s="143"/>
      <c r="P144" s="143"/>
      <c r="Q144" s="143"/>
      <c r="R144" s="143"/>
      <c r="S144" s="143"/>
      <c r="T144" s="144">
        <f>SUM(M144:S144)</f>
        <v>0</v>
      </c>
      <c r="V144" s="169" t="str">
        <f t="shared" si="12"/>
        <v/>
      </c>
    </row>
    <row r="145" spans="1:22" s="140" customFormat="1" ht="11.25" customHeight="1">
      <c r="A145" s="141">
        <v>3</v>
      </c>
      <c r="B145" s="142" t="s">
        <v>225</v>
      </c>
      <c r="C145" s="143"/>
      <c r="D145" s="143"/>
      <c r="E145" s="143"/>
      <c r="F145" s="144">
        <f t="shared" si="17"/>
        <v>0</v>
      </c>
      <c r="G145" s="143"/>
      <c r="H145" s="143"/>
      <c r="I145" s="143"/>
      <c r="J145" s="143"/>
      <c r="K145" s="143"/>
      <c r="L145" s="144">
        <f>SUM(H145:K145)</f>
        <v>0</v>
      </c>
      <c r="M145" s="143"/>
      <c r="N145" s="143"/>
      <c r="O145" s="143"/>
      <c r="P145" s="143"/>
      <c r="Q145" s="143"/>
      <c r="R145" s="143"/>
      <c r="S145" s="143"/>
      <c r="T145" s="144">
        <f>SUM(M145:S145)</f>
        <v>0</v>
      </c>
      <c r="V145" s="169" t="str">
        <f t="shared" si="12"/>
        <v/>
      </c>
    </row>
    <row r="146" spans="1:22" s="140" customFormat="1" ht="11.25" customHeight="1">
      <c r="A146" s="141">
        <v>4</v>
      </c>
      <c r="B146" s="142" t="s">
        <v>226</v>
      </c>
      <c r="C146" s="143"/>
      <c r="D146" s="143"/>
      <c r="E146" s="143"/>
      <c r="F146" s="144">
        <f t="shared" si="17"/>
        <v>0</v>
      </c>
      <c r="G146" s="143"/>
      <c r="H146" s="143"/>
      <c r="I146" s="143"/>
      <c r="J146" s="143"/>
      <c r="K146" s="143"/>
      <c r="L146" s="144">
        <f>SUM(H146:K146)</f>
        <v>0</v>
      </c>
      <c r="M146" s="143"/>
      <c r="N146" s="143"/>
      <c r="O146" s="143"/>
      <c r="P146" s="143"/>
      <c r="Q146" s="143"/>
      <c r="R146" s="143"/>
      <c r="S146" s="143"/>
      <c r="T146" s="144">
        <f>SUM(M146:S146)</f>
        <v>0</v>
      </c>
      <c r="V146" s="169" t="str">
        <f t="shared" si="12"/>
        <v/>
      </c>
    </row>
    <row r="147" spans="1:22" s="161" customFormat="1" ht="12.75" customHeight="1">
      <c r="A147" s="159"/>
      <c r="B147" s="145" t="s">
        <v>115</v>
      </c>
      <c r="C147" s="146">
        <f>SUM(C143:C146)</f>
        <v>14</v>
      </c>
      <c r="D147" s="146">
        <f t="shared" ref="D147:T147" si="18">SUM(D143:D146)</f>
        <v>0</v>
      </c>
      <c r="E147" s="146">
        <f t="shared" si="18"/>
        <v>0</v>
      </c>
      <c r="F147" s="146">
        <f t="shared" si="18"/>
        <v>14</v>
      </c>
      <c r="G147" s="146">
        <f t="shared" si="18"/>
        <v>3</v>
      </c>
      <c r="H147" s="146">
        <f t="shared" si="18"/>
        <v>2</v>
      </c>
      <c r="I147" s="146">
        <f t="shared" si="18"/>
        <v>0</v>
      </c>
      <c r="J147" s="146">
        <f t="shared" si="18"/>
        <v>0</v>
      </c>
      <c r="K147" s="146">
        <f t="shared" si="18"/>
        <v>0</v>
      </c>
      <c r="L147" s="146">
        <f t="shared" si="18"/>
        <v>2</v>
      </c>
      <c r="M147" s="146">
        <f t="shared" si="18"/>
        <v>0</v>
      </c>
      <c r="N147" s="146">
        <f t="shared" si="18"/>
        <v>0</v>
      </c>
      <c r="O147" s="146">
        <f t="shared" si="18"/>
        <v>0</v>
      </c>
      <c r="P147" s="146">
        <f t="shared" si="18"/>
        <v>0</v>
      </c>
      <c r="Q147" s="146">
        <f>SUM(Q143:Q146)</f>
        <v>0</v>
      </c>
      <c r="R147" s="146">
        <f>SUM(R143:R146)</f>
        <v>0</v>
      </c>
      <c r="S147" s="146">
        <f t="shared" si="18"/>
        <v>0</v>
      </c>
      <c r="T147" s="146">
        <f t="shared" si="18"/>
        <v>0</v>
      </c>
      <c r="V147" s="169" t="str">
        <f t="shared" si="12"/>
        <v/>
      </c>
    </row>
    <row r="148" spans="1:22" s="140" customFormat="1" ht="12" customHeight="1">
      <c r="A148" s="141"/>
      <c r="B148" s="148" t="s">
        <v>298</v>
      </c>
      <c r="C148" s="149"/>
      <c r="D148" s="149"/>
      <c r="E148" s="144"/>
      <c r="F148" s="144"/>
      <c r="G148" s="149"/>
      <c r="H148" s="149"/>
      <c r="I148" s="149"/>
      <c r="J148" s="149"/>
      <c r="K148" s="149"/>
      <c r="L148" s="144"/>
      <c r="M148" s="149"/>
      <c r="N148" s="149"/>
      <c r="O148" s="149"/>
      <c r="P148" s="149"/>
      <c r="Q148" s="149"/>
      <c r="R148" s="149"/>
      <c r="S148" s="149"/>
      <c r="T148" s="144"/>
      <c r="V148" s="169"/>
    </row>
    <row r="149" spans="1:22" s="140" customFormat="1" ht="12.75" customHeight="1">
      <c r="A149" s="141">
        <v>1</v>
      </c>
      <c r="B149" s="142" t="s">
        <v>248</v>
      </c>
      <c r="C149" s="143">
        <v>14</v>
      </c>
      <c r="D149" s="143"/>
      <c r="E149" s="143"/>
      <c r="F149" s="144">
        <f t="shared" ref="F149:F151" si="19">SUM(C149:E149)</f>
        <v>14</v>
      </c>
      <c r="G149" s="143">
        <v>3</v>
      </c>
      <c r="H149" s="143">
        <v>2</v>
      </c>
      <c r="I149" s="143"/>
      <c r="J149" s="143"/>
      <c r="K149" s="143"/>
      <c r="L149" s="144">
        <f>SUM(H149:K149)</f>
        <v>2</v>
      </c>
      <c r="M149" s="143"/>
      <c r="N149" s="143"/>
      <c r="O149" s="143"/>
      <c r="P149" s="143"/>
      <c r="Q149" s="143"/>
      <c r="R149" s="143"/>
      <c r="S149" s="143"/>
      <c r="T149" s="144">
        <f>SUM(M149:S149)</f>
        <v>0</v>
      </c>
      <c r="V149" s="169" t="str">
        <f t="shared" si="12"/>
        <v/>
      </c>
    </row>
    <row r="150" spans="1:22" s="140" customFormat="1" ht="11.25" customHeight="1">
      <c r="A150" s="141">
        <v>2</v>
      </c>
      <c r="B150" s="142" t="s">
        <v>247</v>
      </c>
      <c r="C150" s="143"/>
      <c r="D150" s="143"/>
      <c r="E150" s="143"/>
      <c r="F150" s="144">
        <f t="shared" si="19"/>
        <v>0</v>
      </c>
      <c r="G150" s="143"/>
      <c r="H150" s="143"/>
      <c r="I150" s="143"/>
      <c r="J150" s="143"/>
      <c r="K150" s="143"/>
      <c r="L150" s="144">
        <f>SUM(H150:K150)</f>
        <v>0</v>
      </c>
      <c r="M150" s="143"/>
      <c r="N150" s="143"/>
      <c r="O150" s="143"/>
      <c r="P150" s="143"/>
      <c r="Q150" s="143"/>
      <c r="R150" s="143"/>
      <c r="S150" s="143"/>
      <c r="T150" s="144">
        <f>SUM(M150:S150)</f>
        <v>0</v>
      </c>
      <c r="V150" s="169" t="str">
        <f t="shared" si="12"/>
        <v/>
      </c>
    </row>
    <row r="151" spans="1:22" s="140" customFormat="1" ht="11.25" customHeight="1">
      <c r="A151" s="141">
        <v>3</v>
      </c>
      <c r="B151" s="151" t="s">
        <v>299</v>
      </c>
      <c r="C151" s="143"/>
      <c r="D151" s="143"/>
      <c r="E151" s="143"/>
      <c r="F151" s="144">
        <f t="shared" si="19"/>
        <v>0</v>
      </c>
      <c r="G151" s="143"/>
      <c r="H151" s="143"/>
      <c r="I151" s="143"/>
      <c r="J151" s="143"/>
      <c r="K151" s="143"/>
      <c r="L151" s="144">
        <f>SUM(H151:K151)</f>
        <v>0</v>
      </c>
      <c r="M151" s="143"/>
      <c r="N151" s="143"/>
      <c r="O151" s="143"/>
      <c r="P151" s="143"/>
      <c r="Q151" s="143"/>
      <c r="R151" s="143"/>
      <c r="S151" s="143"/>
      <c r="T151" s="144">
        <f>SUM(M151:S151)</f>
        <v>0</v>
      </c>
      <c r="V151" s="169" t="str">
        <f t="shared" si="12"/>
        <v/>
      </c>
    </row>
    <row r="152" spans="1:22" s="161" customFormat="1" ht="11.25" customHeight="1">
      <c r="A152" s="159"/>
      <c r="B152" s="160" t="s">
        <v>21</v>
      </c>
      <c r="C152" s="155">
        <f t="shared" ref="C152:T152" si="20">SUM(C149:C151)</f>
        <v>14</v>
      </c>
      <c r="D152" s="155">
        <f t="shared" si="20"/>
        <v>0</v>
      </c>
      <c r="E152" s="155">
        <f t="shared" si="20"/>
        <v>0</v>
      </c>
      <c r="F152" s="155">
        <f t="shared" si="20"/>
        <v>14</v>
      </c>
      <c r="G152" s="155">
        <f t="shared" si="20"/>
        <v>3</v>
      </c>
      <c r="H152" s="155">
        <f t="shared" si="20"/>
        <v>2</v>
      </c>
      <c r="I152" s="155">
        <f t="shared" si="20"/>
        <v>0</v>
      </c>
      <c r="J152" s="155">
        <f t="shared" si="20"/>
        <v>0</v>
      </c>
      <c r="K152" s="155">
        <f t="shared" si="20"/>
        <v>0</v>
      </c>
      <c r="L152" s="155">
        <f t="shared" si="20"/>
        <v>2</v>
      </c>
      <c r="M152" s="155">
        <f t="shared" si="20"/>
        <v>0</v>
      </c>
      <c r="N152" s="155">
        <f t="shared" si="20"/>
        <v>0</v>
      </c>
      <c r="O152" s="155">
        <f t="shared" si="20"/>
        <v>0</v>
      </c>
      <c r="P152" s="155">
        <f t="shared" si="20"/>
        <v>0</v>
      </c>
      <c r="Q152" s="155">
        <f>SUM(Q149:Q151)</f>
        <v>0</v>
      </c>
      <c r="R152" s="155">
        <f>SUM(R149:R151)</f>
        <v>0</v>
      </c>
      <c r="S152" s="155">
        <f t="shared" si="20"/>
        <v>0</v>
      </c>
      <c r="T152" s="155">
        <f t="shared" si="20"/>
        <v>0</v>
      </c>
      <c r="U152" s="224"/>
      <c r="V152" s="346" t="str">
        <f>IF(AND(C147=C152,D147=D152,E147=E152,G147=G152,H147=H152,I147=I152,J147=J152,K147=K152,M147=M152,N147=N152,O147=O152,P147=P152,Q147=Q152,R147=R152,S147=S152),"","Eilutė nesutampa!!!  Šis pranešimas išnyks teisingai suvedus duomenis. Paskirstymas pagal sporto padalinius turi sutapti su 147 eilute")</f>
        <v/>
      </c>
    </row>
    <row r="153" spans="1:22" s="161" customFormat="1" ht="11.25" customHeight="1">
      <c r="A153" s="366"/>
      <c r="B153" s="367"/>
      <c r="C153" s="367"/>
      <c r="D153" s="367"/>
      <c r="E153" s="367"/>
      <c r="F153" s="367"/>
      <c r="G153" s="367"/>
      <c r="H153" s="367"/>
      <c r="I153" s="367"/>
      <c r="J153" s="367"/>
      <c r="K153" s="367"/>
      <c r="L153" s="367"/>
      <c r="M153" s="367"/>
      <c r="N153" s="367"/>
      <c r="O153" s="367"/>
      <c r="P153" s="367"/>
      <c r="Q153" s="367"/>
      <c r="R153" s="367"/>
      <c r="S153" s="367"/>
      <c r="T153" s="368"/>
    </row>
    <row r="154" spans="1:22" s="158" customFormat="1" ht="15.75" customHeight="1">
      <c r="A154" s="162"/>
      <c r="B154" s="358" t="s">
        <v>322</v>
      </c>
      <c r="C154" s="359"/>
      <c r="D154" s="359"/>
      <c r="E154" s="359"/>
      <c r="F154" s="359"/>
      <c r="G154" s="359"/>
      <c r="H154" s="359"/>
      <c r="I154" s="359"/>
      <c r="J154" s="359"/>
      <c r="K154" s="359"/>
      <c r="L154" s="359"/>
      <c r="M154" s="359"/>
      <c r="N154" s="359"/>
      <c r="O154" s="359"/>
      <c r="P154" s="359"/>
      <c r="Q154" s="359"/>
      <c r="R154" s="359"/>
      <c r="S154" s="359"/>
      <c r="T154" s="360"/>
    </row>
    <row r="155" spans="1:22" s="158" customFormat="1" ht="12.75" customHeight="1">
      <c r="A155" s="162">
        <v>1</v>
      </c>
      <c r="B155" s="142" t="s">
        <v>248</v>
      </c>
      <c r="C155" s="163">
        <f t="shared" ref="C155:T155" si="21">C85+C138+C149</f>
        <v>3043</v>
      </c>
      <c r="D155" s="163">
        <f t="shared" si="21"/>
        <v>62</v>
      </c>
      <c r="E155" s="163">
        <f t="shared" ref="E155:F157" si="22">E85+E138+E149</f>
        <v>0</v>
      </c>
      <c r="F155" s="163">
        <f t="shared" si="22"/>
        <v>3105</v>
      </c>
      <c r="G155" s="163">
        <f t="shared" si="21"/>
        <v>918</v>
      </c>
      <c r="H155" s="163">
        <f t="shared" si="21"/>
        <v>112</v>
      </c>
      <c r="I155" s="163">
        <f t="shared" si="21"/>
        <v>105</v>
      </c>
      <c r="J155" s="163">
        <f t="shared" si="21"/>
        <v>47</v>
      </c>
      <c r="K155" s="163">
        <f t="shared" si="21"/>
        <v>17</v>
      </c>
      <c r="L155" s="163">
        <f t="shared" si="21"/>
        <v>281</v>
      </c>
      <c r="M155" s="163">
        <f t="shared" si="21"/>
        <v>206</v>
      </c>
      <c r="N155" s="163">
        <f t="shared" si="21"/>
        <v>336</v>
      </c>
      <c r="O155" s="163">
        <f t="shared" si="21"/>
        <v>403</v>
      </c>
      <c r="P155" s="163">
        <f t="shared" si="21"/>
        <v>350</v>
      </c>
      <c r="Q155" s="163">
        <f t="shared" si="21"/>
        <v>118</v>
      </c>
      <c r="R155" s="163">
        <f t="shared" si="21"/>
        <v>22</v>
      </c>
      <c r="S155" s="163">
        <f t="shared" si="21"/>
        <v>6</v>
      </c>
      <c r="T155" s="163">
        <f t="shared" si="21"/>
        <v>1441</v>
      </c>
    </row>
    <row r="156" spans="1:22" s="158" customFormat="1" ht="11.25" customHeight="1">
      <c r="A156" s="162">
        <v>2</v>
      </c>
      <c r="B156" s="142" t="s">
        <v>247</v>
      </c>
      <c r="C156" s="163">
        <f t="shared" ref="C156:T156" si="23">C86+C139+C150</f>
        <v>0</v>
      </c>
      <c r="D156" s="163">
        <f t="shared" si="23"/>
        <v>0</v>
      </c>
      <c r="E156" s="163">
        <f t="shared" si="22"/>
        <v>0</v>
      </c>
      <c r="F156" s="163">
        <f t="shared" si="22"/>
        <v>0</v>
      </c>
      <c r="G156" s="163">
        <f t="shared" si="23"/>
        <v>0</v>
      </c>
      <c r="H156" s="163">
        <f t="shared" si="23"/>
        <v>0</v>
      </c>
      <c r="I156" s="163">
        <f t="shared" si="23"/>
        <v>0</v>
      </c>
      <c r="J156" s="163">
        <f t="shared" si="23"/>
        <v>0</v>
      </c>
      <c r="K156" s="163">
        <f t="shared" si="23"/>
        <v>0</v>
      </c>
      <c r="L156" s="163">
        <f t="shared" si="23"/>
        <v>0</v>
      </c>
      <c r="M156" s="163">
        <f t="shared" si="23"/>
        <v>0</v>
      </c>
      <c r="N156" s="163">
        <f t="shared" si="23"/>
        <v>0</v>
      </c>
      <c r="O156" s="163">
        <f t="shared" si="23"/>
        <v>0</v>
      </c>
      <c r="P156" s="163">
        <f t="shared" si="23"/>
        <v>0</v>
      </c>
      <c r="Q156" s="163">
        <f t="shared" si="23"/>
        <v>0</v>
      </c>
      <c r="R156" s="163">
        <f t="shared" si="23"/>
        <v>0</v>
      </c>
      <c r="S156" s="163">
        <f t="shared" si="23"/>
        <v>0</v>
      </c>
      <c r="T156" s="163">
        <f t="shared" si="23"/>
        <v>0</v>
      </c>
    </row>
    <row r="157" spans="1:22" s="158" customFormat="1" ht="11.25" customHeight="1">
      <c r="A157" s="162">
        <v>3</v>
      </c>
      <c r="B157" s="151" t="s">
        <v>299</v>
      </c>
      <c r="C157" s="163">
        <f t="shared" ref="C157:T157" si="24">C87+C140+C151</f>
        <v>0</v>
      </c>
      <c r="D157" s="163">
        <f t="shared" si="24"/>
        <v>0</v>
      </c>
      <c r="E157" s="163">
        <f t="shared" si="22"/>
        <v>0</v>
      </c>
      <c r="F157" s="163">
        <f t="shared" si="22"/>
        <v>0</v>
      </c>
      <c r="G157" s="163">
        <f t="shared" si="24"/>
        <v>0</v>
      </c>
      <c r="H157" s="163">
        <f t="shared" si="24"/>
        <v>0</v>
      </c>
      <c r="I157" s="163">
        <f t="shared" si="24"/>
        <v>0</v>
      </c>
      <c r="J157" s="163">
        <f t="shared" si="24"/>
        <v>0</v>
      </c>
      <c r="K157" s="163">
        <f t="shared" si="24"/>
        <v>0</v>
      </c>
      <c r="L157" s="163">
        <f t="shared" si="24"/>
        <v>0</v>
      </c>
      <c r="M157" s="163">
        <f t="shared" si="24"/>
        <v>0</v>
      </c>
      <c r="N157" s="163">
        <f t="shared" si="24"/>
        <v>0</v>
      </c>
      <c r="O157" s="163">
        <f t="shared" si="24"/>
        <v>0</v>
      </c>
      <c r="P157" s="163">
        <f t="shared" si="24"/>
        <v>0</v>
      </c>
      <c r="Q157" s="163">
        <f t="shared" si="24"/>
        <v>0</v>
      </c>
      <c r="R157" s="163">
        <f t="shared" si="24"/>
        <v>0</v>
      </c>
      <c r="S157" s="163">
        <f t="shared" si="24"/>
        <v>0</v>
      </c>
      <c r="T157" s="163">
        <f t="shared" si="24"/>
        <v>0</v>
      </c>
    </row>
    <row r="158" spans="1:22" s="158" customFormat="1" ht="11.25" customHeight="1">
      <c r="A158" s="162"/>
      <c r="B158" s="160" t="s">
        <v>21</v>
      </c>
      <c r="C158" s="164">
        <f>SUM(C155:C157)</f>
        <v>3043</v>
      </c>
      <c r="D158" s="164">
        <f t="shared" ref="D158:T158" si="25">SUM(D155:D157)</f>
        <v>62</v>
      </c>
      <c r="E158" s="164">
        <f>SUM(E155:E157)</f>
        <v>0</v>
      </c>
      <c r="F158" s="164">
        <f>SUM(F155:F157)</f>
        <v>3105</v>
      </c>
      <c r="G158" s="164">
        <f t="shared" si="25"/>
        <v>918</v>
      </c>
      <c r="H158" s="164">
        <f t="shared" si="25"/>
        <v>112</v>
      </c>
      <c r="I158" s="164">
        <f t="shared" si="25"/>
        <v>105</v>
      </c>
      <c r="J158" s="164">
        <f t="shared" si="25"/>
        <v>47</v>
      </c>
      <c r="K158" s="164">
        <f t="shared" si="25"/>
        <v>17</v>
      </c>
      <c r="L158" s="164">
        <f t="shared" si="25"/>
        <v>281</v>
      </c>
      <c r="M158" s="164">
        <f t="shared" si="25"/>
        <v>206</v>
      </c>
      <c r="N158" s="164">
        <f t="shared" si="25"/>
        <v>336</v>
      </c>
      <c r="O158" s="164">
        <f t="shared" si="25"/>
        <v>403</v>
      </c>
      <c r="P158" s="164">
        <f t="shared" si="25"/>
        <v>350</v>
      </c>
      <c r="Q158" s="164">
        <f>SUM(Q155:Q157)</f>
        <v>118</v>
      </c>
      <c r="R158" s="164">
        <f>SUM(R155:R157)</f>
        <v>22</v>
      </c>
      <c r="S158" s="164">
        <f t="shared" si="25"/>
        <v>6</v>
      </c>
      <c r="T158" s="164">
        <f t="shared" si="25"/>
        <v>1441</v>
      </c>
    </row>
    <row r="159" spans="1:22" ht="19.5" customHeight="1">
      <c r="A159" s="165"/>
      <c r="B159" s="166" t="s">
        <v>429</v>
      </c>
      <c r="C159" s="223">
        <f>C83+C136+C147</f>
        <v>3043</v>
      </c>
      <c r="D159" s="223">
        <f t="shared" ref="D159:T159" si="26">D83+D136+D147</f>
        <v>62</v>
      </c>
      <c r="E159" s="223">
        <f>E83+E136+E147</f>
        <v>0</v>
      </c>
      <c r="F159" s="223">
        <f>F83+F136+F147</f>
        <v>3105</v>
      </c>
      <c r="G159" s="223">
        <f t="shared" si="26"/>
        <v>918</v>
      </c>
      <c r="H159" s="223">
        <f t="shared" si="26"/>
        <v>112</v>
      </c>
      <c r="I159" s="223">
        <f t="shared" si="26"/>
        <v>105</v>
      </c>
      <c r="J159" s="223">
        <f t="shared" si="26"/>
        <v>47</v>
      </c>
      <c r="K159" s="223">
        <f t="shared" si="26"/>
        <v>17</v>
      </c>
      <c r="L159" s="223">
        <f t="shared" si="26"/>
        <v>281</v>
      </c>
      <c r="M159" s="223">
        <f t="shared" si="26"/>
        <v>206</v>
      </c>
      <c r="N159" s="223">
        <f t="shared" si="26"/>
        <v>336</v>
      </c>
      <c r="O159" s="223">
        <f t="shared" si="26"/>
        <v>403</v>
      </c>
      <c r="P159" s="223">
        <f t="shared" si="26"/>
        <v>350</v>
      </c>
      <c r="Q159" s="223">
        <f t="shared" si="26"/>
        <v>118</v>
      </c>
      <c r="R159" s="223">
        <f t="shared" si="26"/>
        <v>22</v>
      </c>
      <c r="S159" s="223">
        <f t="shared" si="26"/>
        <v>6</v>
      </c>
      <c r="T159" s="223">
        <f t="shared" si="26"/>
        <v>1441</v>
      </c>
      <c r="V159" s="346" t="str">
        <f>IF(AND(C159=C158,D159=D158,E159=E158,G159=G158,H159=H158,I159=I158,J159=J158,K159=K158,M159=M158,N159=N158,O159=O158,P159=P158,Q159=Q158,R159=R158,S159=S158),"","Eilutė nesutampa!!!  Šis pranešimas išnyks teisingai suvedus duomenis. Paskirstymas pagal sporto padalinius turi sutapti su 159 eilute")</f>
        <v/>
      </c>
    </row>
    <row r="160" spans="1:22" ht="19.5" customHeight="1">
      <c r="A160" s="167"/>
      <c r="B160" s="354"/>
      <c r="C160" s="354"/>
      <c r="D160" s="354"/>
      <c r="E160" s="354"/>
      <c r="F160" s="354"/>
      <c r="G160" s="354"/>
      <c r="H160" s="354"/>
      <c r="I160" s="354"/>
      <c r="J160" s="354"/>
      <c r="K160" s="354"/>
      <c r="L160" s="354"/>
      <c r="M160" s="354"/>
      <c r="N160" s="354"/>
      <c r="O160" s="354"/>
      <c r="P160" s="354"/>
      <c r="Q160" s="354"/>
      <c r="R160" s="354"/>
      <c r="S160" s="354"/>
      <c r="T160" s="354"/>
    </row>
    <row r="161" spans="1:20" ht="30" customHeight="1">
      <c r="A161" s="167" t="s">
        <v>36</v>
      </c>
      <c r="B161" s="355" t="s">
        <v>414</v>
      </c>
      <c r="C161" s="355"/>
      <c r="D161" s="355"/>
      <c r="E161" s="355"/>
      <c r="F161" s="355"/>
      <c r="G161" s="355"/>
      <c r="H161" s="355"/>
      <c r="I161" s="355"/>
      <c r="J161" s="355"/>
      <c r="K161" s="355"/>
      <c r="L161" s="355"/>
      <c r="M161" s="355"/>
      <c r="N161" s="355"/>
      <c r="O161" s="355"/>
      <c r="P161" s="355"/>
      <c r="Q161" s="355"/>
      <c r="R161" s="355"/>
      <c r="S161" s="355"/>
      <c r="T161" s="355"/>
    </row>
    <row r="162" spans="1:20">
      <c r="A162" s="167"/>
    </row>
    <row r="163" spans="1:20">
      <c r="A163" s="167"/>
    </row>
    <row r="164" spans="1:20">
      <c r="A164" s="167"/>
    </row>
    <row r="165" spans="1:20">
      <c r="A165" s="167"/>
    </row>
    <row r="166" spans="1:20">
      <c r="A166" s="167"/>
    </row>
    <row r="167" spans="1:20">
      <c r="A167" s="167"/>
    </row>
    <row r="168" spans="1:20">
      <c r="A168" s="167"/>
    </row>
    <row r="169" spans="1:20">
      <c r="A169" s="167"/>
    </row>
    <row r="170" spans="1:20">
      <c r="A170" s="167"/>
    </row>
    <row r="171" spans="1:20">
      <c r="A171" s="167"/>
    </row>
    <row r="172" spans="1:20">
      <c r="A172" s="167"/>
    </row>
    <row r="173" spans="1:20">
      <c r="A173" s="167"/>
    </row>
    <row r="174" spans="1:20">
      <c r="A174" s="167"/>
    </row>
    <row r="175" spans="1:20">
      <c r="A175" s="167"/>
    </row>
    <row r="176" spans="1:20">
      <c r="A176" s="167"/>
    </row>
    <row r="177" spans="1:1">
      <c r="A177" s="167"/>
    </row>
    <row r="178" spans="1:1">
      <c r="A178" s="167"/>
    </row>
    <row r="179" spans="1:1">
      <c r="A179" s="167"/>
    </row>
    <row r="180" spans="1:1">
      <c r="A180" s="167"/>
    </row>
    <row r="181" spans="1:1">
      <c r="A181" s="167"/>
    </row>
    <row r="182" spans="1:1">
      <c r="A182" s="167"/>
    </row>
    <row r="183" spans="1:1">
      <c r="A183" s="167"/>
    </row>
    <row r="184" spans="1:1">
      <c r="A184" s="167"/>
    </row>
    <row r="185" spans="1:1">
      <c r="A185" s="167"/>
    </row>
    <row r="186" spans="1:1">
      <c r="A186" s="167"/>
    </row>
    <row r="187" spans="1:1">
      <c r="A187" s="167"/>
    </row>
    <row r="188" spans="1:1">
      <c r="A188" s="167"/>
    </row>
    <row r="189" spans="1:1">
      <c r="A189" s="167"/>
    </row>
    <row r="190" spans="1:1">
      <c r="A190" s="167"/>
    </row>
    <row r="191" spans="1:1">
      <c r="A191" s="167"/>
    </row>
    <row r="192" spans="1:1">
      <c r="A192" s="167"/>
    </row>
    <row r="193" spans="1:1">
      <c r="A193" s="167"/>
    </row>
    <row r="194" spans="1:1">
      <c r="A194" s="167"/>
    </row>
    <row r="195" spans="1:1">
      <c r="A195" s="167"/>
    </row>
    <row r="196" spans="1:1">
      <c r="A196" s="167"/>
    </row>
    <row r="197" spans="1:1">
      <c r="A197" s="167"/>
    </row>
    <row r="198" spans="1:1">
      <c r="A198" s="167"/>
    </row>
    <row r="199" spans="1:1">
      <c r="A199" s="167"/>
    </row>
    <row r="200" spans="1:1">
      <c r="A200" s="167"/>
    </row>
    <row r="201" spans="1:1">
      <c r="A201" s="167"/>
    </row>
    <row r="202" spans="1:1">
      <c r="A202" s="167"/>
    </row>
    <row r="203" spans="1:1">
      <c r="A203" s="167"/>
    </row>
    <row r="204" spans="1:1">
      <c r="A204" s="167"/>
    </row>
    <row r="205" spans="1:1">
      <c r="A205" s="167"/>
    </row>
    <row r="206" spans="1:1">
      <c r="A206" s="167"/>
    </row>
    <row r="207" spans="1:1">
      <c r="A207" s="167"/>
    </row>
    <row r="208" spans="1:1">
      <c r="A208" s="167"/>
    </row>
    <row r="209" spans="1:1">
      <c r="A209" s="167"/>
    </row>
    <row r="210" spans="1:1">
      <c r="A210" s="167"/>
    </row>
    <row r="211" spans="1:1">
      <c r="A211" s="167"/>
    </row>
    <row r="212" spans="1:1">
      <c r="A212" s="167"/>
    </row>
    <row r="213" spans="1:1">
      <c r="A213" s="167"/>
    </row>
    <row r="214" spans="1:1">
      <c r="A214" s="167"/>
    </row>
    <row r="215" spans="1:1">
      <c r="A215" s="167"/>
    </row>
    <row r="216" spans="1:1">
      <c r="A216" s="167"/>
    </row>
    <row r="217" spans="1:1">
      <c r="A217" s="167"/>
    </row>
    <row r="218" spans="1:1">
      <c r="A218" s="167"/>
    </row>
    <row r="219" spans="1:1">
      <c r="A219" s="167"/>
    </row>
    <row r="220" spans="1:1">
      <c r="A220" s="167"/>
    </row>
    <row r="221" spans="1:1">
      <c r="A221" s="167"/>
    </row>
    <row r="222" spans="1:1">
      <c r="A222" s="167"/>
    </row>
    <row r="223" spans="1:1">
      <c r="A223" s="167"/>
    </row>
    <row r="224" spans="1:1">
      <c r="A224" s="167"/>
    </row>
    <row r="225" spans="1:1">
      <c r="A225" s="167"/>
    </row>
    <row r="226" spans="1:1">
      <c r="A226" s="167"/>
    </row>
    <row r="227" spans="1:1">
      <c r="A227" s="167"/>
    </row>
    <row r="228" spans="1:1">
      <c r="A228" s="167"/>
    </row>
    <row r="229" spans="1:1">
      <c r="A229" s="167"/>
    </row>
    <row r="230" spans="1:1">
      <c r="A230" s="167"/>
    </row>
    <row r="231" spans="1:1">
      <c r="A231" s="167"/>
    </row>
    <row r="232" spans="1:1">
      <c r="A232" s="167"/>
    </row>
    <row r="233" spans="1:1">
      <c r="A233" s="167"/>
    </row>
    <row r="234" spans="1:1">
      <c r="A234" s="167"/>
    </row>
    <row r="235" spans="1:1">
      <c r="A235" s="167"/>
    </row>
    <row r="236" spans="1:1">
      <c r="A236" s="167"/>
    </row>
    <row r="237" spans="1:1">
      <c r="A237" s="167"/>
    </row>
    <row r="238" spans="1:1">
      <c r="A238" s="167"/>
    </row>
    <row r="239" spans="1:1">
      <c r="A239" s="167"/>
    </row>
    <row r="240" spans="1:1">
      <c r="A240" s="167"/>
    </row>
    <row r="241" spans="1:1">
      <c r="A241" s="167"/>
    </row>
    <row r="242" spans="1:1">
      <c r="A242" s="167"/>
    </row>
    <row r="243" spans="1:1">
      <c r="A243" s="167"/>
    </row>
    <row r="244" spans="1:1">
      <c r="A244" s="167"/>
    </row>
    <row r="245" spans="1:1">
      <c r="A245" s="167"/>
    </row>
    <row r="246" spans="1:1">
      <c r="A246" s="167"/>
    </row>
    <row r="247" spans="1:1">
      <c r="A247" s="167"/>
    </row>
    <row r="248" spans="1:1">
      <c r="A248" s="167"/>
    </row>
    <row r="249" spans="1:1">
      <c r="A249" s="167"/>
    </row>
    <row r="250" spans="1:1">
      <c r="A250" s="167"/>
    </row>
    <row r="251" spans="1:1">
      <c r="A251" s="167"/>
    </row>
    <row r="252" spans="1:1">
      <c r="A252" s="167"/>
    </row>
    <row r="253" spans="1:1">
      <c r="A253" s="167"/>
    </row>
    <row r="254" spans="1:1">
      <c r="A254" s="167"/>
    </row>
    <row r="255" spans="1:1">
      <c r="A255" s="167"/>
    </row>
    <row r="256" spans="1:1">
      <c r="A256" s="167"/>
    </row>
    <row r="257" spans="1:1">
      <c r="A257" s="167"/>
    </row>
    <row r="258" spans="1:1">
      <c r="A258" s="167"/>
    </row>
    <row r="259" spans="1:1">
      <c r="A259" s="167"/>
    </row>
    <row r="260" spans="1:1">
      <c r="A260" s="167"/>
    </row>
    <row r="261" spans="1:1">
      <c r="A261" s="167"/>
    </row>
    <row r="262" spans="1:1">
      <c r="A262" s="167"/>
    </row>
    <row r="263" spans="1:1">
      <c r="A263" s="167"/>
    </row>
    <row r="264" spans="1:1">
      <c r="A264" s="167"/>
    </row>
    <row r="265" spans="1:1">
      <c r="A265" s="167"/>
    </row>
    <row r="266" spans="1:1">
      <c r="A266" s="167"/>
    </row>
    <row r="267" spans="1:1">
      <c r="A267" s="167"/>
    </row>
    <row r="268" spans="1:1">
      <c r="A268" s="167"/>
    </row>
    <row r="269" spans="1:1">
      <c r="A269" s="167"/>
    </row>
    <row r="270" spans="1:1">
      <c r="A270" s="167"/>
    </row>
    <row r="271" spans="1:1">
      <c r="A271" s="167"/>
    </row>
  </sheetData>
  <sheetProtection algorithmName="SHA-512" hashValue="/BJkYHSqvjIGhPUc1N2nl4aDlaIDfR02GcDOs9PA7ZAS35pyHuXzqHWG5C8AbK0X+erR6/PrPvAcJocL4F79NA==" saltValue="tnMtqjvJeLR7WHNadUI8yw==" spinCount="100000" sheet="1" objects="1" scenarios="1"/>
  <mergeCells count="35">
    <mergeCell ref="A18:U18"/>
    <mergeCell ref="H24:H25"/>
    <mergeCell ref="A16:U16"/>
    <mergeCell ref="B23:B25"/>
    <mergeCell ref="L24:L25"/>
    <mergeCell ref="A23:A25"/>
    <mergeCell ref="I24:I25"/>
    <mergeCell ref="A17:U17"/>
    <mergeCell ref="M23:T24"/>
    <mergeCell ref="A20:U20"/>
    <mergeCell ref="A19:U19"/>
    <mergeCell ref="C23:G23"/>
    <mergeCell ref="H23:L23"/>
    <mergeCell ref="U23:U25"/>
    <mergeCell ref="C24:C25"/>
    <mergeCell ref="D24:D25"/>
    <mergeCell ref="N4:U4"/>
    <mergeCell ref="A13:U13"/>
    <mergeCell ref="A10:U10"/>
    <mergeCell ref="A11:U11"/>
    <mergeCell ref="A14:U14"/>
    <mergeCell ref="N7:U7"/>
    <mergeCell ref="N6:U6"/>
    <mergeCell ref="G24:G25"/>
    <mergeCell ref="K24:K25"/>
    <mergeCell ref="B160:T160"/>
    <mergeCell ref="B161:T161"/>
    <mergeCell ref="E24:E25"/>
    <mergeCell ref="B154:T154"/>
    <mergeCell ref="B27:T27"/>
    <mergeCell ref="B89:T89"/>
    <mergeCell ref="B142:T142"/>
    <mergeCell ref="A153:T153"/>
    <mergeCell ref="J24:J25"/>
    <mergeCell ref="F24:F25"/>
  </mergeCells>
  <phoneticPr fontId="35"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M45"/>
  <sheetViews>
    <sheetView showGridLines="0" zoomScaleNormal="100" workbookViewId="0">
      <pane ySplit="5" topLeftCell="A6" activePane="bottomLeft" state="frozenSplit"/>
      <selection pane="bottomLeft" activeCell="A44" sqref="A1:R44"/>
    </sheetView>
  </sheetViews>
  <sheetFormatPr defaultColWidth="8" defaultRowHeight="13.2"/>
  <cols>
    <col min="1" max="1" width="3.59765625" style="23" customWidth="1"/>
    <col min="2" max="2" width="18.09765625" style="22" customWidth="1"/>
    <col min="3" max="4" width="3.3984375" style="61" customWidth="1"/>
    <col min="5" max="5" width="5.3984375" style="61" customWidth="1"/>
    <col min="6" max="17" width="3.3984375" style="61" customWidth="1"/>
    <col min="18" max="18" width="5.69921875" style="61" customWidth="1"/>
    <col min="19" max="16384" width="8" style="3"/>
  </cols>
  <sheetData>
    <row r="1" spans="1:39" ht="15.6">
      <c r="A1" s="536" t="str">
        <f>'KKS1_1.Duomenys apie org.'!A10:AI10</f>
        <v>Klaipėdos miesto savivaldybės administracijos Sporto skyrius</v>
      </c>
      <c r="B1" s="536"/>
      <c r="C1" s="536"/>
      <c r="D1" s="536"/>
      <c r="E1" s="536"/>
      <c r="F1" s="536"/>
      <c r="G1" s="536"/>
      <c r="H1" s="536"/>
      <c r="I1" s="536"/>
      <c r="J1" s="536"/>
      <c r="K1" s="536"/>
      <c r="L1" s="536"/>
      <c r="M1" s="536"/>
      <c r="N1" s="536"/>
      <c r="O1" s="536"/>
      <c r="P1" s="536"/>
      <c r="Q1" s="536"/>
      <c r="R1" s="536"/>
      <c r="S1" s="262"/>
      <c r="T1" s="262"/>
      <c r="U1" s="262"/>
      <c r="V1" s="262"/>
      <c r="W1" s="262"/>
      <c r="X1" s="262"/>
      <c r="Y1" s="262"/>
      <c r="Z1" s="262"/>
      <c r="AA1" s="262"/>
      <c r="AB1" s="262"/>
      <c r="AC1" s="262"/>
      <c r="AD1" s="262"/>
    </row>
    <row r="2" spans="1:39" ht="8.25" customHeight="1">
      <c r="A2" s="591" t="s">
        <v>462</v>
      </c>
      <c r="B2" s="591"/>
      <c r="C2" s="591"/>
      <c r="D2" s="591"/>
      <c r="E2" s="591"/>
      <c r="F2" s="591"/>
      <c r="G2" s="591"/>
      <c r="H2" s="591"/>
      <c r="I2" s="591"/>
      <c r="J2" s="591"/>
      <c r="K2" s="591"/>
      <c r="L2" s="591"/>
      <c r="M2" s="591"/>
      <c r="N2" s="591"/>
      <c r="O2" s="591"/>
      <c r="P2" s="591"/>
      <c r="Q2" s="591"/>
      <c r="R2" s="591"/>
      <c r="S2" s="262"/>
      <c r="T2" s="262"/>
      <c r="U2" s="262"/>
      <c r="V2" s="262"/>
      <c r="W2" s="262"/>
      <c r="X2" s="262"/>
      <c r="Y2" s="262"/>
      <c r="Z2" s="262"/>
      <c r="AA2" s="262"/>
      <c r="AB2" s="262"/>
      <c r="AC2" s="262"/>
      <c r="AD2" s="262"/>
    </row>
    <row r="3" spans="1:39" ht="25.5" customHeight="1">
      <c r="A3" s="590" t="s">
        <v>437</v>
      </c>
      <c r="B3" s="590"/>
      <c r="C3" s="590"/>
      <c r="D3" s="590"/>
      <c r="E3" s="590"/>
      <c r="F3" s="590"/>
      <c r="G3" s="590"/>
      <c r="H3" s="590"/>
      <c r="I3" s="590"/>
      <c r="J3" s="590"/>
      <c r="K3" s="590"/>
      <c r="L3" s="590"/>
      <c r="M3" s="590"/>
      <c r="N3" s="590"/>
      <c r="O3" s="590"/>
      <c r="P3" s="590"/>
      <c r="Q3" s="590"/>
      <c r="R3" s="590"/>
    </row>
    <row r="4" spans="1:39" ht="90" customHeight="1">
      <c r="A4" s="90" t="s">
        <v>0</v>
      </c>
      <c r="B4" s="28"/>
      <c r="C4" s="91" t="s">
        <v>18</v>
      </c>
      <c r="D4" s="91" t="s">
        <v>19</v>
      </c>
      <c r="E4" s="91" t="s">
        <v>339</v>
      </c>
      <c r="F4" s="92" t="s">
        <v>240</v>
      </c>
      <c r="G4" s="91" t="s">
        <v>38</v>
      </c>
      <c r="H4" s="91" t="s">
        <v>248</v>
      </c>
      <c r="I4" s="91" t="s">
        <v>247</v>
      </c>
      <c r="J4" s="91" t="s">
        <v>292</v>
      </c>
      <c r="K4" s="91" t="s">
        <v>340</v>
      </c>
      <c r="L4" s="91" t="s">
        <v>138</v>
      </c>
      <c r="M4" s="91" t="s">
        <v>139</v>
      </c>
      <c r="N4" s="91" t="s">
        <v>140</v>
      </c>
      <c r="O4" s="91" t="s">
        <v>141</v>
      </c>
      <c r="P4" s="91" t="s">
        <v>142</v>
      </c>
      <c r="Q4" s="91" t="s">
        <v>143</v>
      </c>
      <c r="R4" s="62" t="s">
        <v>438</v>
      </c>
      <c r="S4" s="60"/>
      <c r="T4" s="60"/>
      <c r="U4" s="60"/>
      <c r="V4" s="60"/>
      <c r="W4" s="60"/>
      <c r="X4" s="60"/>
      <c r="Y4" s="60"/>
      <c r="Z4" s="60"/>
      <c r="AA4" s="60"/>
      <c r="AB4" s="60"/>
      <c r="AC4" s="60"/>
      <c r="AD4" s="60"/>
      <c r="AE4" s="60"/>
      <c r="AF4" s="60"/>
      <c r="AG4" s="60"/>
      <c r="AH4" s="60"/>
      <c r="AI4" s="60"/>
      <c r="AJ4" s="60"/>
      <c r="AK4" s="60"/>
      <c r="AL4" s="60"/>
      <c r="AM4" s="60"/>
    </row>
    <row r="5" spans="1:39" ht="11.25" customHeight="1">
      <c r="A5" s="63">
        <v>1</v>
      </c>
      <c r="B5" s="66">
        <v>2</v>
      </c>
      <c r="C5" s="63">
        <v>3</v>
      </c>
      <c r="D5" s="66">
        <v>4</v>
      </c>
      <c r="E5" s="63">
        <v>5</v>
      </c>
      <c r="F5" s="63">
        <v>6</v>
      </c>
      <c r="G5" s="66">
        <v>7</v>
      </c>
      <c r="H5" s="63">
        <v>8</v>
      </c>
      <c r="I5" s="66">
        <v>9</v>
      </c>
      <c r="J5" s="63">
        <v>10</v>
      </c>
      <c r="K5" s="63">
        <v>11</v>
      </c>
      <c r="L5" s="66">
        <v>12</v>
      </c>
      <c r="M5" s="63">
        <v>13</v>
      </c>
      <c r="N5" s="66">
        <v>14</v>
      </c>
      <c r="O5" s="63">
        <v>15</v>
      </c>
      <c r="P5" s="66">
        <v>16</v>
      </c>
      <c r="Q5" s="63">
        <v>17</v>
      </c>
      <c r="R5" s="63">
        <v>18</v>
      </c>
    </row>
    <row r="6" spans="1:39" ht="12" customHeight="1">
      <c r="A6" s="67" t="s">
        <v>40</v>
      </c>
      <c r="B6" s="94" t="s">
        <v>256</v>
      </c>
      <c r="C6" s="131"/>
      <c r="D6" s="131">
        <v>1</v>
      </c>
      <c r="E6" s="131"/>
      <c r="F6" s="131"/>
      <c r="G6" s="131"/>
      <c r="H6" s="240">
        <f>SUC1_Bazės!$C7</f>
        <v>0</v>
      </c>
      <c r="I6" s="240">
        <f>SUC1_Bazės!$C8</f>
        <v>0</v>
      </c>
      <c r="J6" s="240">
        <f>SUC1_Bazės!$C9</f>
        <v>0</v>
      </c>
      <c r="K6" s="131"/>
      <c r="L6" s="131"/>
      <c r="M6" s="131"/>
      <c r="N6" s="131"/>
      <c r="O6" s="131"/>
      <c r="P6" s="131"/>
      <c r="Q6" s="131"/>
      <c r="R6" s="65">
        <f>SUM(C6:Q6)</f>
        <v>1</v>
      </c>
    </row>
    <row r="7" spans="1:39" ht="12" customHeight="1">
      <c r="A7" s="67" t="s">
        <v>42</v>
      </c>
      <c r="B7" s="94" t="s">
        <v>257</v>
      </c>
      <c r="C7" s="131">
        <v>1</v>
      </c>
      <c r="D7" s="131"/>
      <c r="E7" s="131"/>
      <c r="F7" s="131"/>
      <c r="G7" s="131"/>
      <c r="H7" s="240">
        <f>SUC1_Bazės!$D7</f>
        <v>0</v>
      </c>
      <c r="I7" s="240">
        <f>SUC1_Bazės!$D8</f>
        <v>0</v>
      </c>
      <c r="J7" s="240">
        <f>SUC1_Bazės!$D9</f>
        <v>0</v>
      </c>
      <c r="K7" s="131"/>
      <c r="L7" s="131"/>
      <c r="M7" s="131"/>
      <c r="N7" s="131"/>
      <c r="O7" s="131"/>
      <c r="P7" s="131"/>
      <c r="Q7" s="131"/>
      <c r="R7" s="65">
        <f>SUM(C7:Q7)</f>
        <v>1</v>
      </c>
    </row>
    <row r="8" spans="1:39" ht="12" customHeight="1">
      <c r="A8" s="67" t="s">
        <v>44</v>
      </c>
      <c r="B8" s="94" t="s">
        <v>118</v>
      </c>
      <c r="C8" s="97">
        <f>SUM(C9:C10)</f>
        <v>2</v>
      </c>
      <c r="D8" s="97">
        <f t="shared" ref="D8:Q8" si="0">SUM(D9:D10)</f>
        <v>0</v>
      </c>
      <c r="E8" s="97">
        <f t="shared" si="0"/>
        <v>0</v>
      </c>
      <c r="F8" s="97">
        <f t="shared" si="0"/>
        <v>0</v>
      </c>
      <c r="G8" s="97">
        <f t="shared" si="0"/>
        <v>1</v>
      </c>
      <c r="H8" s="241">
        <f t="shared" si="0"/>
        <v>0</v>
      </c>
      <c r="I8" s="241">
        <f t="shared" si="0"/>
        <v>0</v>
      </c>
      <c r="J8" s="241">
        <f t="shared" si="0"/>
        <v>0</v>
      </c>
      <c r="K8" s="97">
        <f t="shared" si="0"/>
        <v>22</v>
      </c>
      <c r="L8" s="97">
        <f t="shared" si="0"/>
        <v>0</v>
      </c>
      <c r="M8" s="97">
        <f t="shared" si="0"/>
        <v>0</v>
      </c>
      <c r="N8" s="97">
        <f t="shared" si="0"/>
        <v>0</v>
      </c>
      <c r="O8" s="97">
        <f t="shared" si="0"/>
        <v>0</v>
      </c>
      <c r="P8" s="97">
        <f t="shared" si="0"/>
        <v>0</v>
      </c>
      <c r="Q8" s="97">
        <f t="shared" si="0"/>
        <v>0</v>
      </c>
      <c r="R8" s="65">
        <f>SUM(C8:Q8)</f>
        <v>25</v>
      </c>
    </row>
    <row r="9" spans="1:39" ht="22.5" customHeight="1">
      <c r="A9" s="67" t="s">
        <v>258</v>
      </c>
      <c r="B9" s="122" t="s">
        <v>229</v>
      </c>
      <c r="C9" s="131"/>
      <c r="D9" s="131"/>
      <c r="E9" s="131"/>
      <c r="F9" s="131"/>
      <c r="G9" s="131">
        <v>1</v>
      </c>
      <c r="H9" s="240">
        <f>SUC1_Bazės!$E7</f>
        <v>0</v>
      </c>
      <c r="I9" s="240">
        <f>SUC1_Bazės!$E8</f>
        <v>0</v>
      </c>
      <c r="J9" s="240">
        <f>SUC1_Bazės!$E9</f>
        <v>0</v>
      </c>
      <c r="K9" s="131"/>
      <c r="L9" s="131"/>
      <c r="M9" s="131"/>
      <c r="N9" s="131"/>
      <c r="O9" s="131"/>
      <c r="P9" s="131"/>
      <c r="Q9" s="131"/>
      <c r="R9" s="65">
        <f>SUM(C9:Q9)</f>
        <v>1</v>
      </c>
    </row>
    <row r="10" spans="1:39" ht="12" customHeight="1">
      <c r="A10" s="67" t="s">
        <v>259</v>
      </c>
      <c r="B10" s="122" t="s">
        <v>134</v>
      </c>
      <c r="C10" s="131">
        <v>2</v>
      </c>
      <c r="D10" s="131"/>
      <c r="E10" s="131"/>
      <c r="F10" s="131"/>
      <c r="G10" s="131"/>
      <c r="H10" s="240">
        <f>SUC1_Bazės!$F7</f>
        <v>0</v>
      </c>
      <c r="I10" s="240">
        <f>SUC1_Bazės!$F8</f>
        <v>0</v>
      </c>
      <c r="J10" s="240">
        <f>SUC1_Bazės!$F9</f>
        <v>0</v>
      </c>
      <c r="K10" s="131">
        <v>22</v>
      </c>
      <c r="L10" s="131"/>
      <c r="M10" s="131"/>
      <c r="N10" s="131"/>
      <c r="O10" s="131"/>
      <c r="P10" s="131"/>
      <c r="Q10" s="131"/>
      <c r="R10" s="65">
        <f t="shared" ref="R10:R43" si="1">SUM(C10:Q10)</f>
        <v>24</v>
      </c>
    </row>
    <row r="11" spans="1:39" ht="12" customHeight="1">
      <c r="A11" s="67" t="s">
        <v>46</v>
      </c>
      <c r="B11" s="94" t="s">
        <v>232</v>
      </c>
      <c r="C11" s="131"/>
      <c r="D11" s="131"/>
      <c r="E11" s="131"/>
      <c r="F11" s="131"/>
      <c r="G11" s="131"/>
      <c r="H11" s="240">
        <f>SUC1_Bazės!$G7</f>
        <v>1</v>
      </c>
      <c r="I11" s="240">
        <f>SUC1_Bazės!$G8</f>
        <v>0</v>
      </c>
      <c r="J11" s="240">
        <f>SUC1_Bazės!$G9</f>
        <v>0</v>
      </c>
      <c r="K11" s="131"/>
      <c r="L11" s="131"/>
      <c r="M11" s="131"/>
      <c r="N11" s="131"/>
      <c r="O11" s="131"/>
      <c r="P11" s="131"/>
      <c r="Q11" s="131"/>
      <c r="R11" s="65">
        <f t="shared" si="1"/>
        <v>1</v>
      </c>
    </row>
    <row r="12" spans="1:39" ht="12" customHeight="1">
      <c r="A12" s="67" t="s">
        <v>48</v>
      </c>
      <c r="B12" s="94" t="s">
        <v>130</v>
      </c>
      <c r="C12" s="131"/>
      <c r="D12" s="131"/>
      <c r="E12" s="131"/>
      <c r="F12" s="131"/>
      <c r="G12" s="131"/>
      <c r="H12" s="240">
        <f>SUC1_Bazės!$H7</f>
        <v>0</v>
      </c>
      <c r="I12" s="240">
        <f>SUC1_Bazės!$H8</f>
        <v>0</v>
      </c>
      <c r="J12" s="240">
        <f>SUC1_Bazės!$H9</f>
        <v>0</v>
      </c>
      <c r="K12" s="131"/>
      <c r="L12" s="131"/>
      <c r="M12" s="131"/>
      <c r="N12" s="131"/>
      <c r="O12" s="131"/>
      <c r="P12" s="131"/>
      <c r="Q12" s="131"/>
      <c r="R12" s="65">
        <f t="shared" si="1"/>
        <v>0</v>
      </c>
    </row>
    <row r="13" spans="1:39" ht="12" customHeight="1">
      <c r="A13" s="67" t="s">
        <v>50</v>
      </c>
      <c r="B13" s="94" t="s">
        <v>119</v>
      </c>
      <c r="C13" s="64">
        <f>C14+C15</f>
        <v>0</v>
      </c>
      <c r="D13" s="64">
        <f t="shared" ref="D13:Q13" si="2">D14+D15</f>
        <v>0</v>
      </c>
      <c r="E13" s="64">
        <f t="shared" si="2"/>
        <v>0</v>
      </c>
      <c r="F13" s="64">
        <f t="shared" si="2"/>
        <v>0</v>
      </c>
      <c r="G13" s="64">
        <f t="shared" si="2"/>
        <v>1</v>
      </c>
      <c r="H13" s="241">
        <f t="shared" si="2"/>
        <v>1</v>
      </c>
      <c r="I13" s="241">
        <f t="shared" si="2"/>
        <v>0</v>
      </c>
      <c r="J13" s="241">
        <f t="shared" si="2"/>
        <v>0</v>
      </c>
      <c r="K13" s="64">
        <f t="shared" si="2"/>
        <v>0</v>
      </c>
      <c r="L13" s="64">
        <f t="shared" si="2"/>
        <v>0</v>
      </c>
      <c r="M13" s="64">
        <f t="shared" si="2"/>
        <v>0</v>
      </c>
      <c r="N13" s="64">
        <f t="shared" si="2"/>
        <v>0</v>
      </c>
      <c r="O13" s="64">
        <f t="shared" si="2"/>
        <v>0</v>
      </c>
      <c r="P13" s="64">
        <f t="shared" si="2"/>
        <v>0</v>
      </c>
      <c r="Q13" s="64">
        <f t="shared" si="2"/>
        <v>0</v>
      </c>
      <c r="R13" s="65">
        <f t="shared" si="1"/>
        <v>2</v>
      </c>
    </row>
    <row r="14" spans="1:39" ht="12" customHeight="1">
      <c r="A14" s="67" t="s">
        <v>244</v>
      </c>
      <c r="B14" s="122" t="s">
        <v>230</v>
      </c>
      <c r="C14" s="131"/>
      <c r="D14" s="131"/>
      <c r="E14" s="131"/>
      <c r="F14" s="131"/>
      <c r="G14" s="131">
        <v>1</v>
      </c>
      <c r="H14" s="240">
        <f>SUC1_Bazės!$I7</f>
        <v>0</v>
      </c>
      <c r="I14" s="240">
        <f>SUC1_Bazės!$I8</f>
        <v>0</v>
      </c>
      <c r="J14" s="240">
        <f>SUC1_Bazės!$I9</f>
        <v>0</v>
      </c>
      <c r="K14" s="131"/>
      <c r="L14" s="131"/>
      <c r="M14" s="131"/>
      <c r="N14" s="131"/>
      <c r="O14" s="131"/>
      <c r="P14" s="131"/>
      <c r="Q14" s="131"/>
      <c r="R14" s="65">
        <f t="shared" si="1"/>
        <v>1</v>
      </c>
    </row>
    <row r="15" spans="1:39" ht="12" customHeight="1">
      <c r="A15" s="67" t="s">
        <v>245</v>
      </c>
      <c r="B15" s="122" t="s">
        <v>231</v>
      </c>
      <c r="C15" s="131"/>
      <c r="D15" s="131"/>
      <c r="E15" s="131"/>
      <c r="F15" s="131"/>
      <c r="G15" s="131"/>
      <c r="H15" s="240">
        <f>SUC1_Bazės!$J7</f>
        <v>1</v>
      </c>
      <c r="I15" s="240">
        <f>SUC1_Bazės!$J8</f>
        <v>0</v>
      </c>
      <c r="J15" s="240">
        <f>SUC1_Bazės!$J9</f>
        <v>0</v>
      </c>
      <c r="K15" s="131"/>
      <c r="L15" s="131"/>
      <c r="M15" s="131"/>
      <c r="N15" s="131"/>
      <c r="O15" s="131"/>
      <c r="P15" s="131"/>
      <c r="Q15" s="131"/>
      <c r="R15" s="65">
        <f t="shared" si="1"/>
        <v>1</v>
      </c>
    </row>
    <row r="16" spans="1:39" ht="12" customHeight="1">
      <c r="A16" s="67" t="s">
        <v>52</v>
      </c>
      <c r="B16" s="101" t="s">
        <v>121</v>
      </c>
      <c r="C16" s="64">
        <f>C17+C18+C19</f>
        <v>2</v>
      </c>
      <c r="D16" s="64">
        <f t="shared" ref="D16:P16" si="3">D17+D18+D19</f>
        <v>9</v>
      </c>
      <c r="E16" s="64">
        <f t="shared" si="3"/>
        <v>0</v>
      </c>
      <c r="F16" s="64">
        <f t="shared" si="3"/>
        <v>0</v>
      </c>
      <c r="G16" s="64">
        <f t="shared" si="3"/>
        <v>12</v>
      </c>
      <c r="H16" s="241">
        <f t="shared" si="3"/>
        <v>3</v>
      </c>
      <c r="I16" s="241">
        <f t="shared" si="3"/>
        <v>0</v>
      </c>
      <c r="J16" s="241">
        <f t="shared" si="3"/>
        <v>0</v>
      </c>
      <c r="K16" s="64">
        <f t="shared" si="3"/>
        <v>51</v>
      </c>
      <c r="L16" s="64">
        <f t="shared" si="3"/>
        <v>3</v>
      </c>
      <c r="M16" s="64">
        <f t="shared" si="3"/>
        <v>3</v>
      </c>
      <c r="N16" s="64">
        <f t="shared" si="3"/>
        <v>5</v>
      </c>
      <c r="O16" s="64">
        <f t="shared" si="3"/>
        <v>0</v>
      </c>
      <c r="P16" s="64">
        <f t="shared" si="3"/>
        <v>0</v>
      </c>
      <c r="Q16" s="64">
        <f>Q17+Q18+Q19</f>
        <v>0</v>
      </c>
      <c r="R16" s="65">
        <f t="shared" si="1"/>
        <v>88</v>
      </c>
    </row>
    <row r="17" spans="1:18" ht="12" customHeight="1">
      <c r="A17" s="67" t="s">
        <v>260</v>
      </c>
      <c r="B17" s="122" t="s">
        <v>270</v>
      </c>
      <c r="C17" s="131"/>
      <c r="D17" s="131">
        <v>2</v>
      </c>
      <c r="E17" s="131"/>
      <c r="F17" s="131"/>
      <c r="G17" s="131"/>
      <c r="H17" s="240">
        <f>SUC1_Bazės!$K7</f>
        <v>2</v>
      </c>
      <c r="I17" s="240">
        <f>SUC1_Bazės!$K8</f>
        <v>0</v>
      </c>
      <c r="J17" s="240">
        <f>SUC1_Bazės!$K9</f>
        <v>0</v>
      </c>
      <c r="K17" s="131"/>
      <c r="L17" s="131">
        <v>3</v>
      </c>
      <c r="M17" s="131">
        <v>3</v>
      </c>
      <c r="N17" s="131">
        <v>5</v>
      </c>
      <c r="O17" s="131"/>
      <c r="P17" s="131"/>
      <c r="Q17" s="131"/>
      <c r="R17" s="65">
        <f t="shared" si="1"/>
        <v>15</v>
      </c>
    </row>
    <row r="18" spans="1:18" ht="12" customHeight="1">
      <c r="A18" s="67" t="s">
        <v>261</v>
      </c>
      <c r="B18" s="122" t="s">
        <v>271</v>
      </c>
      <c r="C18" s="131">
        <v>1</v>
      </c>
      <c r="D18" s="131">
        <v>2</v>
      </c>
      <c r="E18" s="131"/>
      <c r="F18" s="131"/>
      <c r="G18" s="131">
        <v>2</v>
      </c>
      <c r="H18" s="240">
        <f>SUC1_Bazės!$L7</f>
        <v>0</v>
      </c>
      <c r="I18" s="240">
        <f>SUC1_Bazės!$L8</f>
        <v>0</v>
      </c>
      <c r="J18" s="240">
        <f>SUC1_Bazės!$L9</f>
        <v>0</v>
      </c>
      <c r="K18" s="131">
        <v>42</v>
      </c>
      <c r="L18" s="131"/>
      <c r="M18" s="131"/>
      <c r="N18" s="131"/>
      <c r="O18" s="131"/>
      <c r="P18" s="131"/>
      <c r="Q18" s="131"/>
      <c r="R18" s="65">
        <f t="shared" si="1"/>
        <v>47</v>
      </c>
    </row>
    <row r="19" spans="1:18" ht="12" customHeight="1">
      <c r="A19" s="67" t="s">
        <v>262</v>
      </c>
      <c r="B19" s="122" t="s">
        <v>137</v>
      </c>
      <c r="C19" s="131">
        <v>1</v>
      </c>
      <c r="D19" s="131">
        <v>5</v>
      </c>
      <c r="E19" s="131"/>
      <c r="F19" s="131"/>
      <c r="G19" s="131">
        <v>10</v>
      </c>
      <c r="H19" s="240">
        <f>SUC1_Bazės!$M7</f>
        <v>1</v>
      </c>
      <c r="I19" s="240">
        <f>SUC1_Bazės!$M8</f>
        <v>0</v>
      </c>
      <c r="J19" s="240">
        <f>SUC1_Bazės!$M9</f>
        <v>0</v>
      </c>
      <c r="K19" s="131">
        <v>9</v>
      </c>
      <c r="L19" s="131"/>
      <c r="M19" s="131"/>
      <c r="N19" s="131"/>
      <c r="O19" s="131"/>
      <c r="P19" s="131"/>
      <c r="Q19" s="131"/>
      <c r="R19" s="65">
        <f t="shared" si="1"/>
        <v>26</v>
      </c>
    </row>
    <row r="20" spans="1:18" ht="12" customHeight="1">
      <c r="A20" s="67" t="s">
        <v>53</v>
      </c>
      <c r="B20" s="94" t="s">
        <v>128</v>
      </c>
      <c r="C20" s="131"/>
      <c r="D20" s="131">
        <v>1</v>
      </c>
      <c r="E20" s="131"/>
      <c r="F20" s="131"/>
      <c r="G20" s="131"/>
      <c r="H20" s="240">
        <f>SUC1_Bazės!$N7</f>
        <v>0</v>
      </c>
      <c r="I20" s="240">
        <f>SUC1_Bazės!$N8</f>
        <v>0</v>
      </c>
      <c r="J20" s="240">
        <f>SUC1_Bazės!$N9</f>
        <v>0</v>
      </c>
      <c r="K20" s="131"/>
      <c r="L20" s="131"/>
      <c r="M20" s="131"/>
      <c r="N20" s="131"/>
      <c r="O20" s="131"/>
      <c r="P20" s="131"/>
      <c r="Q20" s="131"/>
      <c r="R20" s="65">
        <f t="shared" si="1"/>
        <v>1</v>
      </c>
    </row>
    <row r="21" spans="1:18" ht="12" customHeight="1">
      <c r="A21" s="67" t="s">
        <v>54</v>
      </c>
      <c r="B21" s="94" t="s">
        <v>129</v>
      </c>
      <c r="C21" s="131"/>
      <c r="D21" s="131">
        <v>1</v>
      </c>
      <c r="E21" s="131"/>
      <c r="F21" s="131"/>
      <c r="G21" s="131"/>
      <c r="H21" s="240">
        <f>SUC1_Bazės!$O7</f>
        <v>0</v>
      </c>
      <c r="I21" s="240">
        <f>SUC1_Bazės!$O8</f>
        <v>0</v>
      </c>
      <c r="J21" s="240">
        <f>SUC1_Bazės!$O9</f>
        <v>0</v>
      </c>
      <c r="K21" s="131"/>
      <c r="L21" s="131"/>
      <c r="M21" s="131"/>
      <c r="N21" s="131"/>
      <c r="O21" s="131"/>
      <c r="P21" s="131"/>
      <c r="Q21" s="131"/>
      <c r="R21" s="65">
        <f t="shared" si="1"/>
        <v>1</v>
      </c>
    </row>
    <row r="22" spans="1:18" ht="12" customHeight="1">
      <c r="A22" s="67" t="s">
        <v>55</v>
      </c>
      <c r="B22" s="94" t="s">
        <v>127</v>
      </c>
      <c r="C22" s="131"/>
      <c r="D22" s="131"/>
      <c r="E22" s="131"/>
      <c r="F22" s="131"/>
      <c r="G22" s="131"/>
      <c r="H22" s="240">
        <f>SUC1_Bazės!$P7</f>
        <v>0</v>
      </c>
      <c r="I22" s="240">
        <f>SUC1_Bazės!$P8</f>
        <v>0</v>
      </c>
      <c r="J22" s="240">
        <f>SUC1_Bazės!$P9</f>
        <v>0</v>
      </c>
      <c r="K22" s="131"/>
      <c r="L22" s="131"/>
      <c r="M22" s="131"/>
      <c r="N22" s="131"/>
      <c r="O22" s="131"/>
      <c r="P22" s="131"/>
      <c r="Q22" s="131"/>
      <c r="R22" s="65">
        <f t="shared" si="1"/>
        <v>0</v>
      </c>
    </row>
    <row r="23" spans="1:18" ht="12" customHeight="1">
      <c r="A23" s="67" t="s">
        <v>56</v>
      </c>
      <c r="B23" s="94" t="s">
        <v>236</v>
      </c>
      <c r="C23" s="131"/>
      <c r="D23" s="131"/>
      <c r="E23" s="131"/>
      <c r="F23" s="131"/>
      <c r="G23" s="131">
        <v>1</v>
      </c>
      <c r="H23" s="240">
        <f>SUC1_Bazės!$Q7</f>
        <v>0</v>
      </c>
      <c r="I23" s="240">
        <f>SUC1_Bazės!$Q8</f>
        <v>0</v>
      </c>
      <c r="J23" s="240">
        <f>SUC1_Bazės!$Q9</f>
        <v>0</v>
      </c>
      <c r="K23" s="131"/>
      <c r="L23" s="131"/>
      <c r="M23" s="131"/>
      <c r="N23" s="131"/>
      <c r="O23" s="131"/>
      <c r="P23" s="131"/>
      <c r="Q23" s="131"/>
      <c r="R23" s="65">
        <f t="shared" si="1"/>
        <v>1</v>
      </c>
    </row>
    <row r="24" spans="1:18" ht="12" customHeight="1">
      <c r="A24" s="67" t="s">
        <v>58</v>
      </c>
      <c r="B24" s="94" t="s">
        <v>132</v>
      </c>
      <c r="C24" s="131"/>
      <c r="D24" s="131"/>
      <c r="E24" s="131"/>
      <c r="F24" s="131"/>
      <c r="G24" s="131"/>
      <c r="H24" s="240">
        <f>SUC1_Bazės!$R7</f>
        <v>0</v>
      </c>
      <c r="I24" s="240">
        <f>SUC1_Bazės!$R8</f>
        <v>0</v>
      </c>
      <c r="J24" s="240">
        <f>SUC1_Bazės!$R9</f>
        <v>0</v>
      </c>
      <c r="K24" s="131"/>
      <c r="L24" s="131"/>
      <c r="M24" s="131"/>
      <c r="N24" s="131"/>
      <c r="O24" s="131"/>
      <c r="P24" s="131"/>
      <c r="Q24" s="131"/>
      <c r="R24" s="65">
        <f t="shared" si="1"/>
        <v>0</v>
      </c>
    </row>
    <row r="25" spans="1:18" ht="12" customHeight="1">
      <c r="A25" s="67" t="s">
        <v>60</v>
      </c>
      <c r="B25" s="94" t="s">
        <v>131</v>
      </c>
      <c r="C25" s="131"/>
      <c r="D25" s="131"/>
      <c r="E25" s="131"/>
      <c r="F25" s="131"/>
      <c r="G25" s="131"/>
      <c r="H25" s="240">
        <f>SUC1_Bazės!$S7</f>
        <v>0</v>
      </c>
      <c r="I25" s="240">
        <f>SUC1_Bazės!$S8</f>
        <v>0</v>
      </c>
      <c r="J25" s="240">
        <f>SUC1_Bazės!$S9</f>
        <v>0</v>
      </c>
      <c r="K25" s="131"/>
      <c r="L25" s="131"/>
      <c r="M25" s="131"/>
      <c r="N25" s="131"/>
      <c r="O25" s="131"/>
      <c r="P25" s="131"/>
      <c r="Q25" s="131"/>
      <c r="R25" s="65">
        <f t="shared" si="1"/>
        <v>0</v>
      </c>
    </row>
    <row r="26" spans="1:18" ht="12" customHeight="1">
      <c r="A26" s="67" t="s">
        <v>62</v>
      </c>
      <c r="B26" s="94" t="s">
        <v>120</v>
      </c>
      <c r="C26" s="263">
        <f>C27+C28</f>
        <v>0</v>
      </c>
      <c r="D26" s="263">
        <f>D27+D28</f>
        <v>0</v>
      </c>
      <c r="E26" s="263">
        <f t="shared" ref="E26:Q26" si="4">E27+E28</f>
        <v>0</v>
      </c>
      <c r="F26" s="263">
        <f t="shared" si="4"/>
        <v>0</v>
      </c>
      <c r="G26" s="263">
        <f t="shared" si="4"/>
        <v>0</v>
      </c>
      <c r="H26" s="241">
        <f t="shared" si="4"/>
        <v>0</v>
      </c>
      <c r="I26" s="241">
        <f t="shared" si="4"/>
        <v>0</v>
      </c>
      <c r="J26" s="241">
        <f t="shared" si="4"/>
        <v>0</v>
      </c>
      <c r="K26" s="263">
        <f t="shared" si="4"/>
        <v>0</v>
      </c>
      <c r="L26" s="263">
        <f t="shared" si="4"/>
        <v>0</v>
      </c>
      <c r="M26" s="263">
        <f t="shared" si="4"/>
        <v>0</v>
      </c>
      <c r="N26" s="263">
        <f t="shared" si="4"/>
        <v>0</v>
      </c>
      <c r="O26" s="263">
        <f t="shared" si="4"/>
        <v>0</v>
      </c>
      <c r="P26" s="263">
        <f t="shared" si="4"/>
        <v>0</v>
      </c>
      <c r="Q26" s="263">
        <f t="shared" si="4"/>
        <v>0</v>
      </c>
      <c r="R26" s="264">
        <f t="shared" si="1"/>
        <v>0</v>
      </c>
    </row>
    <row r="27" spans="1:18" ht="12" customHeight="1">
      <c r="A27" s="67" t="s">
        <v>263</v>
      </c>
      <c r="B27" s="95" t="s">
        <v>135</v>
      </c>
      <c r="C27" s="131"/>
      <c r="D27" s="131"/>
      <c r="E27" s="131"/>
      <c r="F27" s="131"/>
      <c r="G27" s="131"/>
      <c r="H27" s="240">
        <f>SUC1_Bazės!$T7</f>
        <v>0</v>
      </c>
      <c r="I27" s="240">
        <f>SUC1_Bazės!$T8</f>
        <v>0</v>
      </c>
      <c r="J27" s="240">
        <f>SUC1_Bazės!$T9</f>
        <v>0</v>
      </c>
      <c r="K27" s="131"/>
      <c r="L27" s="131"/>
      <c r="M27" s="131"/>
      <c r="N27" s="131"/>
      <c r="O27" s="131"/>
      <c r="P27" s="131"/>
      <c r="Q27" s="131"/>
      <c r="R27" s="65">
        <f t="shared" si="1"/>
        <v>0</v>
      </c>
    </row>
    <row r="28" spans="1:18" ht="12" customHeight="1">
      <c r="A28" s="67" t="s">
        <v>264</v>
      </c>
      <c r="B28" s="95" t="s">
        <v>136</v>
      </c>
      <c r="C28" s="131"/>
      <c r="D28" s="131"/>
      <c r="E28" s="131"/>
      <c r="F28" s="131"/>
      <c r="G28" s="131"/>
      <c r="H28" s="240">
        <f>SUC1_Bazės!$U7</f>
        <v>0</v>
      </c>
      <c r="I28" s="240">
        <f>SUC1_Bazės!$U8</f>
        <v>0</v>
      </c>
      <c r="J28" s="240">
        <f>SUC1_Bazės!$U9</f>
        <v>0</v>
      </c>
      <c r="K28" s="131"/>
      <c r="L28" s="131"/>
      <c r="M28" s="131"/>
      <c r="N28" s="131"/>
      <c r="O28" s="131"/>
      <c r="P28" s="131"/>
      <c r="Q28" s="131"/>
      <c r="R28" s="65">
        <f t="shared" si="1"/>
        <v>0</v>
      </c>
    </row>
    <row r="29" spans="1:18" ht="12" customHeight="1">
      <c r="A29" s="67" t="s">
        <v>63</v>
      </c>
      <c r="B29" s="94" t="s">
        <v>122</v>
      </c>
      <c r="C29" s="131"/>
      <c r="D29" s="131"/>
      <c r="E29" s="131"/>
      <c r="F29" s="131"/>
      <c r="G29" s="131">
        <v>1</v>
      </c>
      <c r="H29" s="240">
        <f>SUC1_Bazės!$V7</f>
        <v>0</v>
      </c>
      <c r="I29" s="240">
        <f>SUC1_Bazės!$V8</f>
        <v>0</v>
      </c>
      <c r="J29" s="240">
        <f>SUC1_Bazės!$V9</f>
        <v>0</v>
      </c>
      <c r="K29" s="131">
        <v>25</v>
      </c>
      <c r="L29" s="131"/>
      <c r="M29" s="131"/>
      <c r="N29" s="131"/>
      <c r="O29" s="131"/>
      <c r="P29" s="131"/>
      <c r="Q29" s="131"/>
      <c r="R29" s="65">
        <f t="shared" si="1"/>
        <v>26</v>
      </c>
    </row>
    <row r="30" spans="1:18" ht="12" customHeight="1">
      <c r="A30" s="67" t="s">
        <v>65</v>
      </c>
      <c r="B30" s="94" t="s">
        <v>123</v>
      </c>
      <c r="C30" s="131"/>
      <c r="D30" s="131"/>
      <c r="E30" s="131"/>
      <c r="F30" s="131"/>
      <c r="G30" s="131"/>
      <c r="H30" s="240">
        <f>SUC1_Bazės!$W7</f>
        <v>0</v>
      </c>
      <c r="I30" s="240">
        <f>SUC1_Bazės!$W8</f>
        <v>0</v>
      </c>
      <c r="J30" s="240">
        <f>SUC1_Bazės!$W9</f>
        <v>0</v>
      </c>
      <c r="K30" s="131">
        <v>21</v>
      </c>
      <c r="L30" s="131"/>
      <c r="M30" s="131"/>
      <c r="N30" s="131"/>
      <c r="O30" s="131"/>
      <c r="P30" s="131"/>
      <c r="Q30" s="131"/>
      <c r="R30" s="65">
        <f t="shared" si="1"/>
        <v>21</v>
      </c>
    </row>
    <row r="31" spans="1:18" ht="12" customHeight="1">
      <c r="A31" s="67" t="s">
        <v>66</v>
      </c>
      <c r="B31" s="94" t="s">
        <v>124</v>
      </c>
      <c r="C31" s="131"/>
      <c r="D31" s="131"/>
      <c r="E31" s="131"/>
      <c r="F31" s="131"/>
      <c r="G31" s="131">
        <v>5</v>
      </c>
      <c r="H31" s="240">
        <f>SUC1_Bazės!$X7</f>
        <v>0</v>
      </c>
      <c r="I31" s="240">
        <f>SUC1_Bazės!$X8</f>
        <v>0</v>
      </c>
      <c r="J31" s="240">
        <f>SUC1_Bazės!$X9</f>
        <v>0</v>
      </c>
      <c r="K31" s="131">
        <v>19</v>
      </c>
      <c r="L31" s="131"/>
      <c r="M31" s="131"/>
      <c r="N31" s="131"/>
      <c r="O31" s="131"/>
      <c r="P31" s="131"/>
      <c r="Q31" s="131"/>
      <c r="R31" s="65">
        <f t="shared" si="1"/>
        <v>24</v>
      </c>
    </row>
    <row r="32" spans="1:18" ht="12" customHeight="1">
      <c r="A32" s="67" t="s">
        <v>68</v>
      </c>
      <c r="B32" s="94" t="s">
        <v>125</v>
      </c>
      <c r="C32" s="131"/>
      <c r="D32" s="131"/>
      <c r="E32" s="131"/>
      <c r="F32" s="131"/>
      <c r="G32" s="131"/>
      <c r="H32" s="240">
        <f>SUC1_Bazės!$Y7</f>
        <v>0</v>
      </c>
      <c r="I32" s="240">
        <f>SUC1_Bazės!$Y8</f>
        <v>0</v>
      </c>
      <c r="J32" s="240">
        <f>SUC1_Bazės!$Y9</f>
        <v>0</v>
      </c>
      <c r="K32" s="131"/>
      <c r="L32" s="131"/>
      <c r="M32" s="131"/>
      <c r="N32" s="131"/>
      <c r="O32" s="131"/>
      <c r="P32" s="131"/>
      <c r="Q32" s="131"/>
      <c r="R32" s="65">
        <f t="shared" si="1"/>
        <v>0</v>
      </c>
    </row>
    <row r="33" spans="1:22" ht="12" customHeight="1">
      <c r="A33" s="67" t="s">
        <v>69</v>
      </c>
      <c r="B33" s="94" t="s">
        <v>126</v>
      </c>
      <c r="C33" s="131"/>
      <c r="D33" s="131">
        <v>8</v>
      </c>
      <c r="E33" s="131"/>
      <c r="F33" s="131"/>
      <c r="G33" s="131">
        <v>1</v>
      </c>
      <c r="H33" s="240">
        <f>SUC1_Bazės!$Z7</f>
        <v>0</v>
      </c>
      <c r="I33" s="240">
        <f>SUC1_Bazės!$Z8</f>
        <v>0</v>
      </c>
      <c r="J33" s="240">
        <f>SUC1_Bazės!$Z9</f>
        <v>0</v>
      </c>
      <c r="K33" s="131"/>
      <c r="L33" s="131"/>
      <c r="M33" s="131"/>
      <c r="N33" s="131"/>
      <c r="O33" s="131"/>
      <c r="P33" s="131"/>
      <c r="Q33" s="131"/>
      <c r="R33" s="65">
        <f t="shared" si="1"/>
        <v>9</v>
      </c>
    </row>
    <row r="34" spans="1:22" ht="12" customHeight="1">
      <c r="A34" s="67" t="s">
        <v>71</v>
      </c>
      <c r="B34" s="94" t="s">
        <v>233</v>
      </c>
      <c r="C34" s="131"/>
      <c r="D34" s="131"/>
      <c r="E34" s="131"/>
      <c r="F34" s="131"/>
      <c r="G34" s="131"/>
      <c r="H34" s="240">
        <f>SUC1_Bazės!$AA7</f>
        <v>0</v>
      </c>
      <c r="I34" s="240">
        <f>SUC1_Bazės!$AA8</f>
        <v>0</v>
      </c>
      <c r="J34" s="240">
        <f>SUC1_Bazės!$AA9</f>
        <v>0</v>
      </c>
      <c r="K34" s="131"/>
      <c r="L34" s="131"/>
      <c r="M34" s="131"/>
      <c r="N34" s="131"/>
      <c r="O34" s="131"/>
      <c r="P34" s="131"/>
      <c r="Q34" s="131"/>
      <c r="R34" s="65">
        <f t="shared" si="1"/>
        <v>0</v>
      </c>
    </row>
    <row r="35" spans="1:22" ht="12" customHeight="1">
      <c r="A35" s="67" t="s">
        <v>73</v>
      </c>
      <c r="B35" s="94" t="s">
        <v>343</v>
      </c>
      <c r="C35" s="131"/>
      <c r="D35" s="131"/>
      <c r="E35" s="131"/>
      <c r="F35" s="131"/>
      <c r="G35" s="131"/>
      <c r="H35" s="240">
        <f>SUC1_Bazės!$AB7</f>
        <v>0</v>
      </c>
      <c r="I35" s="240">
        <f>SUC1_Bazės!$AB8</f>
        <v>0</v>
      </c>
      <c r="J35" s="240">
        <f>SUC1_Bazės!$AB9</f>
        <v>0</v>
      </c>
      <c r="K35" s="131"/>
      <c r="L35" s="131"/>
      <c r="M35" s="131"/>
      <c r="N35" s="131"/>
      <c r="O35" s="131"/>
      <c r="P35" s="131"/>
      <c r="Q35" s="131"/>
      <c r="R35" s="65">
        <f t="shared" si="1"/>
        <v>0</v>
      </c>
    </row>
    <row r="36" spans="1:22" ht="12" customHeight="1">
      <c r="A36" s="67" t="s">
        <v>74</v>
      </c>
      <c r="B36" s="94" t="s">
        <v>239</v>
      </c>
      <c r="C36" s="131"/>
      <c r="D36" s="131"/>
      <c r="E36" s="131"/>
      <c r="F36" s="131"/>
      <c r="G36" s="131"/>
      <c r="H36" s="240">
        <f>SUC1_Bazės!$AC7</f>
        <v>0</v>
      </c>
      <c r="I36" s="240">
        <f>SUC1_Bazės!$AC8</f>
        <v>0</v>
      </c>
      <c r="J36" s="240">
        <f>SUC1_Bazės!$AC9</f>
        <v>0</v>
      </c>
      <c r="K36" s="131"/>
      <c r="L36" s="131"/>
      <c r="M36" s="131"/>
      <c r="N36" s="131"/>
      <c r="O36" s="131"/>
      <c r="P36" s="131"/>
      <c r="Q36" s="131"/>
      <c r="R36" s="65">
        <f t="shared" si="1"/>
        <v>0</v>
      </c>
    </row>
    <row r="37" spans="1:22" ht="12" customHeight="1">
      <c r="A37" s="67" t="s">
        <v>76</v>
      </c>
      <c r="B37" s="94" t="s">
        <v>235</v>
      </c>
      <c r="C37" s="131"/>
      <c r="D37" s="131"/>
      <c r="E37" s="131"/>
      <c r="F37" s="131"/>
      <c r="G37" s="131">
        <v>1</v>
      </c>
      <c r="H37" s="240">
        <f>SUC1_Bazės!$AD7</f>
        <v>0</v>
      </c>
      <c r="I37" s="240">
        <f>SUC1_Bazės!$AD8</f>
        <v>0</v>
      </c>
      <c r="J37" s="240">
        <f>SUC1_Bazės!$AD9</f>
        <v>0</v>
      </c>
      <c r="K37" s="131"/>
      <c r="L37" s="131"/>
      <c r="M37" s="131"/>
      <c r="N37" s="131"/>
      <c r="O37" s="131"/>
      <c r="P37" s="131"/>
      <c r="Q37" s="131"/>
      <c r="R37" s="65">
        <f t="shared" si="1"/>
        <v>1</v>
      </c>
    </row>
    <row r="38" spans="1:22" ht="12" customHeight="1">
      <c r="A38" s="67" t="s">
        <v>78</v>
      </c>
      <c r="B38" s="94" t="s">
        <v>234</v>
      </c>
      <c r="C38" s="131"/>
      <c r="D38" s="131"/>
      <c r="E38" s="131"/>
      <c r="F38" s="131"/>
      <c r="G38" s="131"/>
      <c r="H38" s="240">
        <f>SUC1_Bazės!$AE7</f>
        <v>0</v>
      </c>
      <c r="I38" s="240">
        <f>SUC1_Bazės!$AE8</f>
        <v>0</v>
      </c>
      <c r="J38" s="240">
        <f>SUC1_Bazės!$AE9</f>
        <v>0</v>
      </c>
      <c r="K38" s="131"/>
      <c r="L38" s="131"/>
      <c r="M38" s="131"/>
      <c r="N38" s="131"/>
      <c r="O38" s="131"/>
      <c r="P38" s="131"/>
      <c r="Q38" s="131"/>
      <c r="R38" s="65">
        <f t="shared" si="1"/>
        <v>0</v>
      </c>
    </row>
    <row r="39" spans="1:22" ht="12" customHeight="1">
      <c r="A39" s="67" t="s">
        <v>243</v>
      </c>
      <c r="B39" s="94" t="s">
        <v>237</v>
      </c>
      <c r="C39" s="131"/>
      <c r="D39" s="131"/>
      <c r="E39" s="131"/>
      <c r="F39" s="131"/>
      <c r="G39" s="131"/>
      <c r="H39" s="240">
        <f>SUC1_Bazės!$AF7</f>
        <v>0</v>
      </c>
      <c r="I39" s="240">
        <f>SUC1_Bazės!$AF8</f>
        <v>0</v>
      </c>
      <c r="J39" s="240">
        <f>SUC1_Bazės!$AF9</f>
        <v>0</v>
      </c>
      <c r="K39" s="131"/>
      <c r="L39" s="131"/>
      <c r="M39" s="131"/>
      <c r="N39" s="131"/>
      <c r="O39" s="131"/>
      <c r="P39" s="131"/>
      <c r="Q39" s="131"/>
      <c r="R39" s="65">
        <f t="shared" si="1"/>
        <v>0</v>
      </c>
    </row>
    <row r="40" spans="1:22" ht="12" customHeight="1">
      <c r="A40" s="67" t="s">
        <v>265</v>
      </c>
      <c r="B40" s="94" t="s">
        <v>238</v>
      </c>
      <c r="C40" s="131"/>
      <c r="D40" s="131"/>
      <c r="E40" s="131"/>
      <c r="F40" s="131"/>
      <c r="G40" s="131"/>
      <c r="H40" s="240">
        <f>SUC1_Bazės!$AG7</f>
        <v>0</v>
      </c>
      <c r="I40" s="240">
        <f>SUC1_Bazės!$AG8</f>
        <v>0</v>
      </c>
      <c r="J40" s="240">
        <f>SUC1_Bazės!$AG9</f>
        <v>0</v>
      </c>
      <c r="K40" s="131"/>
      <c r="L40" s="131"/>
      <c r="M40" s="131"/>
      <c r="N40" s="131"/>
      <c r="O40" s="131"/>
      <c r="P40" s="131"/>
      <c r="Q40" s="131"/>
      <c r="R40" s="65">
        <f t="shared" si="1"/>
        <v>0</v>
      </c>
    </row>
    <row r="41" spans="1:22" ht="12" customHeight="1">
      <c r="A41" s="67" t="s">
        <v>266</v>
      </c>
      <c r="B41" s="94" t="s">
        <v>133</v>
      </c>
      <c r="C41" s="131"/>
      <c r="D41" s="131"/>
      <c r="E41" s="131"/>
      <c r="F41" s="131"/>
      <c r="G41" s="131"/>
      <c r="H41" s="240">
        <f>SUC1_Bazės!$AH7</f>
        <v>0</v>
      </c>
      <c r="I41" s="240">
        <f>SUC1_Bazės!$AH8</f>
        <v>0</v>
      </c>
      <c r="J41" s="240">
        <f>SUC1_Bazės!$AH9</f>
        <v>0</v>
      </c>
      <c r="K41" s="131"/>
      <c r="L41" s="131"/>
      <c r="M41" s="131"/>
      <c r="N41" s="131"/>
      <c r="O41" s="131"/>
      <c r="P41" s="131"/>
      <c r="Q41" s="131"/>
      <c r="R41" s="65">
        <f t="shared" si="1"/>
        <v>0</v>
      </c>
    </row>
    <row r="42" spans="1:22" ht="22.5" customHeight="1">
      <c r="A42" s="67" t="s">
        <v>267</v>
      </c>
      <c r="B42" s="94" t="s">
        <v>269</v>
      </c>
      <c r="C42" s="131"/>
      <c r="D42" s="131"/>
      <c r="E42" s="131"/>
      <c r="F42" s="131"/>
      <c r="G42" s="131"/>
      <c r="H42" s="240">
        <f>SUC1_Bazės!$AI7</f>
        <v>0</v>
      </c>
      <c r="I42" s="240">
        <f>SUC1_Bazės!$AI8</f>
        <v>0</v>
      </c>
      <c r="J42" s="240">
        <f>SUC1_Bazės!$AI9</f>
        <v>0</v>
      </c>
      <c r="K42" s="131"/>
      <c r="L42" s="131"/>
      <c r="M42" s="131"/>
      <c r="N42" s="131"/>
      <c r="O42" s="131"/>
      <c r="P42" s="131"/>
      <c r="Q42" s="131"/>
      <c r="R42" s="65">
        <f t="shared" si="1"/>
        <v>0</v>
      </c>
    </row>
    <row r="43" spans="1:22" ht="23.25" customHeight="1">
      <c r="A43" s="67" t="s">
        <v>344</v>
      </c>
      <c r="B43" s="94" t="s">
        <v>444</v>
      </c>
      <c r="C43" s="131"/>
      <c r="D43" s="131"/>
      <c r="E43" s="131"/>
      <c r="F43" s="131"/>
      <c r="G43" s="131"/>
      <c r="H43" s="240">
        <f>SUC1_Bazės!$AJ7</f>
        <v>0</v>
      </c>
      <c r="I43" s="240">
        <f>SUC1_Bazės!$AJ8</f>
        <v>0</v>
      </c>
      <c r="J43" s="240">
        <f>SUC1_Bazės!$AJ9</f>
        <v>0</v>
      </c>
      <c r="K43" s="131"/>
      <c r="L43" s="131"/>
      <c r="M43" s="131"/>
      <c r="N43" s="131"/>
      <c r="O43" s="131"/>
      <c r="P43" s="131"/>
      <c r="Q43" s="131"/>
      <c r="R43" s="65">
        <f t="shared" si="1"/>
        <v>0</v>
      </c>
    </row>
    <row r="44" spans="1:22" ht="12" customHeight="1">
      <c r="A44" s="67" t="s">
        <v>443</v>
      </c>
      <c r="B44" s="94" t="s">
        <v>268</v>
      </c>
      <c r="C44" s="131"/>
      <c r="D44" s="131"/>
      <c r="E44" s="131"/>
      <c r="F44" s="131"/>
      <c r="G44" s="131">
        <v>362.09</v>
      </c>
      <c r="H44" s="240">
        <f>SUC1_Bazės!$AJ8</f>
        <v>0</v>
      </c>
      <c r="I44" s="240">
        <f>SUC1_Bazės!$AJ9</f>
        <v>0</v>
      </c>
      <c r="J44" s="240">
        <f>SUC1_Bazės!$AJ10</f>
        <v>0</v>
      </c>
      <c r="K44" s="131"/>
      <c r="L44" s="131"/>
      <c r="M44" s="131"/>
      <c r="N44" s="131"/>
      <c r="O44" s="131"/>
      <c r="P44" s="131"/>
      <c r="Q44" s="131"/>
      <c r="R44" s="65">
        <f t="shared" ref="R44" si="5">SUM(C44:Q44)</f>
        <v>362.09</v>
      </c>
      <c r="V44" s="303"/>
    </row>
    <row r="45" spans="1:22">
      <c r="C45" s="98">
        <f>SUM(C20:C25,C27:C43,C16,C13,C8,C6:C7,C11,C12)</f>
        <v>5</v>
      </c>
      <c r="D45" s="98">
        <f t="shared" ref="D45:Q45" si="6">SUM(D20:D25,D27:D43,D16,D13,D8,D6:D7,D11,D12)</f>
        <v>20</v>
      </c>
      <c r="E45" s="98">
        <f t="shared" si="6"/>
        <v>0</v>
      </c>
      <c r="F45" s="98">
        <f t="shared" si="6"/>
        <v>0</v>
      </c>
      <c r="G45" s="98">
        <f t="shared" si="6"/>
        <v>23</v>
      </c>
      <c r="H45" s="98">
        <f t="shared" si="6"/>
        <v>5</v>
      </c>
      <c r="I45" s="98">
        <f t="shared" si="6"/>
        <v>0</v>
      </c>
      <c r="J45" s="98">
        <f t="shared" si="6"/>
        <v>0</v>
      </c>
      <c r="K45" s="98">
        <f t="shared" si="6"/>
        <v>138</v>
      </c>
      <c r="L45" s="98">
        <f t="shared" si="6"/>
        <v>3</v>
      </c>
      <c r="M45" s="98">
        <f t="shared" si="6"/>
        <v>3</v>
      </c>
      <c r="N45" s="98">
        <f t="shared" si="6"/>
        <v>5</v>
      </c>
      <c r="O45" s="98">
        <f t="shared" si="6"/>
        <v>0</v>
      </c>
      <c r="P45" s="98">
        <f t="shared" si="6"/>
        <v>0</v>
      </c>
      <c r="Q45" s="98">
        <f t="shared" si="6"/>
        <v>0</v>
      </c>
      <c r="R45" s="98">
        <f>SUM(R20:R25,R27:R43,R16,R13,R8,R6:R7,R11,R12)</f>
        <v>202</v>
      </c>
    </row>
  </sheetData>
  <sheetProtection algorithmName="SHA-512" hashValue="ctLCHIlVpxRvK62k6xk5gYPrBX9HEdUWIKcyOzKbylER2PD3iHxUVZ9btjH9QHJiTNZWAD8INQ4xi9wm4GdKxw==" saltValue="6CBx4RyqcmABI7WZqOf3cA==" spinCount="100000" sheet="1" objects="1" scenarios="1"/>
  <mergeCells count="3">
    <mergeCell ref="A3:R3"/>
    <mergeCell ref="A2:R2"/>
    <mergeCell ref="A1:R1"/>
  </mergeCells>
  <phoneticPr fontId="18" type="noConversion"/>
  <conditionalFormatting sqref="H6:J7 H9:J12 H14:J15 H17:J25 H27:J43">
    <cfRule type="cellIs" dxfId="4" priority="2" stopIfTrue="1" operator="equal">
      <formula>0</formula>
    </cfRule>
  </conditionalFormatting>
  <conditionalFormatting sqref="H44:J44">
    <cfRule type="cellIs" dxfId="3"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S45"/>
  <sheetViews>
    <sheetView showGridLines="0" topLeftCell="A13" zoomScale="85" zoomScaleNormal="85" workbookViewId="0">
      <selection activeCell="X32" sqref="X32"/>
    </sheetView>
  </sheetViews>
  <sheetFormatPr defaultRowHeight="15.6"/>
  <cols>
    <col min="1" max="1" width="2.59765625" style="4" customWidth="1"/>
    <col min="2" max="2" width="5.19921875" style="4" customWidth="1"/>
    <col min="3" max="3" width="7.19921875" style="4" customWidth="1"/>
    <col min="4" max="4" width="9.5" style="4" customWidth="1"/>
    <col min="5" max="5" width="9" style="4" customWidth="1"/>
    <col min="6" max="6" width="8.59765625" style="4" customWidth="1"/>
    <col min="7" max="7" width="8.5" style="4" customWidth="1"/>
    <col min="8" max="8" width="9" style="4" customWidth="1"/>
    <col min="9" max="9" width="8.69921875" style="4" customWidth="1"/>
    <col min="10" max="10" width="8.5" style="4" customWidth="1"/>
    <col min="11" max="11" width="9.19921875" style="4" customWidth="1"/>
    <col min="12" max="12" width="8" style="4" customWidth="1"/>
    <col min="13" max="13" width="7.5" style="4" customWidth="1"/>
    <col min="14" max="15" width="7.19921875" style="4" customWidth="1"/>
    <col min="16" max="16" width="7.8984375" style="4" customWidth="1"/>
    <col min="17" max="17" width="7.19921875" customWidth="1"/>
    <col min="18" max="18" width="3.19921875" customWidth="1"/>
  </cols>
  <sheetData>
    <row r="1" spans="1:19" ht="14.25" customHeight="1">
      <c r="A1" s="536" t="str">
        <f>'KKS1_1.Duomenys apie org.'!A10:AI10</f>
        <v>Klaipėdos miesto savivaldybės administracijos Sporto skyrius</v>
      </c>
      <c r="B1" s="536"/>
      <c r="C1" s="536"/>
      <c r="D1" s="536"/>
      <c r="E1" s="536"/>
      <c r="F1" s="536"/>
      <c r="G1" s="536"/>
      <c r="H1" s="536"/>
      <c r="I1" s="536"/>
      <c r="J1" s="536"/>
      <c r="K1" s="536"/>
      <c r="L1" s="536"/>
      <c r="M1" s="536"/>
      <c r="N1" s="536"/>
      <c r="O1" s="536"/>
      <c r="P1" s="536"/>
      <c r="Q1" s="536"/>
    </row>
    <row r="2" spans="1:19" ht="9.75" customHeight="1">
      <c r="A2" s="591" t="s">
        <v>462</v>
      </c>
      <c r="B2" s="591"/>
      <c r="C2" s="591"/>
      <c r="D2" s="591"/>
      <c r="E2" s="591"/>
      <c r="F2" s="591"/>
      <c r="G2" s="591"/>
      <c r="H2" s="591"/>
      <c r="I2" s="591"/>
      <c r="J2" s="591"/>
      <c r="K2" s="591"/>
      <c r="L2" s="591"/>
      <c r="M2" s="591"/>
      <c r="N2" s="591"/>
      <c r="O2" s="591"/>
      <c r="P2" s="591"/>
      <c r="Q2" s="591"/>
    </row>
    <row r="3" spans="1:19" ht="9.75" customHeight="1">
      <c r="A3" s="307"/>
      <c r="B3" s="307"/>
      <c r="C3" s="307"/>
      <c r="D3" s="307"/>
      <c r="E3" s="307"/>
      <c r="F3" s="307"/>
      <c r="G3" s="307"/>
      <c r="H3" s="307"/>
      <c r="I3" s="307"/>
      <c r="J3" s="307"/>
      <c r="K3" s="307"/>
      <c r="L3" s="307"/>
      <c r="M3" s="307"/>
      <c r="N3" s="307"/>
      <c r="O3" s="307"/>
      <c r="P3" s="307"/>
      <c r="Q3" s="307"/>
    </row>
    <row r="4" spans="1:19">
      <c r="A4" s="106" t="s">
        <v>439</v>
      </c>
      <c r="B4" s="107"/>
      <c r="C4" s="283"/>
      <c r="D4" s="283"/>
      <c r="E4" s="107"/>
      <c r="F4" s="107"/>
      <c r="G4" s="107"/>
      <c r="H4" s="273"/>
      <c r="I4" s="107"/>
      <c r="J4" s="107"/>
      <c r="K4" s="107"/>
      <c r="L4" s="107"/>
      <c r="M4" s="107"/>
    </row>
    <row r="5" spans="1:19" ht="13.5" customHeight="1">
      <c r="A5" s="106" t="s">
        <v>466</v>
      </c>
      <c r="B5" s="107"/>
      <c r="C5" s="283"/>
      <c r="D5" s="283"/>
      <c r="E5" s="107"/>
      <c r="F5" s="107"/>
      <c r="G5" s="107"/>
      <c r="H5" s="273"/>
      <c r="I5" s="107"/>
      <c r="J5" s="107"/>
      <c r="K5" s="107"/>
      <c r="L5" s="107"/>
      <c r="M5" s="107"/>
    </row>
    <row r="6" spans="1:19" ht="13.5" customHeight="1">
      <c r="A6" s="614" t="s">
        <v>279</v>
      </c>
      <c r="B6" s="615"/>
      <c r="C6" s="616"/>
      <c r="D6" s="642" t="s">
        <v>465</v>
      </c>
      <c r="E6" s="413" t="s">
        <v>541</v>
      </c>
      <c r="F6" s="413" t="s">
        <v>280</v>
      </c>
      <c r="G6" s="645" t="s">
        <v>467</v>
      </c>
      <c r="H6" s="654" t="s">
        <v>273</v>
      </c>
      <c r="I6" s="655"/>
      <c r="J6" s="655"/>
      <c r="K6" s="655"/>
      <c r="L6" s="655"/>
      <c r="M6" s="655"/>
      <c r="N6" s="655"/>
      <c r="O6" s="655"/>
      <c r="P6" s="655"/>
      <c r="Q6" s="638"/>
    </row>
    <row r="7" spans="1:19" ht="21" customHeight="1">
      <c r="A7" s="617"/>
      <c r="B7" s="618"/>
      <c r="C7" s="619"/>
      <c r="D7" s="643"/>
      <c r="E7" s="413"/>
      <c r="F7" s="413"/>
      <c r="G7" s="645"/>
      <c r="H7" s="634" t="s">
        <v>309</v>
      </c>
      <c r="I7" s="635"/>
      <c r="J7" s="636" t="s">
        <v>320</v>
      </c>
      <c r="K7" s="635"/>
      <c r="L7" s="637" t="s">
        <v>316</v>
      </c>
      <c r="M7" s="638"/>
      <c r="N7" s="637" t="s">
        <v>277</v>
      </c>
      <c r="O7" s="638"/>
      <c r="P7" s="652" t="s">
        <v>32</v>
      </c>
      <c r="Q7" s="653"/>
    </row>
    <row r="8" spans="1:19" ht="56.25" customHeight="1">
      <c r="A8" s="620"/>
      <c r="B8" s="621"/>
      <c r="C8" s="622"/>
      <c r="D8" s="644"/>
      <c r="E8" s="413"/>
      <c r="F8" s="413"/>
      <c r="G8" s="645"/>
      <c r="H8" s="278" t="s">
        <v>317</v>
      </c>
      <c r="I8" s="236" t="s">
        <v>342</v>
      </c>
      <c r="J8" s="279" t="s">
        <v>317</v>
      </c>
      <c r="K8" s="236" t="s">
        <v>342</v>
      </c>
      <c r="L8" s="279" t="s">
        <v>317</v>
      </c>
      <c r="M8" s="236" t="s">
        <v>342</v>
      </c>
      <c r="N8" s="279" t="s">
        <v>317</v>
      </c>
      <c r="O8" s="236" t="s">
        <v>342</v>
      </c>
      <c r="P8" s="279" t="s">
        <v>317</v>
      </c>
      <c r="Q8" s="236" t="s">
        <v>342</v>
      </c>
    </row>
    <row r="9" spans="1:19" ht="9" customHeight="1">
      <c r="A9" s="483">
        <v>1</v>
      </c>
      <c r="B9" s="484"/>
      <c r="C9" s="485"/>
      <c r="D9" s="275">
        <v>2</v>
      </c>
      <c r="E9" s="277">
        <v>4</v>
      </c>
      <c r="F9" s="276">
        <v>5</v>
      </c>
      <c r="G9" s="245">
        <v>6</v>
      </c>
      <c r="H9" s="244">
        <v>7</v>
      </c>
      <c r="I9" s="238">
        <v>8</v>
      </c>
      <c r="J9" s="237">
        <v>9</v>
      </c>
      <c r="K9" s="238">
        <v>10</v>
      </c>
      <c r="L9" s="237">
        <v>11</v>
      </c>
      <c r="M9" s="238">
        <v>12</v>
      </c>
      <c r="N9" s="237">
        <v>13</v>
      </c>
      <c r="O9" s="238">
        <v>14</v>
      </c>
      <c r="P9" s="238">
        <v>10</v>
      </c>
      <c r="Q9" s="237"/>
    </row>
    <row r="10" spans="1:19" ht="15.75" customHeight="1">
      <c r="A10" s="629">
        <v>213481.2</v>
      </c>
      <c r="B10" s="630"/>
      <c r="C10" s="631"/>
      <c r="D10" s="301">
        <f>H26+H10</f>
        <v>13295.606</v>
      </c>
      <c r="E10" s="284">
        <f>IFERROR((D10*100)/A10,0)</f>
        <v>6.227998531018188</v>
      </c>
      <c r="F10" s="118">
        <v>148506</v>
      </c>
      <c r="G10" s="285">
        <f>IFERROR((A10/F10*10000),0)</f>
        <v>14375.257565350896</v>
      </c>
      <c r="H10" s="246">
        <v>5668.2</v>
      </c>
      <c r="I10" s="247">
        <v>5075.8</v>
      </c>
      <c r="J10" s="247">
        <v>51.5</v>
      </c>
      <c r="K10" s="247">
        <v>22.5</v>
      </c>
      <c r="L10" s="247">
        <v>583.20000000000005</v>
      </c>
      <c r="M10" s="247">
        <v>254.8</v>
      </c>
      <c r="N10" s="247">
        <v>20.7</v>
      </c>
      <c r="O10" s="247">
        <v>0</v>
      </c>
      <c r="P10" s="287">
        <f>H10+J10+L10+N10</f>
        <v>6323.5999999999995</v>
      </c>
      <c r="Q10" s="287">
        <f>I10+K10+M10+O10</f>
        <v>5353.1</v>
      </c>
      <c r="S10" s="347" t="str">
        <f>IF(A10&lt;D10,"Klaida! Neįrašėte bendrų savivaldybės lėšų arba jei įrašėte tai negali būti skirta savivaldybės lėšų sporto organziacijoms daugiau negu bendras savivaldybės biudžetas!","")</f>
        <v/>
      </c>
    </row>
    <row r="11" spans="1:19" ht="7.5" customHeight="1">
      <c r="A11" s="109"/>
      <c r="B11" s="109"/>
      <c r="C11" s="109"/>
      <c r="D11" s="109"/>
      <c r="E11" s="108"/>
      <c r="F11" s="108"/>
      <c r="G11" s="108"/>
      <c r="H11" s="121"/>
      <c r="I11" s="107"/>
      <c r="J11" s="107"/>
      <c r="K11" s="107"/>
      <c r="L11" s="107"/>
      <c r="M11" s="107"/>
    </row>
    <row r="12" spans="1:19" ht="10.5" customHeight="1">
      <c r="A12" s="15"/>
      <c r="B12" s="13"/>
      <c r="C12" s="13"/>
      <c r="D12" s="13"/>
      <c r="E12" s="13"/>
      <c r="F12" s="13"/>
      <c r="G12" s="13"/>
      <c r="H12" s="13"/>
      <c r="I12" s="302"/>
      <c r="J12" s="107"/>
      <c r="K12" s="107"/>
      <c r="L12" s="107"/>
      <c r="M12" s="107"/>
    </row>
    <row r="13" spans="1:19">
      <c r="A13" s="109"/>
      <c r="B13" s="109"/>
      <c r="C13" s="109"/>
      <c r="D13" s="109"/>
      <c r="E13" s="121"/>
      <c r="F13" s="121"/>
      <c r="G13" s="121"/>
      <c r="H13" s="121"/>
      <c r="I13" s="283"/>
      <c r="J13" s="283"/>
      <c r="K13" s="283"/>
      <c r="L13" s="283"/>
      <c r="M13" s="283"/>
    </row>
    <row r="14" spans="1:19" s="88" customFormat="1" ht="21.75" customHeight="1">
      <c r="A14" s="639" t="s">
        <v>441</v>
      </c>
      <c r="B14" s="640"/>
      <c r="C14" s="640"/>
      <c r="D14" s="640"/>
      <c r="E14" s="640"/>
      <c r="F14" s="640"/>
      <c r="G14" s="641"/>
      <c r="H14" s="641"/>
      <c r="I14" s="641"/>
      <c r="J14" s="641"/>
      <c r="K14" s="641"/>
      <c r="L14" s="641"/>
      <c r="M14" s="641"/>
      <c r="N14" s="87"/>
      <c r="O14" s="87"/>
      <c r="P14" s="288"/>
      <c r="Q14" s="289"/>
    </row>
    <row r="15" spans="1:19" ht="12.75" customHeight="1">
      <c r="A15" s="646" t="s">
        <v>0</v>
      </c>
      <c r="B15" s="601" t="s">
        <v>6</v>
      </c>
      <c r="C15" s="647"/>
      <c r="D15" s="648"/>
      <c r="E15" s="607" t="s">
        <v>144</v>
      </c>
      <c r="F15" s="608"/>
      <c r="G15" s="608"/>
      <c r="H15" s="608"/>
      <c r="I15" s="608"/>
      <c r="J15" s="608"/>
      <c r="K15" s="608"/>
      <c r="L15" s="609"/>
      <c r="M15" s="625" t="s">
        <v>306</v>
      </c>
      <c r="N15" s="626"/>
      <c r="O15" s="632" t="s">
        <v>275</v>
      </c>
      <c r="P15" s="633"/>
      <c r="Q15" s="290"/>
    </row>
    <row r="16" spans="1:19" ht="56.25" customHeight="1">
      <c r="A16" s="646"/>
      <c r="B16" s="649"/>
      <c r="C16" s="650"/>
      <c r="D16" s="651"/>
      <c r="E16" s="111" t="s">
        <v>447</v>
      </c>
      <c r="F16" s="111" t="s">
        <v>440</v>
      </c>
      <c r="G16" s="111" t="s">
        <v>448</v>
      </c>
      <c r="H16" s="111" t="s">
        <v>145</v>
      </c>
      <c r="I16" s="296" t="s">
        <v>318</v>
      </c>
      <c r="J16" s="296" t="s">
        <v>146</v>
      </c>
      <c r="K16" s="296" t="s">
        <v>334</v>
      </c>
      <c r="L16" s="295" t="s">
        <v>147</v>
      </c>
      <c r="M16" s="627"/>
      <c r="N16" s="628"/>
      <c r="O16" s="632"/>
      <c r="P16" s="633"/>
      <c r="Q16" s="339" t="s">
        <v>483</v>
      </c>
    </row>
    <row r="17" spans="1:18" ht="9" customHeight="1">
      <c r="A17" s="5">
        <v>1</v>
      </c>
      <c r="B17" s="506">
        <v>2</v>
      </c>
      <c r="C17" s="516"/>
      <c r="D17" s="517"/>
      <c r="E17" s="297">
        <v>3</v>
      </c>
      <c r="F17" s="297">
        <v>4</v>
      </c>
      <c r="G17" s="297">
        <v>5</v>
      </c>
      <c r="H17" s="297">
        <v>6</v>
      </c>
      <c r="I17" s="25">
        <v>7</v>
      </c>
      <c r="J17" s="298">
        <v>8</v>
      </c>
      <c r="K17" s="298">
        <v>9</v>
      </c>
      <c r="L17" s="298">
        <v>10</v>
      </c>
      <c r="M17" s="506">
        <v>11</v>
      </c>
      <c r="N17" s="610"/>
      <c r="O17" s="673">
        <v>12</v>
      </c>
      <c r="P17" s="533"/>
      <c r="Q17" s="291"/>
    </row>
    <row r="18" spans="1:18" ht="26.25" customHeight="1">
      <c r="A18" s="26" t="s">
        <v>40</v>
      </c>
      <c r="B18" s="661" t="s">
        <v>557</v>
      </c>
      <c r="C18" s="662"/>
      <c r="D18" s="663"/>
      <c r="E18" s="300"/>
      <c r="F18" s="300"/>
      <c r="G18" s="300"/>
      <c r="H18" s="300">
        <v>842</v>
      </c>
      <c r="I18" s="248"/>
      <c r="J18" s="300"/>
      <c r="K18" s="300"/>
      <c r="L18" s="299"/>
      <c r="M18" s="611">
        <f>SUM(E18:L18)</f>
        <v>842</v>
      </c>
      <c r="N18" s="612"/>
      <c r="O18" s="674">
        <f>SUM(A34:Q34)</f>
        <v>842</v>
      </c>
      <c r="P18" s="675"/>
      <c r="Q18" s="340">
        <f>M18-O18</f>
        <v>0</v>
      </c>
      <c r="R18" s="317" t="str">
        <f>IF(Q18="","",IF(Q18&gt;0,"Nepanaudotos lėšos",IF(Q18&lt;0,"Išleista daugiau negu buvo gauta lėšų","")))</f>
        <v/>
      </c>
    </row>
    <row r="19" spans="1:18">
      <c r="A19" s="24" t="s">
        <v>42</v>
      </c>
      <c r="B19" s="661" t="s">
        <v>18</v>
      </c>
      <c r="C19" s="662"/>
      <c r="D19" s="663"/>
      <c r="E19" s="300">
        <v>34.145000000000003</v>
      </c>
      <c r="F19" s="300">
        <v>37.619</v>
      </c>
      <c r="G19" s="300">
        <v>39.272419999999997</v>
      </c>
      <c r="H19" s="300">
        <v>756.43200000000002</v>
      </c>
      <c r="I19" s="300"/>
      <c r="J19" s="300">
        <v>177.727</v>
      </c>
      <c r="K19" s="300"/>
      <c r="L19" s="299">
        <v>156.95005</v>
      </c>
      <c r="M19" s="611">
        <f t="shared" ref="M19:M24" si="0">SUM(E19:L19)</f>
        <v>1202.1454699999999</v>
      </c>
      <c r="N19" s="612"/>
      <c r="O19" s="667">
        <v>1202.1500000000001</v>
      </c>
      <c r="P19" s="668"/>
      <c r="Q19" s="340">
        <f>M19-O19</f>
        <v>-4.5300000001589069E-3</v>
      </c>
      <c r="R19" s="317" t="str">
        <f t="shared" ref="R19:R26" si="1">IF(Q19="","",IF(Q19&gt;0,"Nepanaudotos lėšos",IF(Q19&lt;0,"Išleista daugiau negu buvo gauta lėšų","")))</f>
        <v>Išleista daugiau negu buvo gauta lėšų</v>
      </c>
    </row>
    <row r="20" spans="1:18" ht="13.5" customHeight="1">
      <c r="A20" s="24" t="s">
        <v>44</v>
      </c>
      <c r="B20" s="661" t="s">
        <v>19</v>
      </c>
      <c r="C20" s="662"/>
      <c r="D20" s="663"/>
      <c r="E20" s="300">
        <v>2.58</v>
      </c>
      <c r="F20" s="300"/>
      <c r="G20" s="300">
        <v>16.100000000000001</v>
      </c>
      <c r="H20" s="300">
        <v>1715.0170000000001</v>
      </c>
      <c r="I20" s="300"/>
      <c r="J20" s="300">
        <v>538.83000000000004</v>
      </c>
      <c r="K20" s="300"/>
      <c r="L20" s="299">
        <v>1068.77</v>
      </c>
      <c r="M20" s="611">
        <f t="shared" si="0"/>
        <v>3341.297</v>
      </c>
      <c r="N20" s="612"/>
      <c r="O20" s="667">
        <v>3341.3</v>
      </c>
      <c r="P20" s="668"/>
      <c r="Q20" s="340">
        <f t="shared" ref="Q20:Q25" si="2">M20-O20</f>
        <v>-3.0000000001564331E-3</v>
      </c>
      <c r="R20" s="317" t="str">
        <f t="shared" si="1"/>
        <v>Išleista daugiau negu buvo gauta lėšų</v>
      </c>
    </row>
    <row r="21" spans="1:18" ht="26.25" customHeight="1">
      <c r="A21" s="24" t="s">
        <v>46</v>
      </c>
      <c r="B21" s="661" t="s">
        <v>333</v>
      </c>
      <c r="C21" s="662"/>
      <c r="D21" s="663"/>
      <c r="E21" s="300"/>
      <c r="F21" s="300"/>
      <c r="G21" s="300">
        <v>75</v>
      </c>
      <c r="H21" s="300">
        <v>76.156999999999996</v>
      </c>
      <c r="I21" s="300"/>
      <c r="J21" s="300"/>
      <c r="K21" s="300">
        <v>15</v>
      </c>
      <c r="L21" s="299">
        <v>34.814</v>
      </c>
      <c r="M21" s="611">
        <f t="shared" si="0"/>
        <v>200.97099999999998</v>
      </c>
      <c r="N21" s="612"/>
      <c r="O21" s="667">
        <v>200.97</v>
      </c>
      <c r="P21" s="668"/>
      <c r="Q21" s="340">
        <f t="shared" si="2"/>
        <v>9.9999999997635314E-4</v>
      </c>
      <c r="R21" s="317" t="str">
        <f t="shared" si="1"/>
        <v>Nepanaudotos lėšos</v>
      </c>
    </row>
    <row r="22" spans="1:18" ht="15" customHeight="1">
      <c r="A22" s="24" t="s">
        <v>48</v>
      </c>
      <c r="B22" s="661" t="s">
        <v>20</v>
      </c>
      <c r="C22" s="662"/>
      <c r="D22" s="663"/>
      <c r="E22" s="300"/>
      <c r="F22" s="300"/>
      <c r="G22" s="300"/>
      <c r="H22" s="300"/>
      <c r="I22" s="300"/>
      <c r="J22" s="300"/>
      <c r="K22" s="300"/>
      <c r="L22" s="299"/>
      <c r="M22" s="611">
        <f t="shared" si="0"/>
        <v>0</v>
      </c>
      <c r="N22" s="612"/>
      <c r="O22" s="667"/>
      <c r="P22" s="668"/>
      <c r="Q22" s="340">
        <f t="shared" si="2"/>
        <v>0</v>
      </c>
      <c r="R22" s="317" t="str">
        <f t="shared" si="1"/>
        <v/>
      </c>
    </row>
    <row r="23" spans="1:18" ht="24" customHeight="1">
      <c r="A23" s="24" t="s">
        <v>50</v>
      </c>
      <c r="B23" s="661" t="s">
        <v>572</v>
      </c>
      <c r="C23" s="662"/>
      <c r="D23" s="663"/>
      <c r="E23" s="254">
        <f>SUC1_Finansai!C9</f>
        <v>0</v>
      </c>
      <c r="F23" s="254">
        <f>SUC1_Finansai!D9</f>
        <v>0</v>
      </c>
      <c r="G23" s="254">
        <f>SUC1_Finansai!E9</f>
        <v>0</v>
      </c>
      <c r="H23" s="254">
        <f>SUC1_Finansai!F9</f>
        <v>4237.8</v>
      </c>
      <c r="I23" s="254">
        <f>SUC1_Finansai!G9</f>
        <v>76.3</v>
      </c>
      <c r="J23" s="254">
        <f>SUC1_Finansai!H9</f>
        <v>36.299999999999997</v>
      </c>
      <c r="K23" s="254">
        <f>SUC1_Finansai!I9</f>
        <v>0</v>
      </c>
      <c r="L23" s="254">
        <f>SUC1_Finansai!J9</f>
        <v>199.6</v>
      </c>
      <c r="M23" s="611">
        <f t="shared" si="0"/>
        <v>4550.0000000000009</v>
      </c>
      <c r="N23" s="612"/>
      <c r="O23" s="669">
        <f>SUC1_Finansai!V9</f>
        <v>4539.8</v>
      </c>
      <c r="P23" s="670"/>
      <c r="Q23" s="340">
        <f t="shared" si="2"/>
        <v>10.200000000000728</v>
      </c>
      <c r="R23" s="317" t="str">
        <f t="shared" si="1"/>
        <v>Nepanaudotos lėšos</v>
      </c>
    </row>
    <row r="24" spans="1:18" ht="25.5" customHeight="1">
      <c r="A24" s="24" t="s">
        <v>52</v>
      </c>
      <c r="B24" s="661" t="s">
        <v>450</v>
      </c>
      <c r="C24" s="662"/>
      <c r="D24" s="663"/>
      <c r="E24" s="254">
        <f>SUC1_Finansai!C10</f>
        <v>0</v>
      </c>
      <c r="F24" s="254">
        <f>SUC1_Finansai!D10</f>
        <v>0</v>
      </c>
      <c r="G24" s="254">
        <f>SUC1_Finansai!E10</f>
        <v>0</v>
      </c>
      <c r="H24" s="254">
        <f>SUC1_Finansai!F10</f>
        <v>0</v>
      </c>
      <c r="I24" s="254">
        <f>SUC1_Finansai!G10</f>
        <v>0</v>
      </c>
      <c r="J24" s="254">
        <f>SUC1_Finansai!H10</f>
        <v>0</v>
      </c>
      <c r="K24" s="254">
        <f>SUC1_Finansai!I10</f>
        <v>0</v>
      </c>
      <c r="L24" s="254">
        <f>SUC1_Finansai!J10</f>
        <v>0</v>
      </c>
      <c r="M24" s="611">
        <f t="shared" si="0"/>
        <v>0</v>
      </c>
      <c r="N24" s="612"/>
      <c r="O24" s="669">
        <f>SUC1_Finansai!V10</f>
        <v>0</v>
      </c>
      <c r="P24" s="670"/>
      <c r="Q24" s="340">
        <f t="shared" si="2"/>
        <v>0</v>
      </c>
      <c r="R24" s="317" t="str">
        <f t="shared" si="1"/>
        <v/>
      </c>
    </row>
    <row r="25" spans="1:18" ht="25.5" customHeight="1">
      <c r="A25" s="24" t="s">
        <v>53</v>
      </c>
      <c r="B25" s="661" t="s">
        <v>451</v>
      </c>
      <c r="C25" s="662"/>
      <c r="D25" s="663"/>
      <c r="E25" s="254">
        <f>SUC1_Finansai!C11</f>
        <v>0</v>
      </c>
      <c r="F25" s="254">
        <f>SUC1_Finansai!D11</f>
        <v>0</v>
      </c>
      <c r="G25" s="254">
        <f>SUC1_Finansai!E11</f>
        <v>0</v>
      </c>
      <c r="H25" s="254">
        <f>SUC1_Finansai!F11</f>
        <v>0</v>
      </c>
      <c r="I25" s="254">
        <f>SUC1_Finansai!G11</f>
        <v>0</v>
      </c>
      <c r="J25" s="254">
        <f>SUC1_Finansai!H11</f>
        <v>0</v>
      </c>
      <c r="K25" s="254">
        <f>SUC1_Finansai!I11</f>
        <v>0</v>
      </c>
      <c r="L25" s="254">
        <f>SUC1_Finansai!J11</f>
        <v>0</v>
      </c>
      <c r="M25" s="611">
        <f>SUM(E25:L25)</f>
        <v>0</v>
      </c>
      <c r="N25" s="612"/>
      <c r="O25" s="669">
        <f>SUC1_Finansai!V11</f>
        <v>0</v>
      </c>
      <c r="P25" s="670"/>
      <c r="Q25" s="340">
        <f t="shared" si="2"/>
        <v>0</v>
      </c>
      <c r="R25" s="317" t="str">
        <f t="shared" si="1"/>
        <v/>
      </c>
    </row>
    <row r="26" spans="1:18">
      <c r="A26" s="27"/>
      <c r="B26" s="664" t="s">
        <v>21</v>
      </c>
      <c r="C26" s="665"/>
      <c r="D26" s="666"/>
      <c r="E26" s="255">
        <f t="shared" ref="E26:K26" si="3">SUM(E18:E25)</f>
        <v>36.725000000000001</v>
      </c>
      <c r="F26" s="255">
        <f t="shared" si="3"/>
        <v>37.619</v>
      </c>
      <c r="G26" s="255">
        <f t="shared" si="3"/>
        <v>130.37242000000001</v>
      </c>
      <c r="H26" s="255">
        <f t="shared" si="3"/>
        <v>7627.4060000000009</v>
      </c>
      <c r="I26" s="255">
        <f t="shared" si="3"/>
        <v>76.3</v>
      </c>
      <c r="J26" s="255">
        <f t="shared" si="3"/>
        <v>752.85699999999997</v>
      </c>
      <c r="K26" s="255">
        <f t="shared" si="3"/>
        <v>15</v>
      </c>
      <c r="L26" s="292">
        <f>SUM(L18:L25)</f>
        <v>1460.1340499999999</v>
      </c>
      <c r="M26" s="623">
        <f>SUM(M18:N25)</f>
        <v>10136.41347</v>
      </c>
      <c r="N26" s="624"/>
      <c r="O26" s="671">
        <f>SUM(O18:P25)</f>
        <v>10126.220000000001</v>
      </c>
      <c r="P26" s="672"/>
      <c r="Q26" s="340">
        <f>M26-O26</f>
        <v>10.193469999998342</v>
      </c>
      <c r="R26" s="317" t="str">
        <f t="shared" si="1"/>
        <v>Nepanaudotos lėšos</v>
      </c>
    </row>
    <row r="27" spans="1:18" ht="13.5" customHeight="1">
      <c r="A27" s="308" t="s">
        <v>446</v>
      </c>
      <c r="B27" s="107"/>
      <c r="C27" s="283"/>
      <c r="D27" s="283"/>
      <c r="E27" s="107"/>
      <c r="F27" s="107"/>
      <c r="G27" s="107"/>
      <c r="H27" s="273"/>
      <c r="I27" s="107"/>
      <c r="J27" s="107"/>
      <c r="K27" s="107"/>
      <c r="L27" s="107"/>
      <c r="M27" s="110"/>
    </row>
    <row r="28" spans="1:18" ht="12.75" customHeight="1">
      <c r="A28" s="282" t="s">
        <v>449</v>
      </c>
      <c r="B28" s="283"/>
      <c r="C28" s="283"/>
      <c r="D28" s="283"/>
      <c r="E28" s="283"/>
      <c r="F28" s="283"/>
      <c r="G28" s="283"/>
      <c r="H28" s="283"/>
      <c r="I28" s="283"/>
      <c r="J28" s="283"/>
      <c r="K28" s="283"/>
      <c r="L28" s="283"/>
      <c r="M28" s="280"/>
    </row>
    <row r="29" spans="1:18" ht="20.25" customHeight="1">
      <c r="A29" s="308"/>
      <c r="B29" s="283"/>
      <c r="C29" s="283"/>
      <c r="D29" s="283"/>
      <c r="E29" s="283"/>
      <c r="F29" s="283"/>
      <c r="G29" s="283"/>
      <c r="H29" s="283"/>
      <c r="I29" s="283"/>
      <c r="J29" s="283"/>
      <c r="K29" s="283"/>
      <c r="L29" s="283"/>
      <c r="M29" s="280"/>
    </row>
    <row r="30" spans="1:18">
      <c r="A30" s="286" t="s">
        <v>556</v>
      </c>
      <c r="B30" s="15"/>
      <c r="C30" s="15"/>
      <c r="D30" s="15"/>
      <c r="E30" s="13"/>
      <c r="F30" s="13"/>
      <c r="G30" s="13"/>
      <c r="H30" s="13"/>
      <c r="I30" s="13"/>
      <c r="J30" s="13"/>
      <c r="K30" s="13"/>
      <c r="L30" s="13"/>
      <c r="M30" s="13"/>
    </row>
    <row r="31" spans="1:18" ht="20.25" customHeight="1">
      <c r="A31" s="601" t="s">
        <v>315</v>
      </c>
      <c r="B31" s="602"/>
      <c r="C31" s="605" t="s">
        <v>323</v>
      </c>
      <c r="D31" s="411" t="s">
        <v>151</v>
      </c>
      <c r="E31" s="411" t="s">
        <v>150</v>
      </c>
      <c r="F31" s="411" t="s">
        <v>148</v>
      </c>
      <c r="G31" s="411" t="s">
        <v>149</v>
      </c>
      <c r="H31" s="656" t="s">
        <v>481</v>
      </c>
      <c r="I31" s="657"/>
      <c r="J31" s="416" t="s">
        <v>272</v>
      </c>
      <c r="K31" s="490"/>
      <c r="L31" s="658"/>
      <c r="M31" s="659" t="s">
        <v>274</v>
      </c>
      <c r="N31" s="411" t="s">
        <v>341</v>
      </c>
      <c r="O31" s="414" t="s">
        <v>336</v>
      </c>
      <c r="P31" s="414" t="s">
        <v>337</v>
      </c>
      <c r="Q31" s="411" t="s">
        <v>291</v>
      </c>
    </row>
    <row r="32" spans="1:18" ht="42" customHeight="1">
      <c r="A32" s="603"/>
      <c r="B32" s="604"/>
      <c r="C32" s="606"/>
      <c r="D32" s="613"/>
      <c r="E32" s="613"/>
      <c r="F32" s="613"/>
      <c r="G32" s="613"/>
      <c r="H32" s="319" t="s">
        <v>480</v>
      </c>
      <c r="I32" s="315" t="s">
        <v>278</v>
      </c>
      <c r="J32" s="314" t="s">
        <v>276</v>
      </c>
      <c r="K32" s="314" t="s">
        <v>478</v>
      </c>
      <c r="L32" s="320" t="s">
        <v>479</v>
      </c>
      <c r="M32" s="660"/>
      <c r="N32" s="613"/>
      <c r="O32" s="529"/>
      <c r="P32" s="529"/>
      <c r="Q32" s="613"/>
    </row>
    <row r="33" spans="1:17" s="348" customFormat="1" ht="12" customHeight="1">
      <c r="A33" s="597">
        <v>1</v>
      </c>
      <c r="B33" s="598"/>
      <c r="C33" s="281">
        <v>2</v>
      </c>
      <c r="D33" s="281">
        <v>3</v>
      </c>
      <c r="E33" s="281">
        <v>4</v>
      </c>
      <c r="F33" s="281">
        <v>5</v>
      </c>
      <c r="G33" s="281">
        <v>6</v>
      </c>
      <c r="H33" s="281">
        <v>7</v>
      </c>
      <c r="I33" s="281">
        <v>8</v>
      </c>
      <c r="J33" s="281">
        <v>9</v>
      </c>
      <c r="K33" s="281">
        <v>10</v>
      </c>
      <c r="L33" s="281">
        <v>11</v>
      </c>
      <c r="M33" s="281">
        <v>12</v>
      </c>
      <c r="N33" s="281">
        <v>13</v>
      </c>
      <c r="O33" s="281">
        <v>14</v>
      </c>
      <c r="P33" s="281">
        <v>15</v>
      </c>
      <c r="Q33" s="281">
        <v>16</v>
      </c>
    </row>
    <row r="34" spans="1:17">
      <c r="A34" s="599"/>
      <c r="B34" s="600"/>
      <c r="C34" s="249">
        <v>615.5</v>
      </c>
      <c r="D34" s="249"/>
      <c r="E34" s="249"/>
      <c r="F34" s="249"/>
      <c r="G34" s="249"/>
      <c r="H34" s="249"/>
      <c r="I34" s="249"/>
      <c r="J34" s="249"/>
      <c r="K34" s="249"/>
      <c r="L34" s="249"/>
      <c r="M34" s="249"/>
      <c r="N34" s="249"/>
      <c r="O34" s="249"/>
      <c r="P34" s="249"/>
      <c r="Q34" s="249">
        <v>226.5</v>
      </c>
    </row>
    <row r="35" spans="1:17" s="13" customFormat="1"/>
    <row r="36" spans="1:17" s="13" customFormat="1">
      <c r="A36" s="304" t="s">
        <v>542</v>
      </c>
      <c r="F36" s="305"/>
      <c r="G36" s="305"/>
      <c r="H36" s="15"/>
      <c r="M36" s="306">
        <f>IFERROR(('KKS1_1.Duomenys apie org.'!K29/F10*100),"")</f>
        <v>4.4334909027244693</v>
      </c>
      <c r="N36" s="302" t="s">
        <v>442</v>
      </c>
    </row>
    <row r="37" spans="1:17" s="13" customFormat="1"/>
    <row r="38" spans="1:17" s="13" customFormat="1">
      <c r="A38" s="15"/>
    </row>
    <row r="39" spans="1:17" s="13" customFormat="1" ht="16.5" customHeight="1">
      <c r="A39" s="169" t="s">
        <v>286</v>
      </c>
      <c r="B39" s="127"/>
      <c r="C39" s="127"/>
      <c r="D39" s="127"/>
      <c r="E39" s="127"/>
      <c r="F39" s="127"/>
      <c r="G39" s="594" t="s">
        <v>576</v>
      </c>
      <c r="H39" s="594"/>
      <c r="I39" s="594"/>
      <c r="J39" s="594"/>
      <c r="K39" s="594"/>
      <c r="L39" s="594"/>
      <c r="M39" s="594"/>
      <c r="N39" s="294"/>
      <c r="O39" s="128" t="s">
        <v>290</v>
      </c>
      <c r="P39" s="595" t="s">
        <v>577</v>
      </c>
      <c r="Q39" s="595"/>
    </row>
    <row r="40" spans="1:17" s="13" customFormat="1" ht="18" customHeight="1">
      <c r="B40" s="129"/>
      <c r="C40" s="129"/>
      <c r="D40" s="129"/>
      <c r="E40" s="68"/>
      <c r="G40" s="596" t="s">
        <v>445</v>
      </c>
      <c r="H40" s="596"/>
      <c r="I40" s="596"/>
      <c r="J40" s="596"/>
      <c r="K40" s="596"/>
      <c r="L40" s="596"/>
      <c r="M40" s="596"/>
      <c r="N40" s="294"/>
      <c r="O40" s="294"/>
      <c r="P40" s="294"/>
      <c r="Q40" s="294"/>
    </row>
    <row r="41" spans="1:17" s="13" customFormat="1" ht="33" customHeight="1">
      <c r="A41" s="592" t="s">
        <v>282</v>
      </c>
      <c r="B41" s="592"/>
      <c r="C41" s="592"/>
      <c r="D41" s="592"/>
      <c r="E41" s="592"/>
      <c r="F41" s="592"/>
      <c r="G41" s="594" t="s">
        <v>578</v>
      </c>
      <c r="H41" s="594"/>
      <c r="I41" s="594"/>
      <c r="J41" s="594"/>
      <c r="K41" s="594"/>
      <c r="L41" s="594"/>
      <c r="M41" s="594"/>
      <c r="N41" s="294"/>
      <c r="O41" s="294"/>
      <c r="P41" s="294"/>
      <c r="Q41" s="294"/>
    </row>
    <row r="42" spans="1:17" s="13" customFormat="1" ht="18" customHeight="1">
      <c r="B42" s="129" t="s">
        <v>153</v>
      </c>
      <c r="C42" s="129"/>
      <c r="D42" s="129"/>
      <c r="E42" s="68"/>
      <c r="G42" s="596" t="s">
        <v>445</v>
      </c>
      <c r="H42" s="596"/>
      <c r="I42" s="596"/>
      <c r="J42" s="596"/>
      <c r="K42" s="596"/>
      <c r="L42" s="596"/>
      <c r="M42" s="596"/>
      <c r="N42" s="294"/>
      <c r="O42" s="294"/>
      <c r="P42" s="294"/>
      <c r="Q42" s="294"/>
    </row>
    <row r="43" spans="1:17" s="13" customFormat="1" ht="9" customHeight="1">
      <c r="B43" s="129"/>
      <c r="C43" s="129"/>
      <c r="D43" s="129"/>
      <c r="E43" s="68"/>
      <c r="G43" s="294"/>
      <c r="H43" s="294"/>
      <c r="I43" s="294"/>
      <c r="J43" s="294"/>
      <c r="K43" s="294"/>
      <c r="L43" s="294"/>
      <c r="M43" s="294"/>
      <c r="N43" s="294"/>
      <c r="O43" s="294"/>
      <c r="P43" s="294"/>
      <c r="Q43" s="294"/>
    </row>
    <row r="44" spans="1:17" s="13" customFormat="1" ht="14.25" customHeight="1">
      <c r="E44" s="593">
        <v>44043</v>
      </c>
      <c r="F44" s="593"/>
    </row>
    <row r="45" spans="1:17" s="13" customFormat="1" ht="13.5" customHeight="1">
      <c r="A45" s="130"/>
      <c r="E45" s="293" t="s">
        <v>154</v>
      </c>
      <c r="F45" s="293"/>
    </row>
  </sheetData>
  <sheetProtection algorithmName="SHA-512" hashValue="GnS8gtlxoPQwQHKlBetUuiTgBkYGe05iR58ga2/b4WtvvirOq7XHPsypXQVqeyalBh1fCao45Kz23J5h/jIM1g==" saltValue="M/df9jyYjqvZ/TD7PCuj2Q==" spinCount="100000" sheet="1" objects="1" scenarios="1"/>
  <mergeCells count="73">
    <mergeCell ref="O17:P17"/>
    <mergeCell ref="O18:P18"/>
    <mergeCell ref="O19:P19"/>
    <mergeCell ref="O20:P20"/>
    <mergeCell ref="O21:P21"/>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31:O32"/>
    <mergeCell ref="P31:P32"/>
    <mergeCell ref="E31:E32"/>
    <mergeCell ref="F31:F32"/>
    <mergeCell ref="G31:G32"/>
    <mergeCell ref="H31:I31"/>
    <mergeCell ref="J31:L31"/>
    <mergeCell ref="M31:M32"/>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E15:L15"/>
    <mergeCell ref="M17:N17"/>
    <mergeCell ref="M18:N18"/>
    <mergeCell ref="N31:N32"/>
    <mergeCell ref="A6:C8"/>
    <mergeCell ref="A9:C9"/>
    <mergeCell ref="M24:N24"/>
    <mergeCell ref="M25:N25"/>
    <mergeCell ref="M26:N26"/>
    <mergeCell ref="M15:N16"/>
    <mergeCell ref="M19:N19"/>
    <mergeCell ref="M20:N20"/>
    <mergeCell ref="M21:N21"/>
    <mergeCell ref="M22:N22"/>
    <mergeCell ref="M23:N23"/>
    <mergeCell ref="A10:C10"/>
    <mergeCell ref="A33:B33"/>
    <mergeCell ref="A34:B34"/>
    <mergeCell ref="A31:B32"/>
    <mergeCell ref="C31:C32"/>
    <mergeCell ref="B17:D17"/>
    <mergeCell ref="A41:F41"/>
    <mergeCell ref="E44:F44"/>
    <mergeCell ref="G41:M41"/>
    <mergeCell ref="G39:M39"/>
    <mergeCell ref="P39:Q39"/>
    <mergeCell ref="G42:M42"/>
    <mergeCell ref="G40:M40"/>
  </mergeCells>
  <phoneticPr fontId="0" type="noConversion"/>
  <conditionalFormatting sqref="E23:L25">
    <cfRule type="cellIs" dxfId="2" priority="4" stopIfTrue="1" operator="equal">
      <formula>0</formula>
    </cfRule>
  </conditionalFormatting>
  <conditionalFormatting sqref="O23:O25">
    <cfRule type="cellIs" dxfId="1" priority="2" stopIfTrue="1" operator="equal">
      <formula>0</formula>
    </cfRule>
  </conditionalFormatting>
  <conditionalFormatting sqref="L23:L25">
    <cfRule type="cellIs" dxfId="0" priority="1"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U144"/>
  <sheetViews>
    <sheetView showGridLines="0" workbookViewId="0">
      <pane ySplit="7" topLeftCell="A122" activePane="bottomLeft" state="frozen"/>
      <selection pane="bottomLeft" activeCell="S121" sqref="S121"/>
    </sheetView>
  </sheetViews>
  <sheetFormatPr defaultColWidth="9" defaultRowHeight="13.8"/>
  <cols>
    <col min="1" max="1" width="2.3984375" style="186" customWidth="1"/>
    <col min="2" max="2" width="23.59765625" style="169" customWidth="1"/>
    <col min="3" max="4" width="4.59765625" style="176" customWidth="1"/>
    <col min="5" max="5" width="4.09765625" style="176" customWidth="1"/>
    <col min="6" max="11" width="4.5" style="176" customWidth="1"/>
    <col min="12" max="13" width="4.3984375" style="176" customWidth="1"/>
    <col min="14" max="14" width="4.19921875" style="176" customWidth="1"/>
    <col min="15" max="15" width="3.5" style="176" customWidth="1"/>
    <col min="16" max="16384" width="9" style="176"/>
  </cols>
  <sheetData>
    <row r="1" spans="1:18" ht="51" customHeight="1">
      <c r="A1" s="390" t="str">
        <f>IF('SUC1_B. duomenys'!A10:U10="","",'SUC1_B. duomenys'!A10:U10)</f>
        <v>BĮ Klaipėdos miesto lengvosios atletikos mokykla, BĮ Klaipėdos Vlado Knašiaus krepšinio mokykla, BĮ Klaipėdos futbolo sporto mokykla, BĮ Klaipėdos "Viesulo" centras, BĮ Klaipėdos "Gintaro" sporto centras</v>
      </c>
      <c r="B1" s="390"/>
      <c r="C1" s="390"/>
      <c r="D1" s="390"/>
      <c r="E1" s="390"/>
      <c r="F1" s="390"/>
      <c r="G1" s="390"/>
      <c r="H1" s="390"/>
      <c r="I1" s="390"/>
      <c r="J1" s="390"/>
      <c r="K1" s="390"/>
      <c r="L1" s="390"/>
      <c r="M1" s="390"/>
      <c r="N1" s="390"/>
      <c r="O1" s="261"/>
      <c r="P1" s="261"/>
      <c r="Q1" s="261"/>
      <c r="R1" s="261"/>
    </row>
    <row r="2" spans="1:18">
      <c r="A2" s="391" t="s">
        <v>321</v>
      </c>
      <c r="B2" s="391"/>
      <c r="C2" s="391"/>
      <c r="D2" s="391"/>
      <c r="E2" s="391"/>
      <c r="F2" s="391"/>
      <c r="G2" s="391"/>
      <c r="H2" s="391"/>
      <c r="I2" s="391"/>
      <c r="J2" s="391"/>
      <c r="K2" s="391"/>
      <c r="L2" s="391"/>
      <c r="M2" s="391"/>
      <c r="N2" s="391"/>
      <c r="O2" s="260"/>
      <c r="P2" s="260"/>
      <c r="Q2" s="260"/>
      <c r="R2" s="260"/>
    </row>
    <row r="3" spans="1:18" s="169" customFormat="1">
      <c r="A3" s="228" t="s">
        <v>430</v>
      </c>
      <c r="B3" s="228"/>
      <c r="C3" s="228"/>
      <c r="D3" s="228"/>
      <c r="E3" s="228"/>
      <c r="F3" s="228"/>
      <c r="G3" s="228"/>
      <c r="H3" s="228"/>
      <c r="I3" s="228"/>
      <c r="J3" s="228"/>
      <c r="K3" s="228"/>
      <c r="L3" s="228"/>
      <c r="M3" s="228"/>
      <c r="N3" s="228"/>
    </row>
    <row r="4" spans="1:18" s="169" customFormat="1" ht="15" customHeight="1">
      <c r="A4" s="409" t="s">
        <v>0</v>
      </c>
      <c r="B4" s="411" t="s">
        <v>413</v>
      </c>
      <c r="C4" s="413" t="s">
        <v>469</v>
      </c>
      <c r="D4" s="413"/>
      <c r="E4" s="413"/>
      <c r="F4" s="413"/>
      <c r="G4" s="413"/>
      <c r="H4" s="413"/>
      <c r="I4" s="413"/>
      <c r="J4" s="413"/>
      <c r="K4" s="413"/>
      <c r="L4" s="413"/>
      <c r="M4" s="413"/>
      <c r="N4" s="419" t="s">
        <v>253</v>
      </c>
    </row>
    <row r="5" spans="1:18" s="169" customFormat="1" ht="22.5" customHeight="1">
      <c r="A5" s="410"/>
      <c r="B5" s="412"/>
      <c r="C5" s="414" t="s">
        <v>32</v>
      </c>
      <c r="D5" s="414" t="s">
        <v>2</v>
      </c>
      <c r="E5" s="414" t="s">
        <v>31</v>
      </c>
      <c r="F5" s="416" t="s">
        <v>29</v>
      </c>
      <c r="G5" s="417"/>
      <c r="H5" s="417"/>
      <c r="I5" s="417"/>
      <c r="J5" s="417"/>
      <c r="K5" s="418"/>
      <c r="L5" s="403" t="s">
        <v>470</v>
      </c>
      <c r="M5" s="403" t="s">
        <v>254</v>
      </c>
      <c r="N5" s="420"/>
    </row>
    <row r="6" spans="1:18" s="169" customFormat="1" ht="85.5" customHeight="1">
      <c r="A6" s="410"/>
      <c r="B6" s="412"/>
      <c r="C6" s="415"/>
      <c r="D6" s="415"/>
      <c r="E6" s="415"/>
      <c r="F6" s="125" t="s">
        <v>415</v>
      </c>
      <c r="G6" s="125" t="s">
        <v>416</v>
      </c>
      <c r="H6" s="125" t="s">
        <v>417</v>
      </c>
      <c r="I6" s="125" t="s">
        <v>418</v>
      </c>
      <c r="J6" s="125" t="s">
        <v>419</v>
      </c>
      <c r="K6" s="125" t="s">
        <v>420</v>
      </c>
      <c r="L6" s="404"/>
      <c r="M6" s="404"/>
      <c r="N6" s="421"/>
    </row>
    <row r="7" spans="1:18" s="169" customFormat="1" ht="12" customHeight="1">
      <c r="A7" s="126">
        <v>1</v>
      </c>
      <c r="B7" s="126">
        <v>2</v>
      </c>
      <c r="C7" s="126">
        <v>3</v>
      </c>
      <c r="D7" s="126">
        <v>4</v>
      </c>
      <c r="E7" s="126">
        <v>5</v>
      </c>
      <c r="F7" s="126">
        <v>6</v>
      </c>
      <c r="G7" s="126">
        <v>7</v>
      </c>
      <c r="H7" s="126">
        <v>8</v>
      </c>
      <c r="I7" s="126">
        <v>9</v>
      </c>
      <c r="J7" s="126">
        <v>10</v>
      </c>
      <c r="K7" s="126">
        <v>11</v>
      </c>
      <c r="L7" s="126">
        <v>12</v>
      </c>
      <c r="M7" s="126">
        <v>13</v>
      </c>
      <c r="N7" s="126">
        <v>14</v>
      </c>
    </row>
    <row r="8" spans="1:18" s="169" customFormat="1" ht="13.65" customHeight="1">
      <c r="A8" s="170"/>
      <c r="B8" s="393" t="s">
        <v>453</v>
      </c>
      <c r="C8" s="393"/>
      <c r="D8" s="393"/>
      <c r="E8" s="393"/>
      <c r="F8" s="393"/>
      <c r="G8" s="393"/>
      <c r="H8" s="393"/>
      <c r="I8" s="393"/>
      <c r="J8" s="393"/>
      <c r="K8" s="393"/>
      <c r="L8" s="393"/>
      <c r="M8" s="393"/>
      <c r="N8" s="393"/>
    </row>
    <row r="9" spans="1:18" ht="12" customHeight="1">
      <c r="A9" s="171">
        <f>'SUC1_B. duomenys'!A28</f>
        <v>1</v>
      </c>
      <c r="B9" s="269" t="str">
        <f>'SUC1_B. duomenys'!B28</f>
        <v>Badmintonas</v>
      </c>
      <c r="C9" s="174">
        <v>1</v>
      </c>
      <c r="D9" s="174"/>
      <c r="E9" s="173">
        <f>C9-(F9+G9+H9+I9+J9+K9)</f>
        <v>0</v>
      </c>
      <c r="F9" s="175"/>
      <c r="G9" s="175"/>
      <c r="H9" s="175">
        <v>1</v>
      </c>
      <c r="I9" s="175"/>
      <c r="J9" s="175"/>
      <c r="K9" s="175"/>
      <c r="L9" s="175">
        <v>1</v>
      </c>
      <c r="M9" s="175"/>
      <c r="N9" s="175"/>
      <c r="P9" s="318" t="str">
        <f>IF(D9&gt;C9,"Klaida! Negali būti moterų daugiau nei iš viso trenerių!",IF(F9+G9+H9+I9+J9+K9&gt;C9,"Klaida! Negali būti kategorijų daugiau negu trenerių!",IF(L9+M9&gt;C9,"Klaida! Negali būti išsilavinimų arba veiklos leidimų daugiau negu trenerių!","")))</f>
        <v/>
      </c>
    </row>
    <row r="10" spans="1:18" ht="12" customHeight="1">
      <c r="A10" s="171">
        <f>'SUC1_B. duomenys'!A29</f>
        <v>2</v>
      </c>
      <c r="B10" s="269" t="str">
        <f>'SUC1_B. duomenys'!B29</f>
        <v>Baidarių ir kanojų irklavimas</v>
      </c>
      <c r="C10" s="174"/>
      <c r="D10" s="174"/>
      <c r="E10" s="173">
        <f t="shared" ref="E10:E63" si="0">C10-(F10+G10+H10+I10+J10+K10)</f>
        <v>0</v>
      </c>
      <c r="F10" s="175"/>
      <c r="G10" s="175"/>
      <c r="H10" s="175"/>
      <c r="I10" s="175"/>
      <c r="J10" s="175"/>
      <c r="K10" s="175"/>
      <c r="L10" s="175"/>
      <c r="M10" s="175"/>
      <c r="N10" s="175"/>
      <c r="P10" s="318" t="str">
        <f t="shared" ref="P10:P68" si="1">IF(D10&gt;C10,"Klaida! Negali būti moterų daugiau nei iš viso trenerių!",IF(F10+G10+H10+I10+J10+K10&gt;C10,"Klaida! Negali būti kategorijų daugiau negu trenerių!",IF(L10+M10&gt;C10,"Klaida! Negali būti išsilavinimų arba veiklos leidimų daugiau negu trenerių!","")))</f>
        <v/>
      </c>
    </row>
    <row r="11" spans="1:18" ht="12" customHeight="1">
      <c r="A11" s="171">
        <f>'SUC1_B. duomenys'!A30</f>
        <v>3</v>
      </c>
      <c r="B11" s="269" t="str">
        <f>'SUC1_B. duomenys'!B30</f>
        <v>Banglenčių sportas</v>
      </c>
      <c r="C11" s="174"/>
      <c r="D11" s="174"/>
      <c r="E11" s="173">
        <f t="shared" si="0"/>
        <v>0</v>
      </c>
      <c r="F11" s="175"/>
      <c r="G11" s="175"/>
      <c r="H11" s="175"/>
      <c r="I11" s="175"/>
      <c r="J11" s="175"/>
      <c r="K11" s="175"/>
      <c r="L11" s="175"/>
      <c r="M11" s="175"/>
      <c r="N11" s="175"/>
      <c r="P11" s="318" t="str">
        <f t="shared" si="1"/>
        <v/>
      </c>
    </row>
    <row r="12" spans="1:18" ht="12" customHeight="1">
      <c r="A12" s="171">
        <f>'SUC1_B. duomenys'!A31</f>
        <v>4</v>
      </c>
      <c r="B12" s="269" t="str">
        <f>'SUC1_B. duomenys'!B31</f>
        <v>Beisbolas</v>
      </c>
      <c r="C12" s="174"/>
      <c r="D12" s="174"/>
      <c r="E12" s="173">
        <f t="shared" si="0"/>
        <v>0</v>
      </c>
      <c r="F12" s="175"/>
      <c r="G12" s="175"/>
      <c r="H12" s="175"/>
      <c r="I12" s="175"/>
      <c r="J12" s="175"/>
      <c r="K12" s="175"/>
      <c r="L12" s="175"/>
      <c r="M12" s="175"/>
      <c r="N12" s="175"/>
      <c r="P12" s="318" t="str">
        <f t="shared" si="1"/>
        <v/>
      </c>
    </row>
    <row r="13" spans="1:18" ht="12" customHeight="1">
      <c r="A13" s="171">
        <f>'SUC1_B. duomenys'!A32</f>
        <v>5</v>
      </c>
      <c r="B13" s="269" t="str">
        <f>'SUC1_B. duomenys'!B32</f>
        <v>Beisbolas (softbolas)  (nuo 2020)</v>
      </c>
      <c r="C13" s="174"/>
      <c r="D13" s="174"/>
      <c r="E13" s="173">
        <f t="shared" si="0"/>
        <v>0</v>
      </c>
      <c r="F13" s="175"/>
      <c r="G13" s="175"/>
      <c r="H13" s="175"/>
      <c r="I13" s="175"/>
      <c r="J13" s="175"/>
      <c r="K13" s="175"/>
      <c r="L13" s="175"/>
      <c r="M13" s="175"/>
      <c r="N13" s="175"/>
      <c r="P13" s="318" t="str">
        <f t="shared" si="1"/>
        <v/>
      </c>
    </row>
    <row r="14" spans="1:18" ht="12" customHeight="1">
      <c r="A14" s="171">
        <f>'SUC1_B. duomenys'!A33</f>
        <v>6</v>
      </c>
      <c r="B14" s="269" t="str">
        <f>'SUC1_B. duomenys'!B33</f>
        <v>Biatlonas</v>
      </c>
      <c r="C14" s="174"/>
      <c r="D14" s="174"/>
      <c r="E14" s="173">
        <f t="shared" si="0"/>
        <v>0</v>
      </c>
      <c r="F14" s="175"/>
      <c r="G14" s="175"/>
      <c r="H14" s="175"/>
      <c r="I14" s="175"/>
      <c r="J14" s="175"/>
      <c r="K14" s="175"/>
      <c r="L14" s="175"/>
      <c r="M14" s="175"/>
      <c r="N14" s="175"/>
      <c r="P14" s="318" t="str">
        <f t="shared" si="1"/>
        <v/>
      </c>
    </row>
    <row r="15" spans="1:18" ht="12" customHeight="1">
      <c r="A15" s="171">
        <f>'SUC1_B. duomenys'!A34</f>
        <v>7</v>
      </c>
      <c r="B15" s="269" t="str">
        <f>'SUC1_B. duomenys'!B34</f>
        <v>Bobslėjus</v>
      </c>
      <c r="C15" s="174"/>
      <c r="D15" s="174"/>
      <c r="E15" s="173">
        <f t="shared" si="0"/>
        <v>0</v>
      </c>
      <c r="F15" s="175"/>
      <c r="G15" s="175"/>
      <c r="H15" s="175"/>
      <c r="I15" s="175"/>
      <c r="J15" s="175"/>
      <c r="K15" s="175"/>
      <c r="L15" s="175"/>
      <c r="M15" s="175"/>
      <c r="N15" s="175"/>
      <c r="P15" s="318" t="str">
        <f t="shared" si="1"/>
        <v/>
      </c>
    </row>
    <row r="16" spans="1:18" ht="12" customHeight="1">
      <c r="A16" s="171">
        <f>'SUC1_B. duomenys'!A35</f>
        <v>8</v>
      </c>
      <c r="B16" s="269" t="str">
        <f>'SUC1_B. duomenys'!B35</f>
        <v>Boksas</v>
      </c>
      <c r="C16" s="174">
        <v>4</v>
      </c>
      <c r="D16" s="174">
        <v>1</v>
      </c>
      <c r="E16" s="173">
        <f t="shared" si="0"/>
        <v>0</v>
      </c>
      <c r="F16" s="175">
        <v>2</v>
      </c>
      <c r="G16" s="175"/>
      <c r="H16" s="175">
        <v>2</v>
      </c>
      <c r="I16" s="175"/>
      <c r="J16" s="175"/>
      <c r="K16" s="175"/>
      <c r="L16" s="175">
        <v>4</v>
      </c>
      <c r="M16" s="175"/>
      <c r="N16" s="175"/>
      <c r="P16" s="318" t="str">
        <f t="shared" si="1"/>
        <v/>
      </c>
    </row>
    <row r="17" spans="1:16" ht="12" customHeight="1">
      <c r="A17" s="171">
        <f>'SUC1_B. duomenys'!A36</f>
        <v>9</v>
      </c>
      <c r="B17" s="269" t="str">
        <f>'SUC1_B. duomenys'!B36</f>
        <v>Buriavimas</v>
      </c>
      <c r="C17" s="174"/>
      <c r="D17" s="174"/>
      <c r="E17" s="173">
        <f t="shared" si="0"/>
        <v>0</v>
      </c>
      <c r="F17" s="175"/>
      <c r="G17" s="175"/>
      <c r="H17" s="175"/>
      <c r="I17" s="175"/>
      <c r="J17" s="175"/>
      <c r="K17" s="175"/>
      <c r="L17" s="175"/>
      <c r="M17" s="175"/>
      <c r="N17" s="175"/>
      <c r="P17" s="318" t="str">
        <f t="shared" si="1"/>
        <v/>
      </c>
    </row>
    <row r="18" spans="1:16" ht="12" customHeight="1">
      <c r="A18" s="171">
        <f>'SUC1_B. duomenys'!A37</f>
        <v>10</v>
      </c>
      <c r="B18" s="269" t="str">
        <f>'SUC1_B. duomenys'!B37</f>
        <v>Čiuožimas (dailusis)</v>
      </c>
      <c r="C18" s="174"/>
      <c r="D18" s="174"/>
      <c r="E18" s="173">
        <f t="shared" si="0"/>
        <v>0</v>
      </c>
      <c r="F18" s="175"/>
      <c r="G18" s="175"/>
      <c r="H18" s="175"/>
      <c r="I18" s="175"/>
      <c r="J18" s="175"/>
      <c r="K18" s="175"/>
      <c r="L18" s="175"/>
      <c r="M18" s="175"/>
      <c r="N18" s="175"/>
      <c r="P18" s="318" t="str">
        <f t="shared" si="1"/>
        <v/>
      </c>
    </row>
    <row r="19" spans="1:16" ht="12" customHeight="1">
      <c r="A19" s="171">
        <f>'SUC1_B. duomenys'!A38</f>
        <v>11</v>
      </c>
      <c r="B19" s="269" t="str">
        <f>'SUC1_B. duomenys'!B38</f>
        <v>Čiuožimas (greitasis)</v>
      </c>
      <c r="C19" s="174"/>
      <c r="D19" s="174"/>
      <c r="E19" s="173">
        <f t="shared" si="0"/>
        <v>0</v>
      </c>
      <c r="F19" s="175"/>
      <c r="G19" s="175"/>
      <c r="H19" s="175"/>
      <c r="I19" s="175"/>
      <c r="J19" s="175"/>
      <c r="K19" s="175"/>
      <c r="L19" s="175"/>
      <c r="M19" s="175"/>
      <c r="N19" s="175"/>
      <c r="P19" s="318" t="str">
        <f t="shared" si="1"/>
        <v/>
      </c>
    </row>
    <row r="20" spans="1:16" ht="12" customHeight="1">
      <c r="A20" s="171">
        <f>'SUC1_B. duomenys'!A39</f>
        <v>12</v>
      </c>
      <c r="B20" s="269" t="str">
        <f>'SUC1_B. duomenys'!B39</f>
        <v>Dviračių sportas (plentas)</v>
      </c>
      <c r="C20" s="174">
        <v>4</v>
      </c>
      <c r="D20" s="174">
        <v>1</v>
      </c>
      <c r="E20" s="173">
        <f t="shared" si="0"/>
        <v>1</v>
      </c>
      <c r="F20" s="175"/>
      <c r="G20" s="175"/>
      <c r="H20" s="175">
        <v>2</v>
      </c>
      <c r="I20" s="175"/>
      <c r="J20" s="175">
        <v>1</v>
      </c>
      <c r="K20" s="175"/>
      <c r="L20" s="175">
        <v>4</v>
      </c>
      <c r="M20" s="175"/>
      <c r="N20" s="175"/>
      <c r="P20" s="318" t="str">
        <f t="shared" si="1"/>
        <v/>
      </c>
    </row>
    <row r="21" spans="1:16" ht="12" customHeight="1">
      <c r="A21" s="171">
        <f>'SUC1_B. duomenys'!A40</f>
        <v>13</v>
      </c>
      <c r="B21" s="269" t="str">
        <f>'SUC1_B. duomenys'!B40</f>
        <v>Dviračių sportas (trekas)</v>
      </c>
      <c r="C21" s="174"/>
      <c r="D21" s="174"/>
      <c r="E21" s="173">
        <f t="shared" si="0"/>
        <v>0</v>
      </c>
      <c r="F21" s="175"/>
      <c r="G21" s="175"/>
      <c r="H21" s="175"/>
      <c r="I21" s="175"/>
      <c r="J21" s="175"/>
      <c r="K21" s="175"/>
      <c r="L21" s="175"/>
      <c r="M21" s="175"/>
      <c r="N21" s="175"/>
      <c r="P21" s="318" t="str">
        <f t="shared" si="1"/>
        <v/>
      </c>
    </row>
    <row r="22" spans="1:16" ht="12" customHeight="1">
      <c r="A22" s="171">
        <f>'SUC1_B. duomenys'!A41</f>
        <v>14</v>
      </c>
      <c r="B22" s="269" t="str">
        <f>'SUC1_B. duomenys'!B41</f>
        <v>Dviračių sportas (kalnų)</v>
      </c>
      <c r="C22" s="174"/>
      <c r="D22" s="174"/>
      <c r="E22" s="173">
        <f t="shared" si="0"/>
        <v>0</v>
      </c>
      <c r="F22" s="175"/>
      <c r="G22" s="175"/>
      <c r="H22" s="175"/>
      <c r="I22" s="175"/>
      <c r="J22" s="175"/>
      <c r="K22" s="175"/>
      <c r="L22" s="175"/>
      <c r="M22" s="175"/>
      <c r="N22" s="175"/>
      <c r="P22" s="318" t="str">
        <f t="shared" si="1"/>
        <v/>
      </c>
    </row>
    <row r="23" spans="1:16" ht="12" customHeight="1">
      <c r="A23" s="171">
        <f>'SUC1_B. duomenys'!A42</f>
        <v>15</v>
      </c>
      <c r="B23" s="269" t="str">
        <f>'SUC1_B. duomenys'!B42</f>
        <v>Dviračių sportas (mažųjų dviračių kroso)</v>
      </c>
      <c r="C23" s="174"/>
      <c r="D23" s="174"/>
      <c r="E23" s="173">
        <f t="shared" si="0"/>
        <v>0</v>
      </c>
      <c r="F23" s="175"/>
      <c r="G23" s="175"/>
      <c r="H23" s="175"/>
      <c r="I23" s="175"/>
      <c r="J23" s="175"/>
      <c r="K23" s="175"/>
      <c r="L23" s="175"/>
      <c r="M23" s="175"/>
      <c r="N23" s="175"/>
      <c r="P23" s="318" t="str">
        <f t="shared" si="1"/>
        <v/>
      </c>
    </row>
    <row r="24" spans="1:16" ht="12" customHeight="1">
      <c r="A24" s="171">
        <f>'SUC1_B. duomenys'!A43</f>
        <v>16</v>
      </c>
      <c r="B24" s="269" t="str">
        <f>'SUC1_B. duomenys'!B43</f>
        <v>Dziudo</v>
      </c>
      <c r="C24" s="174">
        <v>2</v>
      </c>
      <c r="D24" s="174"/>
      <c r="E24" s="173">
        <f t="shared" si="0"/>
        <v>0</v>
      </c>
      <c r="F24" s="175">
        <v>1</v>
      </c>
      <c r="G24" s="175"/>
      <c r="H24" s="175">
        <v>1</v>
      </c>
      <c r="I24" s="175"/>
      <c r="J24" s="175"/>
      <c r="K24" s="175"/>
      <c r="L24" s="175">
        <v>2</v>
      </c>
      <c r="M24" s="175"/>
      <c r="N24" s="175"/>
      <c r="P24" s="318" t="str">
        <f t="shared" si="1"/>
        <v/>
      </c>
    </row>
    <row r="25" spans="1:16" ht="12" customHeight="1">
      <c r="A25" s="171">
        <f>'SUC1_B. duomenys'!A44</f>
        <v>17</v>
      </c>
      <c r="B25" s="269" t="str">
        <f>'SUC1_B. duomenys'!B44</f>
        <v>Fechtavimasis</v>
      </c>
      <c r="C25" s="174"/>
      <c r="D25" s="174"/>
      <c r="E25" s="173">
        <f t="shared" si="0"/>
        <v>0</v>
      </c>
      <c r="F25" s="175"/>
      <c r="G25" s="175"/>
      <c r="H25" s="175"/>
      <c r="I25" s="175"/>
      <c r="J25" s="175"/>
      <c r="K25" s="175"/>
      <c r="L25" s="175"/>
      <c r="M25" s="175"/>
      <c r="N25" s="175"/>
      <c r="P25" s="318" t="str">
        <f t="shared" si="1"/>
        <v/>
      </c>
    </row>
    <row r="26" spans="1:16" ht="12" customHeight="1">
      <c r="A26" s="171">
        <f>'SUC1_B. duomenys'!A45</f>
        <v>18</v>
      </c>
      <c r="B26" s="269" t="str">
        <f>'SUC1_B. duomenys'!B45</f>
        <v>Futbolas</v>
      </c>
      <c r="C26" s="174">
        <v>18</v>
      </c>
      <c r="D26" s="174">
        <v>2</v>
      </c>
      <c r="E26" s="173">
        <f t="shared" si="0"/>
        <v>8</v>
      </c>
      <c r="F26" s="175">
        <v>10</v>
      </c>
      <c r="G26" s="175"/>
      <c r="H26" s="175"/>
      <c r="I26" s="175"/>
      <c r="J26" s="175"/>
      <c r="K26" s="175"/>
      <c r="L26" s="175">
        <v>18</v>
      </c>
      <c r="M26" s="175"/>
      <c r="N26" s="175"/>
      <c r="P26" s="318" t="str">
        <f t="shared" si="1"/>
        <v/>
      </c>
    </row>
    <row r="27" spans="1:16" ht="12" customHeight="1">
      <c r="A27" s="171">
        <f>'SUC1_B. duomenys'!A46</f>
        <v>19</v>
      </c>
      <c r="B27" s="269" t="str">
        <f>'SUC1_B. duomenys'!B46</f>
        <v>Gimnastika (sportinė)</v>
      </c>
      <c r="C27" s="174">
        <v>5</v>
      </c>
      <c r="D27" s="174">
        <v>4</v>
      </c>
      <c r="E27" s="173">
        <f t="shared" si="0"/>
        <v>1</v>
      </c>
      <c r="F27" s="175">
        <v>2</v>
      </c>
      <c r="G27" s="175">
        <v>2</v>
      </c>
      <c r="H27" s="175"/>
      <c r="I27" s="175"/>
      <c r="J27" s="175"/>
      <c r="K27" s="175"/>
      <c r="L27" s="175">
        <v>5</v>
      </c>
      <c r="M27" s="175"/>
      <c r="N27" s="175"/>
      <c r="P27" s="318" t="str">
        <f t="shared" si="1"/>
        <v/>
      </c>
    </row>
    <row r="28" spans="1:16" ht="12" customHeight="1">
      <c r="A28" s="171">
        <f>'SUC1_B. duomenys'!A47</f>
        <v>20</v>
      </c>
      <c r="B28" s="269" t="str">
        <f>'SUC1_B. duomenys'!B47</f>
        <v>Gimnastika (meninė)</v>
      </c>
      <c r="C28" s="174">
        <v>10</v>
      </c>
      <c r="D28" s="174">
        <v>10</v>
      </c>
      <c r="E28" s="173">
        <f t="shared" si="0"/>
        <v>1</v>
      </c>
      <c r="F28" s="175">
        <v>3</v>
      </c>
      <c r="G28" s="175"/>
      <c r="H28" s="175">
        <v>5</v>
      </c>
      <c r="I28" s="175">
        <v>1</v>
      </c>
      <c r="J28" s="175"/>
      <c r="K28" s="175"/>
      <c r="L28" s="175">
        <v>10</v>
      </c>
      <c r="M28" s="175"/>
      <c r="N28" s="175"/>
      <c r="P28" s="318" t="str">
        <f t="shared" si="1"/>
        <v/>
      </c>
    </row>
    <row r="29" spans="1:16" ht="12" customHeight="1">
      <c r="A29" s="171">
        <f>'SUC1_B. duomenys'!A48</f>
        <v>21</v>
      </c>
      <c r="B29" s="269" t="str">
        <f>'SUC1_B. duomenys'!B48</f>
        <v>Gimnastika (akr. šuoliai ant batuto)</v>
      </c>
      <c r="C29" s="174"/>
      <c r="D29" s="174"/>
      <c r="E29" s="173">
        <f t="shared" si="0"/>
        <v>0</v>
      </c>
      <c r="F29" s="175"/>
      <c r="G29" s="175"/>
      <c r="H29" s="175"/>
      <c r="I29" s="175"/>
      <c r="J29" s="175"/>
      <c r="K29" s="175"/>
      <c r="L29" s="175"/>
      <c r="M29" s="175"/>
      <c r="N29" s="175"/>
      <c r="P29" s="318" t="str">
        <f t="shared" si="1"/>
        <v/>
      </c>
    </row>
    <row r="30" spans="1:16" ht="12" customHeight="1">
      <c r="A30" s="171">
        <f>'SUC1_B. duomenys'!A49</f>
        <v>22</v>
      </c>
      <c r="B30" s="269" t="str">
        <f>'SUC1_B. duomenys'!B49</f>
        <v>Golfas</v>
      </c>
      <c r="C30" s="174"/>
      <c r="D30" s="174"/>
      <c r="E30" s="173">
        <f t="shared" si="0"/>
        <v>0</v>
      </c>
      <c r="F30" s="175"/>
      <c r="G30" s="175"/>
      <c r="H30" s="175"/>
      <c r="I30" s="175"/>
      <c r="J30" s="175"/>
      <c r="K30" s="175"/>
      <c r="L30" s="175"/>
      <c r="M30" s="175"/>
      <c r="N30" s="175"/>
      <c r="P30" s="318" t="str">
        <f t="shared" si="1"/>
        <v/>
      </c>
    </row>
    <row r="31" spans="1:16" ht="12" customHeight="1">
      <c r="A31" s="171">
        <f>'SUC1_B. duomenys'!A50</f>
        <v>23</v>
      </c>
      <c r="B31" s="269" t="str">
        <f>'SUC1_B. duomenys'!B50</f>
        <v>Imtynės (graikų ir romėnų)</v>
      </c>
      <c r="C31" s="174">
        <v>5</v>
      </c>
      <c r="D31" s="174"/>
      <c r="E31" s="173">
        <f t="shared" si="0"/>
        <v>0</v>
      </c>
      <c r="F31" s="175">
        <v>2</v>
      </c>
      <c r="G31" s="175"/>
      <c r="H31" s="175">
        <v>1</v>
      </c>
      <c r="I31" s="175">
        <v>1</v>
      </c>
      <c r="J31" s="175">
        <v>1</v>
      </c>
      <c r="K31" s="175"/>
      <c r="L31" s="175">
        <v>5</v>
      </c>
      <c r="M31" s="175"/>
      <c r="N31" s="175"/>
      <c r="P31" s="318" t="str">
        <f t="shared" si="1"/>
        <v/>
      </c>
    </row>
    <row r="32" spans="1:16" ht="12" customHeight="1">
      <c r="A32" s="171">
        <f>'SUC1_B. duomenys'!A51</f>
        <v>24</v>
      </c>
      <c r="B32" s="269" t="str">
        <f>'SUC1_B. duomenys'!B51</f>
        <v>Imtynės (laisvosios)</v>
      </c>
      <c r="C32" s="174">
        <v>4</v>
      </c>
      <c r="D32" s="174"/>
      <c r="E32" s="173">
        <f t="shared" si="0"/>
        <v>0</v>
      </c>
      <c r="F32" s="175"/>
      <c r="G32" s="175">
        <v>2</v>
      </c>
      <c r="H32" s="175">
        <v>1</v>
      </c>
      <c r="I32" s="175">
        <v>1</v>
      </c>
      <c r="J32" s="175"/>
      <c r="K32" s="175"/>
      <c r="L32" s="175">
        <v>3</v>
      </c>
      <c r="M32" s="175">
        <v>1</v>
      </c>
      <c r="N32" s="175"/>
      <c r="P32" s="318" t="str">
        <f t="shared" si="1"/>
        <v/>
      </c>
    </row>
    <row r="33" spans="1:16" ht="12" customHeight="1">
      <c r="A33" s="171">
        <f>'SUC1_B. duomenys'!A52</f>
        <v>25</v>
      </c>
      <c r="B33" s="269" t="str">
        <f>'SUC1_B. duomenys'!B52</f>
        <v>Imtynės (moterų)</v>
      </c>
      <c r="C33" s="174"/>
      <c r="D33" s="174"/>
      <c r="E33" s="173">
        <f t="shared" si="0"/>
        <v>0</v>
      </c>
      <c r="F33" s="175"/>
      <c r="G33" s="175"/>
      <c r="H33" s="175"/>
      <c r="I33" s="175"/>
      <c r="J33" s="175"/>
      <c r="K33" s="175"/>
      <c r="L33" s="175"/>
      <c r="M33" s="175"/>
      <c r="N33" s="175"/>
      <c r="P33" s="318" t="str">
        <f t="shared" si="1"/>
        <v/>
      </c>
    </row>
    <row r="34" spans="1:16" ht="12" customHeight="1">
      <c r="A34" s="171">
        <f>'SUC1_B. duomenys'!A53</f>
        <v>26</v>
      </c>
      <c r="B34" s="269" t="str">
        <f>'SUC1_B. duomenys'!B53</f>
        <v>Irklavimas</v>
      </c>
      <c r="C34" s="174"/>
      <c r="D34" s="174"/>
      <c r="E34" s="173">
        <f t="shared" si="0"/>
        <v>0</v>
      </c>
      <c r="F34" s="175"/>
      <c r="G34" s="175"/>
      <c r="H34" s="175"/>
      <c r="I34" s="175"/>
      <c r="J34" s="175"/>
      <c r="K34" s="175"/>
      <c r="L34" s="175"/>
      <c r="M34" s="175"/>
      <c r="N34" s="175"/>
      <c r="P34" s="318" t="str">
        <f t="shared" si="1"/>
        <v/>
      </c>
    </row>
    <row r="35" spans="1:16" ht="12" customHeight="1">
      <c r="A35" s="171">
        <f>'SUC1_B. duomenys'!A54</f>
        <v>27</v>
      </c>
      <c r="B35" s="269" t="str">
        <f>'SUC1_B. duomenys'!B54</f>
        <v>Karatė (WKF)</v>
      </c>
      <c r="C35" s="174"/>
      <c r="D35" s="174"/>
      <c r="E35" s="173">
        <f t="shared" si="0"/>
        <v>0</v>
      </c>
      <c r="F35" s="175"/>
      <c r="G35" s="175"/>
      <c r="H35" s="175"/>
      <c r="I35" s="175"/>
      <c r="J35" s="175"/>
      <c r="K35" s="175"/>
      <c r="L35" s="175"/>
      <c r="M35" s="175"/>
      <c r="N35" s="175"/>
      <c r="P35" s="318" t="str">
        <f t="shared" si="1"/>
        <v/>
      </c>
    </row>
    <row r="36" spans="1:16" ht="12" customHeight="1">
      <c r="A36" s="171">
        <f>'SUC1_B. duomenys'!A55</f>
        <v>28</v>
      </c>
      <c r="B36" s="269" t="str">
        <f>'SUC1_B. duomenys'!B55</f>
        <v>Kerlingas (akmenslydis)</v>
      </c>
      <c r="C36" s="174"/>
      <c r="D36" s="174"/>
      <c r="E36" s="173">
        <f t="shared" si="0"/>
        <v>0</v>
      </c>
      <c r="F36" s="175"/>
      <c r="G36" s="175"/>
      <c r="H36" s="175"/>
      <c r="I36" s="175"/>
      <c r="J36" s="175"/>
      <c r="K36" s="175"/>
      <c r="L36" s="175"/>
      <c r="M36" s="175"/>
      <c r="N36" s="175"/>
      <c r="P36" s="318" t="str">
        <f t="shared" si="1"/>
        <v/>
      </c>
    </row>
    <row r="37" spans="1:16" ht="12" customHeight="1">
      <c r="A37" s="171">
        <f>'SUC1_B. duomenys'!A56</f>
        <v>29</v>
      </c>
      <c r="B37" s="269" t="str">
        <f>'SUC1_B. duomenys'!B56</f>
        <v>Krepšinis</v>
      </c>
      <c r="C37" s="174">
        <v>18</v>
      </c>
      <c r="D37" s="174">
        <v>3</v>
      </c>
      <c r="E37" s="173">
        <f t="shared" si="0"/>
        <v>6</v>
      </c>
      <c r="F37" s="175">
        <v>3</v>
      </c>
      <c r="G37" s="175">
        <v>0</v>
      </c>
      <c r="H37" s="175">
        <v>6</v>
      </c>
      <c r="I37" s="175">
        <v>2</v>
      </c>
      <c r="J37" s="175">
        <v>1</v>
      </c>
      <c r="K37" s="175">
        <v>0</v>
      </c>
      <c r="L37" s="175">
        <v>13</v>
      </c>
      <c r="M37" s="175">
        <v>5</v>
      </c>
      <c r="N37" s="175"/>
      <c r="P37" s="318" t="str">
        <f t="shared" si="1"/>
        <v/>
      </c>
    </row>
    <row r="38" spans="1:16" ht="12" customHeight="1">
      <c r="A38" s="171">
        <f>'SUC1_B. duomenys'!A57</f>
        <v>30</v>
      </c>
      <c r="B38" s="269" t="str">
        <f>'SUC1_B. duomenys'!B57</f>
        <v>Laipiojimo sportas (nuo 2020)</v>
      </c>
      <c r="C38" s="174"/>
      <c r="D38" s="174"/>
      <c r="E38" s="173">
        <f t="shared" si="0"/>
        <v>0</v>
      </c>
      <c r="F38" s="175"/>
      <c r="G38" s="175"/>
      <c r="H38" s="175"/>
      <c r="I38" s="175"/>
      <c r="J38" s="175"/>
      <c r="K38" s="175"/>
      <c r="L38" s="175"/>
      <c r="M38" s="175"/>
      <c r="N38" s="175"/>
      <c r="P38" s="318" t="str">
        <f t="shared" si="1"/>
        <v/>
      </c>
    </row>
    <row r="39" spans="1:16" ht="12" customHeight="1">
      <c r="A39" s="171">
        <f>'SUC1_B. duomenys'!A58</f>
        <v>31</v>
      </c>
      <c r="B39" s="269" t="str">
        <f>'SUC1_B. duomenys'!B58</f>
        <v>Ledo ritulys</v>
      </c>
      <c r="C39" s="174"/>
      <c r="D39" s="174"/>
      <c r="E39" s="173">
        <f t="shared" si="0"/>
        <v>0</v>
      </c>
      <c r="F39" s="175"/>
      <c r="G39" s="175"/>
      <c r="H39" s="175"/>
      <c r="I39" s="175"/>
      <c r="J39" s="175"/>
      <c r="K39" s="175"/>
      <c r="L39" s="175"/>
      <c r="M39" s="175"/>
      <c r="N39" s="175"/>
      <c r="P39" s="318" t="str">
        <f t="shared" si="1"/>
        <v/>
      </c>
    </row>
    <row r="40" spans="1:16" ht="12" customHeight="1">
      <c r="A40" s="171">
        <f>'SUC1_B. duomenys'!A59</f>
        <v>32</v>
      </c>
      <c r="B40" s="269" t="str">
        <f>'SUC1_B. duomenys'!B59</f>
        <v>Lengvoji atletika</v>
      </c>
      <c r="C40" s="174">
        <v>20</v>
      </c>
      <c r="D40" s="174">
        <v>10</v>
      </c>
      <c r="E40" s="173">
        <f t="shared" si="0"/>
        <v>3</v>
      </c>
      <c r="F40" s="175">
        <v>9</v>
      </c>
      <c r="G40" s="175">
        <v>5</v>
      </c>
      <c r="H40" s="175">
        <v>1</v>
      </c>
      <c r="I40" s="175">
        <v>1</v>
      </c>
      <c r="J40" s="175"/>
      <c r="K40" s="175">
        <v>1</v>
      </c>
      <c r="L40" s="175">
        <v>18</v>
      </c>
      <c r="M40" s="175">
        <v>2</v>
      </c>
      <c r="N40" s="175"/>
      <c r="P40" s="318" t="str">
        <f t="shared" si="1"/>
        <v/>
      </c>
    </row>
    <row r="41" spans="1:16" ht="12" customHeight="1">
      <c r="A41" s="171">
        <f>'SUC1_B. duomenys'!A60</f>
        <v>33</v>
      </c>
      <c r="B41" s="269" t="str">
        <f>'SUC1_B. duomenys'!B60</f>
        <v>Plaukimas</v>
      </c>
      <c r="C41" s="174">
        <v>13</v>
      </c>
      <c r="D41" s="174">
        <v>8</v>
      </c>
      <c r="E41" s="173">
        <f t="shared" si="0"/>
        <v>0</v>
      </c>
      <c r="F41" s="175">
        <v>4</v>
      </c>
      <c r="G41" s="175"/>
      <c r="H41" s="175">
        <v>9</v>
      </c>
      <c r="I41" s="175"/>
      <c r="J41" s="175"/>
      <c r="K41" s="175"/>
      <c r="L41" s="175">
        <v>9</v>
      </c>
      <c r="M41" s="175">
        <v>4</v>
      </c>
      <c r="N41" s="175"/>
      <c r="P41" s="318" t="str">
        <f t="shared" si="1"/>
        <v/>
      </c>
    </row>
    <row r="42" spans="1:16" ht="12" customHeight="1">
      <c r="A42" s="171">
        <f>'SUC1_B. duomenys'!A61</f>
        <v>34</v>
      </c>
      <c r="B42" s="269" t="str">
        <f>'SUC1_B. duomenys'!B61</f>
        <v>Plaukimas (sinchroninis)</v>
      </c>
      <c r="C42" s="174"/>
      <c r="D42" s="174"/>
      <c r="E42" s="173">
        <f t="shared" si="0"/>
        <v>0</v>
      </c>
      <c r="F42" s="175"/>
      <c r="G42" s="175"/>
      <c r="H42" s="175"/>
      <c r="I42" s="175"/>
      <c r="J42" s="175"/>
      <c r="K42" s="175"/>
      <c r="L42" s="175"/>
      <c r="M42" s="175"/>
      <c r="N42" s="175"/>
      <c r="P42" s="318" t="str">
        <f t="shared" si="1"/>
        <v/>
      </c>
    </row>
    <row r="43" spans="1:16" ht="12" customHeight="1">
      <c r="A43" s="171">
        <f>'SUC1_B. duomenys'!A62</f>
        <v>35</v>
      </c>
      <c r="B43" s="269" t="str">
        <f>'SUC1_B. duomenys'!B62</f>
        <v>Plaukimas (šuoliai į vandenį)</v>
      </c>
      <c r="C43" s="174"/>
      <c r="D43" s="174"/>
      <c r="E43" s="173">
        <f t="shared" si="0"/>
        <v>0</v>
      </c>
      <c r="F43" s="175"/>
      <c r="G43" s="175"/>
      <c r="H43" s="175"/>
      <c r="I43" s="175"/>
      <c r="J43" s="175"/>
      <c r="K43" s="175"/>
      <c r="L43" s="175"/>
      <c r="M43" s="175"/>
      <c r="N43" s="175"/>
      <c r="P43" s="318" t="str">
        <f t="shared" si="1"/>
        <v/>
      </c>
    </row>
    <row r="44" spans="1:16" ht="12" customHeight="1">
      <c r="A44" s="171">
        <f>'SUC1_B. duomenys'!A63</f>
        <v>36</v>
      </c>
      <c r="B44" s="269" t="str">
        <f>'SUC1_B. duomenys'!B63</f>
        <v>Rankinis</v>
      </c>
      <c r="C44" s="174">
        <v>9</v>
      </c>
      <c r="D44" s="174">
        <v>5</v>
      </c>
      <c r="E44" s="173">
        <f t="shared" si="0"/>
        <v>3</v>
      </c>
      <c r="F44" s="175">
        <v>1</v>
      </c>
      <c r="G44" s="175">
        <v>1</v>
      </c>
      <c r="H44" s="175">
        <v>4</v>
      </c>
      <c r="I44" s="175"/>
      <c r="J44" s="175"/>
      <c r="K44" s="175"/>
      <c r="L44" s="175">
        <v>9</v>
      </c>
      <c r="M44" s="175"/>
      <c r="N44" s="175"/>
      <c r="P44" s="318" t="str">
        <f t="shared" si="1"/>
        <v/>
      </c>
    </row>
    <row r="45" spans="1:16" ht="12" customHeight="1">
      <c r="A45" s="171">
        <f>'SUC1_B. duomenys'!A64</f>
        <v>37</v>
      </c>
      <c r="B45" s="269" t="str">
        <f>'SUC1_B. duomenys'!B64</f>
        <v>Regbis</v>
      </c>
      <c r="C45" s="174"/>
      <c r="D45" s="174"/>
      <c r="E45" s="173">
        <f t="shared" si="0"/>
        <v>0</v>
      </c>
      <c r="F45" s="175"/>
      <c r="G45" s="175"/>
      <c r="H45" s="175"/>
      <c r="I45" s="175"/>
      <c r="J45" s="175"/>
      <c r="K45" s="175"/>
      <c r="L45" s="175"/>
      <c r="M45" s="175"/>
      <c r="N45" s="175"/>
      <c r="P45" s="318" t="str">
        <f t="shared" si="1"/>
        <v/>
      </c>
    </row>
    <row r="46" spans="1:16" ht="12" customHeight="1">
      <c r="A46" s="171">
        <f>'SUC1_B. duomenys'!A65</f>
        <v>38</v>
      </c>
      <c r="B46" s="269" t="str">
        <f>'SUC1_B. duomenys'!B65</f>
        <v>Riedlenčių sportas</v>
      </c>
      <c r="C46" s="174"/>
      <c r="D46" s="174"/>
      <c r="E46" s="173">
        <f t="shared" si="0"/>
        <v>0</v>
      </c>
      <c r="F46" s="175"/>
      <c r="G46" s="175"/>
      <c r="H46" s="175"/>
      <c r="I46" s="175"/>
      <c r="J46" s="175"/>
      <c r="K46" s="175"/>
      <c r="L46" s="175"/>
      <c r="M46" s="175"/>
      <c r="N46" s="175"/>
      <c r="P46" s="318" t="str">
        <f t="shared" si="1"/>
        <v/>
      </c>
    </row>
    <row r="47" spans="1:16" ht="12" customHeight="1">
      <c r="A47" s="171">
        <f>'SUC1_B. duomenys'!A66</f>
        <v>39</v>
      </c>
      <c r="B47" s="269" t="str">
        <f>'SUC1_B. duomenys'!B66</f>
        <v>Rogučių sportas</v>
      </c>
      <c r="C47" s="174"/>
      <c r="D47" s="174"/>
      <c r="E47" s="173">
        <f t="shared" si="0"/>
        <v>0</v>
      </c>
      <c r="F47" s="175"/>
      <c r="G47" s="175"/>
      <c r="H47" s="175"/>
      <c r="I47" s="175"/>
      <c r="J47" s="175"/>
      <c r="K47" s="175"/>
      <c r="L47" s="175"/>
      <c r="M47" s="175"/>
      <c r="N47" s="175"/>
      <c r="P47" s="318" t="str">
        <f t="shared" si="1"/>
        <v/>
      </c>
    </row>
    <row r="48" spans="1:16" ht="12" customHeight="1">
      <c r="A48" s="171">
        <f>'SUC1_B. duomenys'!A67</f>
        <v>40</v>
      </c>
      <c r="B48" s="269" t="str">
        <f>'SUC1_B. duomenys'!B67</f>
        <v>Skeletonas</v>
      </c>
      <c r="C48" s="174"/>
      <c r="D48" s="174"/>
      <c r="E48" s="173">
        <f t="shared" si="0"/>
        <v>0</v>
      </c>
      <c r="F48" s="175"/>
      <c r="G48" s="175"/>
      <c r="H48" s="175"/>
      <c r="I48" s="175"/>
      <c r="J48" s="175"/>
      <c r="K48" s="175"/>
      <c r="L48" s="175"/>
      <c r="M48" s="175"/>
      <c r="N48" s="175"/>
      <c r="P48" s="318" t="str">
        <f t="shared" si="1"/>
        <v/>
      </c>
    </row>
    <row r="49" spans="1:16" ht="12" customHeight="1">
      <c r="A49" s="171">
        <f>'SUC1_B. duomenys'!A68</f>
        <v>41</v>
      </c>
      <c r="B49" s="269" t="str">
        <f>'SUC1_B. duomenys'!B68</f>
        <v>Slidinėjimas (lygumų)</v>
      </c>
      <c r="C49" s="174"/>
      <c r="D49" s="174"/>
      <c r="E49" s="173">
        <f t="shared" si="0"/>
        <v>0</v>
      </c>
      <c r="F49" s="175"/>
      <c r="G49" s="175"/>
      <c r="H49" s="175"/>
      <c r="I49" s="175"/>
      <c r="J49" s="175"/>
      <c r="K49" s="175"/>
      <c r="L49" s="175"/>
      <c r="M49" s="175"/>
      <c r="N49" s="175"/>
      <c r="P49" s="318" t="str">
        <f t="shared" si="1"/>
        <v/>
      </c>
    </row>
    <row r="50" spans="1:16" ht="12" customHeight="1">
      <c r="A50" s="171">
        <f>'SUC1_B. duomenys'!A69</f>
        <v>42</v>
      </c>
      <c r="B50" s="269" t="str">
        <f>'SUC1_B. duomenys'!B69</f>
        <v>Slidinėjimas (kalnų)</v>
      </c>
      <c r="C50" s="174"/>
      <c r="D50" s="174"/>
      <c r="E50" s="173">
        <f t="shared" si="0"/>
        <v>0</v>
      </c>
      <c r="F50" s="175"/>
      <c r="G50" s="175"/>
      <c r="H50" s="175"/>
      <c r="I50" s="175"/>
      <c r="J50" s="175"/>
      <c r="K50" s="175"/>
      <c r="L50" s="175"/>
      <c r="M50" s="175"/>
      <c r="N50" s="175"/>
      <c r="P50" s="318" t="str">
        <f t="shared" si="1"/>
        <v/>
      </c>
    </row>
    <row r="51" spans="1:16" ht="12" customHeight="1">
      <c r="A51" s="171">
        <f>'SUC1_B. duomenys'!A70</f>
        <v>43</v>
      </c>
      <c r="B51" s="269" t="str">
        <f>'SUC1_B. duomenys'!B70</f>
        <v>Slidinėjimas (snieglenčių)</v>
      </c>
      <c r="C51" s="174"/>
      <c r="D51" s="174"/>
      <c r="E51" s="173">
        <f t="shared" si="0"/>
        <v>0</v>
      </c>
      <c r="F51" s="175"/>
      <c r="G51" s="175"/>
      <c r="H51" s="175"/>
      <c r="I51" s="175"/>
      <c r="J51" s="175"/>
      <c r="K51" s="175"/>
      <c r="L51" s="175"/>
      <c r="M51" s="175"/>
      <c r="N51" s="175"/>
      <c r="P51" s="318" t="str">
        <f t="shared" si="1"/>
        <v/>
      </c>
    </row>
    <row r="52" spans="1:16" ht="12" customHeight="1">
      <c r="A52" s="171">
        <f>'SUC1_B. duomenys'!A71</f>
        <v>44</v>
      </c>
      <c r="B52" s="269" t="str">
        <f>'SUC1_B. duomenys'!B71</f>
        <v>Stalo tenisas</v>
      </c>
      <c r="C52" s="174">
        <v>1</v>
      </c>
      <c r="D52" s="174">
        <v>1</v>
      </c>
      <c r="E52" s="173">
        <f t="shared" si="0"/>
        <v>0</v>
      </c>
      <c r="F52" s="175"/>
      <c r="G52" s="175"/>
      <c r="H52" s="175">
        <v>1</v>
      </c>
      <c r="I52" s="175"/>
      <c r="J52" s="175"/>
      <c r="K52" s="175"/>
      <c r="L52" s="175">
        <v>1</v>
      </c>
      <c r="M52" s="175"/>
      <c r="N52" s="175"/>
      <c r="P52" s="318" t="str">
        <f t="shared" si="1"/>
        <v/>
      </c>
    </row>
    <row r="53" spans="1:16" ht="12" customHeight="1">
      <c r="A53" s="171">
        <f>'SUC1_B. duomenys'!A72</f>
        <v>45</v>
      </c>
      <c r="B53" s="269" t="str">
        <f>'SUC1_B. duomenys'!B72</f>
        <v>Sunkioji atletika</v>
      </c>
      <c r="C53" s="174">
        <v>6</v>
      </c>
      <c r="D53" s="174"/>
      <c r="E53" s="173">
        <f t="shared" si="0"/>
        <v>0</v>
      </c>
      <c r="F53" s="175"/>
      <c r="G53" s="175"/>
      <c r="H53" s="175">
        <v>4</v>
      </c>
      <c r="I53" s="175">
        <v>1</v>
      </c>
      <c r="J53" s="175"/>
      <c r="K53" s="175">
        <v>1</v>
      </c>
      <c r="L53" s="175">
        <v>6</v>
      </c>
      <c r="M53" s="175"/>
      <c r="N53" s="175"/>
      <c r="P53" s="318" t="str">
        <f t="shared" si="1"/>
        <v/>
      </c>
    </row>
    <row r="54" spans="1:16" ht="12" customHeight="1">
      <c r="A54" s="171">
        <f>'SUC1_B. duomenys'!A73</f>
        <v>46</v>
      </c>
      <c r="B54" s="269" t="str">
        <f>'SUC1_B. duomenys'!B73</f>
        <v>Šaudymas iš lanko</v>
      </c>
      <c r="C54" s="174"/>
      <c r="D54" s="174"/>
      <c r="E54" s="173">
        <f t="shared" si="0"/>
        <v>0</v>
      </c>
      <c r="F54" s="175"/>
      <c r="G54" s="175"/>
      <c r="H54" s="175"/>
      <c r="I54" s="175"/>
      <c r="J54" s="175"/>
      <c r="K54" s="175"/>
      <c r="L54" s="175"/>
      <c r="M54" s="175"/>
      <c r="N54" s="175"/>
      <c r="P54" s="318" t="str">
        <f t="shared" si="1"/>
        <v/>
      </c>
    </row>
    <row r="55" spans="1:16" ht="12" customHeight="1">
      <c r="A55" s="171">
        <f>'SUC1_B. duomenys'!A74</f>
        <v>47</v>
      </c>
      <c r="B55" s="269" t="str">
        <f>'SUC1_B. duomenys'!B74</f>
        <v>Šaudymo sportas</v>
      </c>
      <c r="C55" s="174"/>
      <c r="D55" s="174"/>
      <c r="E55" s="173">
        <f t="shared" si="0"/>
        <v>0</v>
      </c>
      <c r="F55" s="175"/>
      <c r="G55" s="175"/>
      <c r="H55" s="175"/>
      <c r="I55" s="175"/>
      <c r="J55" s="175"/>
      <c r="K55" s="175"/>
      <c r="L55" s="175"/>
      <c r="M55" s="175"/>
      <c r="N55" s="175"/>
      <c r="P55" s="318" t="str">
        <f t="shared" si="1"/>
        <v/>
      </c>
    </row>
    <row r="56" spans="1:16" ht="12" customHeight="1">
      <c r="A56" s="171">
        <f>'SUC1_B. duomenys'!A75</f>
        <v>48</v>
      </c>
      <c r="B56" s="269" t="str">
        <f>'SUC1_B. duomenys'!B75</f>
        <v>Šiuolaikinė penkiakovė</v>
      </c>
      <c r="C56" s="174"/>
      <c r="D56" s="174"/>
      <c r="E56" s="173">
        <f t="shared" si="0"/>
        <v>0</v>
      </c>
      <c r="F56" s="175"/>
      <c r="G56" s="175"/>
      <c r="H56" s="175"/>
      <c r="I56" s="175"/>
      <c r="J56" s="175"/>
      <c r="K56" s="175"/>
      <c r="L56" s="175"/>
      <c r="M56" s="175"/>
      <c r="N56" s="175"/>
      <c r="P56" s="318" t="str">
        <f t="shared" si="1"/>
        <v/>
      </c>
    </row>
    <row r="57" spans="1:16" ht="12" customHeight="1">
      <c r="A57" s="171">
        <f>'SUC1_B. duomenys'!A76</f>
        <v>49</v>
      </c>
      <c r="B57" s="269" t="str">
        <f>'SUC1_B. duomenys'!B76</f>
        <v>Tekvondo (WTF)</v>
      </c>
      <c r="C57" s="174">
        <v>1</v>
      </c>
      <c r="D57" s="174"/>
      <c r="E57" s="173">
        <f t="shared" si="0"/>
        <v>0</v>
      </c>
      <c r="F57" s="175"/>
      <c r="G57" s="175"/>
      <c r="H57" s="175">
        <v>1</v>
      </c>
      <c r="I57" s="175"/>
      <c r="J57" s="175"/>
      <c r="K57" s="175"/>
      <c r="L57" s="175">
        <v>1</v>
      </c>
      <c r="M57" s="175"/>
      <c r="N57" s="175"/>
      <c r="P57" s="318" t="str">
        <f t="shared" si="1"/>
        <v/>
      </c>
    </row>
    <row r="58" spans="1:16" ht="12" customHeight="1">
      <c r="A58" s="171">
        <f>'SUC1_B. duomenys'!A77</f>
        <v>50</v>
      </c>
      <c r="B58" s="269" t="str">
        <f>'SUC1_B. duomenys'!B77</f>
        <v>Tenisas</v>
      </c>
      <c r="C58" s="174"/>
      <c r="D58" s="174"/>
      <c r="E58" s="173">
        <f t="shared" si="0"/>
        <v>0</v>
      </c>
      <c r="F58" s="175"/>
      <c r="G58" s="175"/>
      <c r="H58" s="175"/>
      <c r="I58" s="175"/>
      <c r="J58" s="175"/>
      <c r="K58" s="175"/>
      <c r="L58" s="175"/>
      <c r="M58" s="175"/>
      <c r="N58" s="175"/>
      <c r="P58" s="318" t="str">
        <f t="shared" si="1"/>
        <v/>
      </c>
    </row>
    <row r="59" spans="1:16" ht="12" customHeight="1">
      <c r="A59" s="171">
        <f>'SUC1_B. duomenys'!A78</f>
        <v>51</v>
      </c>
      <c r="B59" s="269" t="str">
        <f>'SUC1_B. duomenys'!B78</f>
        <v>Tinklinis</v>
      </c>
      <c r="C59" s="174">
        <v>4</v>
      </c>
      <c r="D59" s="174">
        <v>2</v>
      </c>
      <c r="E59" s="173">
        <f t="shared" si="0"/>
        <v>2</v>
      </c>
      <c r="F59" s="175">
        <v>1</v>
      </c>
      <c r="G59" s="175"/>
      <c r="H59" s="175">
        <v>1</v>
      </c>
      <c r="I59" s="175"/>
      <c r="J59" s="175"/>
      <c r="K59" s="175"/>
      <c r="L59" s="175">
        <v>4</v>
      </c>
      <c r="M59" s="175"/>
      <c r="N59" s="175"/>
      <c r="P59" s="318" t="str">
        <f t="shared" si="1"/>
        <v/>
      </c>
    </row>
    <row r="60" spans="1:16" ht="12" customHeight="1">
      <c r="A60" s="171">
        <f>'SUC1_B. duomenys'!A79</f>
        <v>52</v>
      </c>
      <c r="B60" s="269" t="str">
        <f>'SUC1_B. duomenys'!B79</f>
        <v>Triatlonas</v>
      </c>
      <c r="C60" s="174"/>
      <c r="D60" s="174"/>
      <c r="E60" s="173">
        <f t="shared" si="0"/>
        <v>0</v>
      </c>
      <c r="F60" s="175"/>
      <c r="G60" s="175"/>
      <c r="H60" s="175"/>
      <c r="I60" s="175"/>
      <c r="J60" s="175"/>
      <c r="K60" s="175"/>
      <c r="L60" s="175"/>
      <c r="M60" s="175"/>
      <c r="N60" s="175"/>
      <c r="P60" s="318" t="str">
        <f t="shared" si="1"/>
        <v/>
      </c>
    </row>
    <row r="61" spans="1:16" ht="12" customHeight="1">
      <c r="A61" s="171">
        <f>'SUC1_B. duomenys'!A80</f>
        <v>53</v>
      </c>
      <c r="B61" s="269" t="str">
        <f>'SUC1_B. duomenys'!B80</f>
        <v>Vandensvydis</v>
      </c>
      <c r="C61" s="174"/>
      <c r="D61" s="174"/>
      <c r="E61" s="173">
        <f t="shared" si="0"/>
        <v>0</v>
      </c>
      <c r="F61" s="175"/>
      <c r="G61" s="175"/>
      <c r="H61" s="175"/>
      <c r="I61" s="175"/>
      <c r="J61" s="175"/>
      <c r="K61" s="175"/>
      <c r="L61" s="175"/>
      <c r="M61" s="175"/>
      <c r="N61" s="175"/>
      <c r="P61" s="318" t="str">
        <f t="shared" si="1"/>
        <v/>
      </c>
    </row>
    <row r="62" spans="1:16" ht="12" customHeight="1">
      <c r="A62" s="171">
        <f>'SUC1_B. duomenys'!A81</f>
        <v>54</v>
      </c>
      <c r="B62" s="269" t="str">
        <f>'SUC1_B. duomenys'!B81</f>
        <v>Žirgų sportas</v>
      </c>
      <c r="C62" s="174"/>
      <c r="D62" s="174"/>
      <c r="E62" s="173">
        <f t="shared" si="0"/>
        <v>0</v>
      </c>
      <c r="F62" s="175"/>
      <c r="G62" s="175"/>
      <c r="H62" s="175"/>
      <c r="I62" s="175"/>
      <c r="J62" s="175"/>
      <c r="K62" s="175"/>
      <c r="L62" s="175"/>
      <c r="M62" s="175"/>
      <c r="N62" s="175"/>
      <c r="P62" s="318" t="str">
        <f>IF(D62&gt;C62,"Klaida! Negali būti moterų daugiau nei iš viso trenerių!",IF(F62+G62+H62+I62+J62+K62&gt;C62,"Klaida! Negali būti kategorijų daugiau negu trenerių!",IF(L62+M62&gt;C62,"Klaida! Negali būti išsilavinimų arba veiklos leidimų daugiau negu trenerių!","")))</f>
        <v/>
      </c>
    </row>
    <row r="63" spans="1:16" ht="12" customHeight="1">
      <c r="A63" s="171">
        <f>'SUC1_B. duomenys'!A82</f>
        <v>55</v>
      </c>
      <c r="B63" s="269" t="str">
        <f>'SUC1_B. duomenys'!B82</f>
        <v>Žolės riedulys</v>
      </c>
      <c r="C63" s="174"/>
      <c r="D63" s="174"/>
      <c r="E63" s="173">
        <f t="shared" si="0"/>
        <v>0</v>
      </c>
      <c r="F63" s="175"/>
      <c r="G63" s="175"/>
      <c r="H63" s="175"/>
      <c r="I63" s="175"/>
      <c r="J63" s="175"/>
      <c r="K63" s="175"/>
      <c r="L63" s="175"/>
      <c r="M63" s="175"/>
      <c r="N63" s="175"/>
      <c r="P63" s="318" t="str">
        <f t="shared" si="1"/>
        <v/>
      </c>
    </row>
    <row r="64" spans="1:16" s="169" customFormat="1">
      <c r="A64" s="171"/>
      <c r="B64" s="177" t="s">
        <v>21</v>
      </c>
      <c r="C64" s="178">
        <f>SUM(C9:C63)</f>
        <v>125</v>
      </c>
      <c r="D64" s="178">
        <f t="shared" ref="D64:N64" si="2">SUM(D9:D63)</f>
        <v>47</v>
      </c>
      <c r="E64" s="178">
        <f>SUM(E9:E63)</f>
        <v>25</v>
      </c>
      <c r="F64" s="178">
        <f t="shared" si="2"/>
        <v>38</v>
      </c>
      <c r="G64" s="178">
        <f t="shared" si="2"/>
        <v>10</v>
      </c>
      <c r="H64" s="178">
        <f>SUM(H9:H63)</f>
        <v>40</v>
      </c>
      <c r="I64" s="178">
        <f>SUM(I9:I63)</f>
        <v>7</v>
      </c>
      <c r="J64" s="178">
        <f>SUM(J9:J63)</f>
        <v>3</v>
      </c>
      <c r="K64" s="178">
        <f t="shared" si="2"/>
        <v>2</v>
      </c>
      <c r="L64" s="178">
        <f t="shared" si="2"/>
        <v>113</v>
      </c>
      <c r="M64" s="178">
        <f t="shared" si="2"/>
        <v>12</v>
      </c>
      <c r="N64" s="178">
        <f t="shared" si="2"/>
        <v>0</v>
      </c>
      <c r="P64" s="318" t="str">
        <f t="shared" si="1"/>
        <v/>
      </c>
    </row>
    <row r="65" spans="1:16" ht="12.75" customHeight="1">
      <c r="A65" s="171"/>
      <c r="B65" s="148" t="s">
        <v>298</v>
      </c>
      <c r="C65" s="173"/>
      <c r="D65" s="180"/>
      <c r="E65" s="173"/>
      <c r="F65" s="181"/>
      <c r="G65" s="181"/>
      <c r="H65" s="181"/>
      <c r="I65" s="181"/>
      <c r="J65" s="181"/>
      <c r="K65" s="181"/>
      <c r="L65" s="181"/>
      <c r="M65" s="181"/>
      <c r="N65" s="181"/>
      <c r="P65" s="318"/>
    </row>
    <row r="66" spans="1:16" ht="12" customHeight="1">
      <c r="A66" s="171">
        <f>'SUC1_B. duomenys'!A85</f>
        <v>1</v>
      </c>
      <c r="B66" s="142" t="s">
        <v>248</v>
      </c>
      <c r="C66" s="174">
        <v>125</v>
      </c>
      <c r="D66" s="174">
        <v>47</v>
      </c>
      <c r="E66" s="173">
        <f>C66-(F66+G66+H66+I66+J66+K66)</f>
        <v>25</v>
      </c>
      <c r="F66" s="175">
        <v>38</v>
      </c>
      <c r="G66" s="175">
        <v>10</v>
      </c>
      <c r="H66" s="175">
        <v>40</v>
      </c>
      <c r="I66" s="175">
        <v>7</v>
      </c>
      <c r="J66" s="175">
        <v>3</v>
      </c>
      <c r="K66" s="175">
        <v>2</v>
      </c>
      <c r="L66" s="175">
        <v>113</v>
      </c>
      <c r="M66" s="175">
        <v>12</v>
      </c>
      <c r="N66" s="175"/>
      <c r="P66" s="318" t="str">
        <f t="shared" si="1"/>
        <v/>
      </c>
    </row>
    <row r="67" spans="1:16" ht="12" customHeight="1">
      <c r="A67" s="171">
        <f>'SUC1_B. duomenys'!A86</f>
        <v>2</v>
      </c>
      <c r="B67" s="142" t="s">
        <v>247</v>
      </c>
      <c r="C67" s="174"/>
      <c r="D67" s="174"/>
      <c r="E67" s="173">
        <f>C67-(F67+G67+H67+I67+J67+K67)</f>
        <v>0</v>
      </c>
      <c r="F67" s="175"/>
      <c r="G67" s="175"/>
      <c r="H67" s="175"/>
      <c r="I67" s="175"/>
      <c r="J67" s="175"/>
      <c r="K67" s="175"/>
      <c r="L67" s="175"/>
      <c r="M67" s="175"/>
      <c r="N67" s="175"/>
      <c r="P67" s="318" t="str">
        <f t="shared" si="1"/>
        <v/>
      </c>
    </row>
    <row r="68" spans="1:16" ht="12" customHeight="1">
      <c r="A68" s="171">
        <f>'SUC1_B. duomenys'!A87</f>
        <v>3</v>
      </c>
      <c r="B68" s="151" t="s">
        <v>299</v>
      </c>
      <c r="C68" s="174"/>
      <c r="D68" s="174"/>
      <c r="E68" s="173">
        <f>C68-(F68+G68+H68+I68+J68+K68)</f>
        <v>0</v>
      </c>
      <c r="F68" s="175"/>
      <c r="G68" s="175"/>
      <c r="H68" s="175"/>
      <c r="I68" s="175"/>
      <c r="J68" s="175"/>
      <c r="K68" s="175"/>
      <c r="L68" s="175"/>
      <c r="M68" s="175"/>
      <c r="N68" s="175"/>
      <c r="P68" s="318" t="str">
        <f t="shared" si="1"/>
        <v/>
      </c>
    </row>
    <row r="69" spans="1:16" s="169" customFormat="1" ht="12.75" customHeight="1">
      <c r="A69" s="399" t="s">
        <v>21</v>
      </c>
      <c r="B69" s="400"/>
      <c r="C69" s="182">
        <f t="shared" ref="C69:N69" si="3">SUM(C66:C68)</f>
        <v>125</v>
      </c>
      <c r="D69" s="182">
        <f t="shared" si="3"/>
        <v>47</v>
      </c>
      <c r="E69" s="182">
        <f>SUM(E66:E68)</f>
        <v>25</v>
      </c>
      <c r="F69" s="182">
        <f t="shared" si="3"/>
        <v>38</v>
      </c>
      <c r="G69" s="182">
        <f t="shared" si="3"/>
        <v>10</v>
      </c>
      <c r="H69" s="182">
        <f t="shared" si="3"/>
        <v>40</v>
      </c>
      <c r="I69" s="182">
        <f t="shared" si="3"/>
        <v>7</v>
      </c>
      <c r="J69" s="182">
        <f t="shared" si="3"/>
        <v>3</v>
      </c>
      <c r="K69" s="182">
        <f t="shared" si="3"/>
        <v>2</v>
      </c>
      <c r="L69" s="182">
        <f t="shared" si="3"/>
        <v>113</v>
      </c>
      <c r="M69" s="182">
        <f t="shared" si="3"/>
        <v>12</v>
      </c>
      <c r="N69" s="182">
        <f t="shared" si="3"/>
        <v>0</v>
      </c>
      <c r="O69" s="225"/>
      <c r="P69" s="318" t="str">
        <f>IF(AND(C64=C69,D64=D69,F64=F69,G64=G69,H64=H69,I64=I69,J64=J69,K64=K69,L64=L69,M64=M69,N64=N69),"","Eilutė nesutampa!!!  Šis pranešimas išnyks teisingai suvedus duomenis. Paskirstymas pagal sporto padalinius turi sutapti su 64 eilute")</f>
        <v/>
      </c>
    </row>
    <row r="70" spans="1:16">
      <c r="A70" s="183"/>
      <c r="B70" s="394" t="s">
        <v>116</v>
      </c>
      <c r="C70" s="395"/>
      <c r="D70" s="395"/>
      <c r="E70" s="395"/>
      <c r="F70" s="395"/>
      <c r="G70" s="395"/>
      <c r="H70" s="395"/>
      <c r="I70" s="395"/>
      <c r="J70" s="395"/>
      <c r="K70" s="395"/>
      <c r="L70" s="395"/>
      <c r="M70" s="395"/>
      <c r="N70" s="396"/>
      <c r="P70" s="318"/>
    </row>
    <row r="71" spans="1:16" ht="12" customHeight="1">
      <c r="A71" s="171">
        <f>'SUC1_B. duomenys'!A90</f>
        <v>1</v>
      </c>
      <c r="B71" s="269" t="str">
        <f>'SUC1_B. duomenys'!B90</f>
        <v>Alpinizmas</v>
      </c>
      <c r="C71" s="174"/>
      <c r="D71" s="174"/>
      <c r="E71" s="173">
        <f t="shared" ref="E71:E116" si="4">C71-(F71+G71+H71+I71+J71+K71)</f>
        <v>0</v>
      </c>
      <c r="F71" s="175"/>
      <c r="G71" s="175"/>
      <c r="H71" s="175"/>
      <c r="I71" s="175"/>
      <c r="J71" s="175"/>
      <c r="K71" s="175"/>
      <c r="L71" s="175"/>
      <c r="M71" s="175"/>
      <c r="N71" s="175"/>
      <c r="P71" s="318" t="str">
        <f t="shared" ref="P71:P121" si="5">IF(D71&gt;C71,"Klaida! Negali būti moterų daugiau nei iš viso trenerių!",IF(F71+G71+H71+I71+J71+K71&gt;C71,"Klaida! Negali būti kategorijų daugiau negu trenerių!",IF(L71+M71&gt;C71,"Klaida! Negali būti išsilavinimų arba veiklos leidimų daugiau negu trenerių!","")))</f>
        <v/>
      </c>
    </row>
    <row r="72" spans="1:16" ht="12" customHeight="1">
      <c r="A72" s="171">
        <f>'SUC1_B. duomenys'!A91</f>
        <v>2</v>
      </c>
      <c r="B72" s="269" t="str">
        <f>'SUC1_B. duomenys'!B91</f>
        <v>Baidarių (kanu) polo</v>
      </c>
      <c r="C72" s="174"/>
      <c r="D72" s="174"/>
      <c r="E72" s="173">
        <f t="shared" si="4"/>
        <v>0</v>
      </c>
      <c r="F72" s="175"/>
      <c r="G72" s="175"/>
      <c r="H72" s="175"/>
      <c r="I72" s="175"/>
      <c r="J72" s="175"/>
      <c r="K72" s="175"/>
      <c r="L72" s="175"/>
      <c r="M72" s="175"/>
      <c r="N72" s="175"/>
      <c r="P72" s="318" t="str">
        <f t="shared" si="5"/>
        <v/>
      </c>
    </row>
    <row r="73" spans="1:16" ht="12" customHeight="1">
      <c r="A73" s="171">
        <f>'SUC1_B. duomenys'!A92</f>
        <v>3</v>
      </c>
      <c r="B73" s="269" t="str">
        <f>'SUC1_B. duomenys'!B92</f>
        <v>Boulingas</v>
      </c>
      <c r="C73" s="174"/>
      <c r="D73" s="174"/>
      <c r="E73" s="173">
        <f t="shared" si="4"/>
        <v>0</v>
      </c>
      <c r="F73" s="175"/>
      <c r="G73" s="175"/>
      <c r="H73" s="175"/>
      <c r="I73" s="175"/>
      <c r="J73" s="175"/>
      <c r="K73" s="175"/>
      <c r="L73" s="175"/>
      <c r="M73" s="175"/>
      <c r="N73" s="175"/>
      <c r="P73" s="318" t="str">
        <f t="shared" si="5"/>
        <v/>
      </c>
    </row>
    <row r="74" spans="1:16" ht="12" customHeight="1">
      <c r="A74" s="171">
        <f>'SUC1_B. duomenys'!A93</f>
        <v>4</v>
      </c>
      <c r="B74" s="269" t="str">
        <f>'SUC1_B. duomenys'!B93</f>
        <v>Gimnastika (aerobinė)</v>
      </c>
      <c r="C74" s="174">
        <v>4</v>
      </c>
      <c r="D74" s="174">
        <v>4</v>
      </c>
      <c r="E74" s="173">
        <f t="shared" si="4"/>
        <v>2</v>
      </c>
      <c r="F74" s="175"/>
      <c r="G74" s="175"/>
      <c r="H74" s="175">
        <v>2</v>
      </c>
      <c r="I74" s="175"/>
      <c r="J74" s="175"/>
      <c r="K74" s="175"/>
      <c r="L74" s="175">
        <v>4</v>
      </c>
      <c r="M74" s="175"/>
      <c r="N74" s="175"/>
      <c r="P74" s="318" t="str">
        <f t="shared" si="5"/>
        <v/>
      </c>
    </row>
    <row r="75" spans="1:16" ht="12" customHeight="1">
      <c r="A75" s="171">
        <f>'SUC1_B. duomenys'!A94</f>
        <v>5</v>
      </c>
      <c r="B75" s="269" t="str">
        <f>'SUC1_B. duomenys'!B94</f>
        <v>Gimnastika (akr.i šuoliai ant takelio)</v>
      </c>
      <c r="C75" s="174"/>
      <c r="D75" s="174"/>
      <c r="E75" s="173">
        <f t="shared" si="4"/>
        <v>0</v>
      </c>
      <c r="F75" s="175"/>
      <c r="G75" s="175"/>
      <c r="H75" s="175"/>
      <c r="I75" s="175"/>
      <c r="J75" s="175"/>
      <c r="K75" s="175"/>
      <c r="L75" s="175"/>
      <c r="M75" s="175"/>
      <c r="N75" s="175"/>
      <c r="P75" s="318" t="str">
        <f t="shared" si="5"/>
        <v/>
      </c>
    </row>
    <row r="76" spans="1:16" ht="12" customHeight="1">
      <c r="A76" s="171">
        <f>'SUC1_B. duomenys'!A95</f>
        <v>6</v>
      </c>
      <c r="B76" s="269" t="str">
        <f>'SUC1_B. duomenys'!B95</f>
        <v>Gimnastika (sportinė akrobatika)</v>
      </c>
      <c r="C76" s="174"/>
      <c r="D76" s="174"/>
      <c r="E76" s="173">
        <f t="shared" si="4"/>
        <v>0</v>
      </c>
      <c r="F76" s="175"/>
      <c r="G76" s="175"/>
      <c r="H76" s="175"/>
      <c r="I76" s="175"/>
      <c r="J76" s="175"/>
      <c r="K76" s="175"/>
      <c r="L76" s="175"/>
      <c r="M76" s="175"/>
      <c r="N76" s="175"/>
      <c r="P76" s="318" t="str">
        <f t="shared" si="5"/>
        <v/>
      </c>
    </row>
    <row r="77" spans="1:16" ht="12" customHeight="1">
      <c r="A77" s="171">
        <f>'SUC1_B. duomenys'!A96</f>
        <v>7</v>
      </c>
      <c r="B77" s="269" t="str">
        <f>'SUC1_B. duomenys'!B96</f>
        <v xml:space="preserve">Gimnastika visiems </v>
      </c>
      <c r="C77" s="174"/>
      <c r="D77" s="174"/>
      <c r="E77" s="173">
        <f t="shared" si="4"/>
        <v>0</v>
      </c>
      <c r="F77" s="175"/>
      <c r="G77" s="175"/>
      <c r="H77" s="175"/>
      <c r="I77" s="175"/>
      <c r="J77" s="175"/>
      <c r="K77" s="175"/>
      <c r="L77" s="175"/>
      <c r="M77" s="175"/>
      <c r="N77" s="175"/>
      <c r="P77" s="318" t="str">
        <f t="shared" si="5"/>
        <v/>
      </c>
    </row>
    <row r="78" spans="1:16" ht="12" customHeight="1">
      <c r="A78" s="171">
        <f>'SUC1_B. duomenys'!A97</f>
        <v>8</v>
      </c>
      <c r="B78" s="269" t="str">
        <f>'SUC1_B. duomenys'!B97</f>
        <v>Biliardas</v>
      </c>
      <c r="C78" s="174"/>
      <c r="D78" s="174"/>
      <c r="E78" s="173">
        <f t="shared" si="4"/>
        <v>0</v>
      </c>
      <c r="F78" s="175"/>
      <c r="G78" s="175"/>
      <c r="H78" s="175"/>
      <c r="I78" s="175"/>
      <c r="J78" s="175"/>
      <c r="K78" s="175"/>
      <c r="L78" s="175"/>
      <c r="M78" s="175"/>
      <c r="N78" s="175"/>
      <c r="P78" s="318" t="str">
        <f t="shared" si="5"/>
        <v/>
      </c>
    </row>
    <row r="79" spans="1:16" ht="12" customHeight="1">
      <c r="A79" s="171">
        <f>'SUC1_B. duomenys'!A98</f>
        <v>9</v>
      </c>
      <c r="B79" s="269" t="str">
        <f>'SUC1_B. duomenys'!B98</f>
        <v>Bočia</v>
      </c>
      <c r="C79" s="174"/>
      <c r="D79" s="174"/>
      <c r="E79" s="173">
        <f t="shared" si="4"/>
        <v>0</v>
      </c>
      <c r="F79" s="175"/>
      <c r="G79" s="175"/>
      <c r="H79" s="175"/>
      <c r="I79" s="175"/>
      <c r="J79" s="175"/>
      <c r="K79" s="175"/>
      <c r="L79" s="175"/>
      <c r="M79" s="175"/>
      <c r="N79" s="175"/>
      <c r="P79" s="318" t="str">
        <f t="shared" si="5"/>
        <v/>
      </c>
    </row>
    <row r="80" spans="1:16" ht="12" customHeight="1">
      <c r="A80" s="171">
        <f>'SUC1_B. duomenys'!A99</f>
        <v>10</v>
      </c>
      <c r="B80" s="269" t="str">
        <f>'SUC1_B. duomenys'!B99</f>
        <v>Džiudžitsu (ju-jitsu)</v>
      </c>
      <c r="C80" s="174"/>
      <c r="D80" s="174"/>
      <c r="E80" s="173">
        <f t="shared" si="4"/>
        <v>0</v>
      </c>
      <c r="F80" s="175"/>
      <c r="G80" s="175"/>
      <c r="H80" s="175"/>
      <c r="I80" s="175"/>
      <c r="J80" s="175"/>
      <c r="K80" s="175"/>
      <c r="L80" s="175"/>
      <c r="M80" s="175"/>
      <c r="N80" s="175"/>
      <c r="P80" s="318" t="str">
        <f t="shared" si="5"/>
        <v/>
      </c>
    </row>
    <row r="81" spans="1:16" ht="12" customHeight="1">
      <c r="A81" s="171">
        <f>'SUC1_B. duomenys'!A100</f>
        <v>11</v>
      </c>
      <c r="B81" s="269" t="str">
        <f>'SUC1_B. duomenys'!B100</f>
        <v>Galiūnų sportas**</v>
      </c>
      <c r="C81" s="174"/>
      <c r="D81" s="174"/>
      <c r="E81" s="173">
        <f t="shared" si="4"/>
        <v>0</v>
      </c>
      <c r="F81" s="175"/>
      <c r="G81" s="175"/>
      <c r="H81" s="175"/>
      <c r="I81" s="175"/>
      <c r="J81" s="175"/>
      <c r="K81" s="175"/>
      <c r="L81" s="175"/>
      <c r="M81" s="175"/>
      <c r="N81" s="175"/>
      <c r="P81" s="318" t="str">
        <f t="shared" si="5"/>
        <v/>
      </c>
    </row>
    <row r="82" spans="1:16" ht="12" customHeight="1">
      <c r="A82" s="171">
        <f>'SUC1_B. duomenys'!A101</f>
        <v>12</v>
      </c>
      <c r="B82" s="269" t="str">
        <f>'SUC1_B. duomenys'!B101</f>
        <v>Imtynės už diržų (Alyšo imtynės)</v>
      </c>
      <c r="C82" s="174"/>
      <c r="D82" s="174"/>
      <c r="E82" s="173">
        <f t="shared" si="4"/>
        <v>0</v>
      </c>
      <c r="F82" s="175"/>
      <c r="G82" s="175"/>
      <c r="H82" s="175"/>
      <c r="I82" s="175"/>
      <c r="J82" s="175"/>
      <c r="K82" s="175"/>
      <c r="L82" s="175"/>
      <c r="M82" s="175"/>
      <c r="N82" s="175"/>
      <c r="P82" s="318" t="str">
        <f t="shared" si="5"/>
        <v/>
      </c>
    </row>
    <row r="83" spans="1:16" ht="12" customHeight="1">
      <c r="A83" s="171">
        <f>'SUC1_B. duomenys'!A102</f>
        <v>13</v>
      </c>
      <c r="B83" s="269" t="str">
        <f>'SUC1_B. duomenys'!B102</f>
        <v>Jėgos trikovė</v>
      </c>
      <c r="C83" s="174"/>
      <c r="D83" s="174"/>
      <c r="E83" s="173">
        <f t="shared" si="4"/>
        <v>0</v>
      </c>
      <c r="F83" s="175"/>
      <c r="G83" s="175"/>
      <c r="H83" s="175"/>
      <c r="I83" s="175"/>
      <c r="J83" s="175"/>
      <c r="K83" s="175"/>
      <c r="L83" s="175"/>
      <c r="M83" s="175"/>
      <c r="N83" s="175"/>
      <c r="P83" s="318" t="str">
        <f t="shared" si="5"/>
        <v/>
      </c>
    </row>
    <row r="84" spans="1:16" ht="12" customHeight="1">
      <c r="A84" s="171">
        <f>'SUC1_B. duomenys'!A103</f>
        <v>14</v>
      </c>
      <c r="B84" s="269" t="str">
        <f>'SUC1_B. duomenys'!B103</f>
        <v>Kendo</v>
      </c>
      <c r="C84" s="174"/>
      <c r="D84" s="174"/>
      <c r="E84" s="173">
        <f t="shared" si="4"/>
        <v>0</v>
      </c>
      <c r="F84" s="175"/>
      <c r="G84" s="175"/>
      <c r="H84" s="175"/>
      <c r="I84" s="175"/>
      <c r="J84" s="175"/>
      <c r="K84" s="175"/>
      <c r="L84" s="175"/>
      <c r="M84" s="175"/>
      <c r="N84" s="175"/>
      <c r="P84" s="318" t="str">
        <f t="shared" si="5"/>
        <v/>
      </c>
    </row>
    <row r="85" spans="1:16" ht="12" customHeight="1">
      <c r="A85" s="171">
        <f>'SUC1_B. duomenys'!A104</f>
        <v>15</v>
      </c>
      <c r="B85" s="269" t="str">
        <f>'SUC1_B. duomenys'!B104</f>
        <v>Kikboksas</v>
      </c>
      <c r="C85" s="174"/>
      <c r="D85" s="174"/>
      <c r="E85" s="173">
        <f t="shared" si="4"/>
        <v>0</v>
      </c>
      <c r="F85" s="175"/>
      <c r="G85" s="175"/>
      <c r="H85" s="175"/>
      <c r="I85" s="175"/>
      <c r="J85" s="175"/>
      <c r="K85" s="175"/>
      <c r="L85" s="175"/>
      <c r="M85" s="175"/>
      <c r="N85" s="175"/>
      <c r="P85" s="318" t="str">
        <f t="shared" si="5"/>
        <v/>
      </c>
    </row>
    <row r="86" spans="1:16" ht="12" customHeight="1">
      <c r="A86" s="171">
        <f>'SUC1_B. duomenys'!A105</f>
        <v>16</v>
      </c>
      <c r="B86" s="269" t="str">
        <f>'SUC1_B. duomenys'!B105</f>
        <v>Kiokušin karatė</v>
      </c>
      <c r="C86" s="174"/>
      <c r="D86" s="174"/>
      <c r="E86" s="173">
        <f t="shared" si="4"/>
        <v>0</v>
      </c>
      <c r="F86" s="175"/>
      <c r="G86" s="175"/>
      <c r="H86" s="175"/>
      <c r="I86" s="175"/>
      <c r="J86" s="175"/>
      <c r="K86" s="175"/>
      <c r="L86" s="175"/>
      <c r="M86" s="175"/>
      <c r="N86" s="175"/>
      <c r="P86" s="318" t="str">
        <f t="shared" si="5"/>
        <v/>
      </c>
    </row>
    <row r="87" spans="1:16" ht="12" customHeight="1">
      <c r="A87" s="171">
        <f>'SUC1_B. duomenys'!A106</f>
        <v>17</v>
      </c>
      <c r="B87" s="269" t="str">
        <f>'SUC1_B. duomenys'!B106</f>
        <v>Kudo</v>
      </c>
      <c r="C87" s="174"/>
      <c r="D87" s="174"/>
      <c r="E87" s="173">
        <f t="shared" si="4"/>
        <v>0</v>
      </c>
      <c r="F87" s="175"/>
      <c r="G87" s="175"/>
      <c r="H87" s="175"/>
      <c r="I87" s="175"/>
      <c r="J87" s="175"/>
      <c r="K87" s="175"/>
      <c r="L87" s="175"/>
      <c r="M87" s="175"/>
      <c r="N87" s="175"/>
      <c r="P87" s="318" t="str">
        <f t="shared" si="5"/>
        <v/>
      </c>
    </row>
    <row r="88" spans="1:16" ht="24.75" customHeight="1">
      <c r="A88" s="171">
        <f>'SUC1_B. duomenys'!A107</f>
        <v>18</v>
      </c>
      <c r="B88" s="270" t="str">
        <f>'SUC1_B. duomenys'!B107</f>
        <v>Kultūrizmas ir fitnesas (kūno rengyba) (IFBB)</v>
      </c>
      <c r="C88" s="174"/>
      <c r="D88" s="174"/>
      <c r="E88" s="173">
        <f t="shared" si="4"/>
        <v>0</v>
      </c>
      <c r="F88" s="175"/>
      <c r="G88" s="175"/>
      <c r="H88" s="175"/>
      <c r="I88" s="175"/>
      <c r="J88" s="175"/>
      <c r="K88" s="175"/>
      <c r="L88" s="175"/>
      <c r="M88" s="175"/>
      <c r="N88" s="175"/>
      <c r="P88" s="318" t="str">
        <f t="shared" si="5"/>
        <v/>
      </c>
    </row>
    <row r="89" spans="1:16" ht="24" customHeight="1">
      <c r="A89" s="171">
        <f>'SUC1_B. duomenys'!A108</f>
        <v>19</v>
      </c>
      <c r="B89" s="270" t="str">
        <f>'SUC1_B. duomenys'!B108</f>
        <v>Kultūrizmas ir fitnesas (kūno rengyba)  (NABBA, WABBA)**</v>
      </c>
      <c r="C89" s="174"/>
      <c r="D89" s="174"/>
      <c r="E89" s="173">
        <f t="shared" si="4"/>
        <v>0</v>
      </c>
      <c r="F89" s="175"/>
      <c r="G89" s="175"/>
      <c r="H89" s="175"/>
      <c r="I89" s="175"/>
      <c r="J89" s="175"/>
      <c r="K89" s="175"/>
      <c r="L89" s="175"/>
      <c r="M89" s="175"/>
      <c r="N89" s="175"/>
      <c r="P89" s="318" t="str">
        <f t="shared" si="5"/>
        <v/>
      </c>
    </row>
    <row r="90" spans="1:16" ht="12" customHeight="1">
      <c r="A90" s="171">
        <f>'SUC1_B. duomenys'!A109</f>
        <v>20</v>
      </c>
      <c r="B90" s="269" t="str">
        <f>'SUC1_B. duomenys'!B109</f>
        <v>Lietuviškas ritinis**</v>
      </c>
      <c r="C90" s="174"/>
      <c r="D90" s="174"/>
      <c r="E90" s="173">
        <f t="shared" si="4"/>
        <v>0</v>
      </c>
      <c r="F90" s="175"/>
      <c r="G90" s="175"/>
      <c r="H90" s="175"/>
      <c r="I90" s="175"/>
      <c r="J90" s="175"/>
      <c r="K90" s="175"/>
      <c r="L90" s="175"/>
      <c r="M90" s="175"/>
      <c r="N90" s="175"/>
      <c r="P90" s="318" t="str">
        <f t="shared" si="5"/>
        <v/>
      </c>
    </row>
    <row r="91" spans="1:16" ht="12" customHeight="1">
      <c r="A91" s="171">
        <f>'SUC1_B. duomenys'!A110</f>
        <v>21</v>
      </c>
      <c r="B91" s="269" t="str">
        <f>'SUC1_B. duomenys'!B110</f>
        <v>Muay thai</v>
      </c>
      <c r="C91" s="174"/>
      <c r="D91" s="174"/>
      <c r="E91" s="173">
        <f t="shared" si="4"/>
        <v>0</v>
      </c>
      <c r="F91" s="175"/>
      <c r="G91" s="175"/>
      <c r="H91" s="175"/>
      <c r="I91" s="175"/>
      <c r="J91" s="175"/>
      <c r="K91" s="175"/>
      <c r="L91" s="175"/>
      <c r="M91" s="175"/>
      <c r="N91" s="175"/>
      <c r="P91" s="318" t="str">
        <f t="shared" si="5"/>
        <v/>
      </c>
    </row>
    <row r="92" spans="1:16" ht="12" customHeight="1">
      <c r="A92" s="171">
        <f>'SUC1_B. duomenys'!A111</f>
        <v>22</v>
      </c>
      <c r="B92" s="269" t="str">
        <f>'SUC1_B. duomenys'!B111</f>
        <v>Orientavimosi sportas</v>
      </c>
      <c r="C92" s="174"/>
      <c r="D92" s="174"/>
      <c r="E92" s="173">
        <f t="shared" si="4"/>
        <v>0</v>
      </c>
      <c r="F92" s="175"/>
      <c r="G92" s="175"/>
      <c r="H92" s="175"/>
      <c r="I92" s="175"/>
      <c r="J92" s="175"/>
      <c r="K92" s="175"/>
      <c r="L92" s="175"/>
      <c r="M92" s="175"/>
      <c r="N92" s="175"/>
      <c r="P92" s="318" t="str">
        <f t="shared" si="5"/>
        <v/>
      </c>
    </row>
    <row r="93" spans="1:16" ht="12" customHeight="1">
      <c r="A93" s="171">
        <f>'SUC1_B. duomenys'!A112</f>
        <v>23</v>
      </c>
      <c r="B93" s="269" t="str">
        <f>'SUC1_B. duomenys'!B112</f>
        <v>Pankrationas</v>
      </c>
      <c r="C93" s="174"/>
      <c r="D93" s="174"/>
      <c r="E93" s="173">
        <f t="shared" si="4"/>
        <v>0</v>
      </c>
      <c r="F93" s="175"/>
      <c r="G93" s="175"/>
      <c r="H93" s="175"/>
      <c r="I93" s="175"/>
      <c r="J93" s="175"/>
      <c r="K93" s="175"/>
      <c r="L93" s="175"/>
      <c r="M93" s="175"/>
      <c r="N93" s="175"/>
      <c r="P93" s="318" t="str">
        <f t="shared" si="5"/>
        <v/>
      </c>
    </row>
    <row r="94" spans="1:16" ht="12" customHeight="1">
      <c r="A94" s="171">
        <f>'SUC1_B. duomenys'!A113</f>
        <v>24</v>
      </c>
      <c r="B94" s="269" t="str">
        <f>'SUC1_B. duomenys'!B113</f>
        <v>Povandeninis plaukimas</v>
      </c>
      <c r="C94" s="174">
        <v>2</v>
      </c>
      <c r="D94" s="174">
        <v>1</v>
      </c>
      <c r="E94" s="173">
        <f t="shared" si="4"/>
        <v>0</v>
      </c>
      <c r="F94" s="175"/>
      <c r="G94" s="175"/>
      <c r="H94" s="175">
        <v>2</v>
      </c>
      <c r="I94" s="175"/>
      <c r="J94" s="175"/>
      <c r="K94" s="175"/>
      <c r="L94" s="175">
        <v>2</v>
      </c>
      <c r="M94" s="175"/>
      <c r="N94" s="175"/>
      <c r="P94" s="318" t="str">
        <f t="shared" si="5"/>
        <v/>
      </c>
    </row>
    <row r="95" spans="1:16" ht="12" customHeight="1">
      <c r="A95" s="171">
        <f>'SUC1_B. duomenys'!A114</f>
        <v>25</v>
      </c>
      <c r="B95" s="269" t="str">
        <f>'SUC1_B. duomenys'!B114</f>
        <v>Pulas</v>
      </c>
      <c r="C95" s="174"/>
      <c r="D95" s="174"/>
      <c r="E95" s="173">
        <f t="shared" si="4"/>
        <v>0</v>
      </c>
      <c r="F95" s="175"/>
      <c r="G95" s="175"/>
      <c r="H95" s="175"/>
      <c r="I95" s="175"/>
      <c r="J95" s="175"/>
      <c r="K95" s="175"/>
      <c r="L95" s="175"/>
      <c r="M95" s="175"/>
      <c r="N95" s="175"/>
      <c r="P95" s="318" t="str">
        <f t="shared" si="5"/>
        <v/>
      </c>
    </row>
    <row r="96" spans="1:16" ht="12" customHeight="1">
      <c r="A96" s="171">
        <f>'SUC1_B. duomenys'!A115</f>
        <v>26</v>
      </c>
      <c r="B96" s="269" t="str">
        <f>'SUC1_B. duomenys'!B115</f>
        <v>Rankų lenkimas</v>
      </c>
      <c r="C96" s="174"/>
      <c r="D96" s="174"/>
      <c r="E96" s="173">
        <f t="shared" si="4"/>
        <v>0</v>
      </c>
      <c r="F96" s="175"/>
      <c r="G96" s="175"/>
      <c r="H96" s="175"/>
      <c r="I96" s="175"/>
      <c r="J96" s="175"/>
      <c r="K96" s="175"/>
      <c r="L96" s="175"/>
      <c r="M96" s="175"/>
      <c r="N96" s="175"/>
      <c r="P96" s="318" t="str">
        <f t="shared" si="5"/>
        <v/>
      </c>
    </row>
    <row r="97" spans="1:16" ht="12" customHeight="1">
      <c r="A97" s="171">
        <f>'SUC1_B. duomenys'!A116</f>
        <v>27</v>
      </c>
      <c r="B97" s="269" t="str">
        <f>'SUC1_B. duomenys'!B116</f>
        <v>Ringo</v>
      </c>
      <c r="C97" s="174"/>
      <c r="D97" s="174"/>
      <c r="E97" s="173">
        <f t="shared" si="4"/>
        <v>0</v>
      </c>
      <c r="F97" s="175"/>
      <c r="G97" s="175"/>
      <c r="H97" s="175"/>
      <c r="I97" s="175"/>
      <c r="J97" s="175"/>
      <c r="K97" s="175"/>
      <c r="L97" s="175"/>
      <c r="M97" s="175"/>
      <c r="N97" s="175"/>
      <c r="P97" s="318" t="str">
        <f t="shared" si="5"/>
        <v/>
      </c>
    </row>
    <row r="98" spans="1:16" ht="12" customHeight="1">
      <c r="A98" s="171">
        <f>'SUC1_B. duomenys'!A117</f>
        <v>28</v>
      </c>
      <c r="B98" s="269" t="str">
        <f>'SUC1_B. duomenys'!B117</f>
        <v>Sambo</v>
      </c>
      <c r="C98" s="174"/>
      <c r="D98" s="174"/>
      <c r="E98" s="173">
        <f t="shared" si="4"/>
        <v>0</v>
      </c>
      <c r="F98" s="175"/>
      <c r="G98" s="175"/>
      <c r="H98" s="175"/>
      <c r="I98" s="175"/>
      <c r="J98" s="175"/>
      <c r="K98" s="175"/>
      <c r="L98" s="175"/>
      <c r="M98" s="175"/>
      <c r="N98" s="175"/>
      <c r="P98" s="318" t="str">
        <f t="shared" si="5"/>
        <v/>
      </c>
    </row>
    <row r="99" spans="1:16" ht="12" customHeight="1">
      <c r="A99" s="171">
        <f>'SUC1_B. duomenys'!A118</f>
        <v>29</v>
      </c>
      <c r="B99" s="269" t="str">
        <f>'SUC1_B. duomenys'!B118</f>
        <v>Skvošas</v>
      </c>
      <c r="C99" s="174"/>
      <c r="D99" s="174"/>
      <c r="E99" s="173">
        <f t="shared" si="4"/>
        <v>0</v>
      </c>
      <c r="F99" s="175"/>
      <c r="G99" s="175"/>
      <c r="H99" s="175"/>
      <c r="I99" s="175"/>
      <c r="J99" s="175"/>
      <c r="K99" s="175"/>
      <c r="L99" s="175"/>
      <c r="M99" s="175"/>
      <c r="N99" s="175"/>
      <c r="P99" s="318" t="str">
        <f t="shared" si="5"/>
        <v/>
      </c>
    </row>
    <row r="100" spans="1:16" ht="12" customHeight="1">
      <c r="A100" s="171">
        <f>'SUC1_B. duomenys'!A119</f>
        <v>30</v>
      </c>
      <c r="B100" s="269" t="str">
        <f>'SUC1_B. duomenys'!B119</f>
        <v>Sumo</v>
      </c>
      <c r="C100" s="174"/>
      <c r="D100" s="174"/>
      <c r="E100" s="173">
        <f t="shared" si="4"/>
        <v>0</v>
      </c>
      <c r="F100" s="175"/>
      <c r="G100" s="175"/>
      <c r="H100" s="175"/>
      <c r="I100" s="175"/>
      <c r="J100" s="175"/>
      <c r="K100" s="175"/>
      <c r="L100" s="175"/>
      <c r="M100" s="175"/>
      <c r="N100" s="175"/>
      <c r="P100" s="318" t="str">
        <f t="shared" si="5"/>
        <v/>
      </c>
    </row>
    <row r="101" spans="1:16" ht="12" customHeight="1">
      <c r="A101" s="171">
        <f>'SUC1_B. duomenys'!A120</f>
        <v>31</v>
      </c>
      <c r="B101" s="269" t="str">
        <f>'SUC1_B. duomenys'!B120</f>
        <v>Smiginis</v>
      </c>
      <c r="C101" s="174"/>
      <c r="D101" s="174"/>
      <c r="E101" s="173">
        <f t="shared" si="4"/>
        <v>0</v>
      </c>
      <c r="F101" s="175"/>
      <c r="G101" s="175"/>
      <c r="H101" s="175"/>
      <c r="I101" s="175"/>
      <c r="J101" s="175"/>
      <c r="K101" s="175"/>
      <c r="L101" s="175"/>
      <c r="M101" s="175"/>
      <c r="N101" s="175"/>
      <c r="P101" s="318" t="str">
        <f t="shared" si="5"/>
        <v/>
      </c>
    </row>
    <row r="102" spans="1:16" ht="12" customHeight="1">
      <c r="A102" s="171">
        <f>'SUC1_B. duomenys'!A121</f>
        <v>32</v>
      </c>
      <c r="B102" s="269" t="str">
        <f>'SUC1_B. duomenys'!B121</f>
        <v>Sportinė žūklė</v>
      </c>
      <c r="C102" s="174"/>
      <c r="D102" s="174"/>
      <c r="E102" s="173">
        <f t="shared" si="4"/>
        <v>0</v>
      </c>
      <c r="F102" s="175"/>
      <c r="G102" s="175"/>
      <c r="H102" s="175"/>
      <c r="I102" s="175"/>
      <c r="J102" s="175"/>
      <c r="K102" s="175"/>
      <c r="L102" s="175"/>
      <c r="M102" s="175"/>
      <c r="N102" s="175"/>
      <c r="P102" s="318" t="str">
        <f t="shared" si="5"/>
        <v/>
      </c>
    </row>
    <row r="103" spans="1:16" ht="12" customHeight="1">
      <c r="A103" s="171">
        <f>'SUC1_B. duomenys'!A122</f>
        <v>33</v>
      </c>
      <c r="B103" s="269" t="str">
        <f>'SUC1_B. duomenys'!B122</f>
        <v>Sportinė žūklė (kastingas)</v>
      </c>
      <c r="C103" s="174"/>
      <c r="D103" s="174"/>
      <c r="E103" s="173">
        <f t="shared" si="4"/>
        <v>0</v>
      </c>
      <c r="F103" s="175"/>
      <c r="G103" s="175"/>
      <c r="H103" s="175"/>
      <c r="I103" s="175"/>
      <c r="J103" s="175"/>
      <c r="K103" s="175"/>
      <c r="L103" s="175"/>
      <c r="M103" s="175"/>
      <c r="N103" s="175"/>
      <c r="P103" s="318" t="str">
        <f t="shared" si="5"/>
        <v/>
      </c>
    </row>
    <row r="104" spans="1:16" ht="12" customHeight="1">
      <c r="A104" s="171">
        <f>'SUC1_B. duomenys'!A123</f>
        <v>34</v>
      </c>
      <c r="B104" s="269" t="str">
        <f>'SUC1_B. duomenys'!B123</f>
        <v>Sportiniai šokiai</v>
      </c>
      <c r="C104" s="174"/>
      <c r="D104" s="174"/>
      <c r="E104" s="173">
        <f t="shared" si="4"/>
        <v>0</v>
      </c>
      <c r="F104" s="175"/>
      <c r="G104" s="175"/>
      <c r="H104" s="175"/>
      <c r="I104" s="175"/>
      <c r="J104" s="175"/>
      <c r="K104" s="175"/>
      <c r="L104" s="175"/>
      <c r="M104" s="175"/>
      <c r="N104" s="175"/>
      <c r="P104" s="318" t="str">
        <f t="shared" si="5"/>
        <v/>
      </c>
    </row>
    <row r="105" spans="1:16" ht="12" customHeight="1">
      <c r="A105" s="171">
        <f>'SUC1_B. duomenys'!A124</f>
        <v>35</v>
      </c>
      <c r="B105" s="269" t="str">
        <f>'SUC1_B. duomenys'!B124</f>
        <v>Sportinis bridžas</v>
      </c>
      <c r="C105" s="174"/>
      <c r="D105" s="174"/>
      <c r="E105" s="173">
        <f t="shared" si="4"/>
        <v>0</v>
      </c>
      <c r="F105" s="175"/>
      <c r="G105" s="175"/>
      <c r="H105" s="175"/>
      <c r="I105" s="175"/>
      <c r="J105" s="175"/>
      <c r="K105" s="175"/>
      <c r="L105" s="175"/>
      <c r="M105" s="175"/>
      <c r="N105" s="175"/>
      <c r="P105" s="318" t="str">
        <f t="shared" si="5"/>
        <v/>
      </c>
    </row>
    <row r="106" spans="1:16" ht="12" customHeight="1">
      <c r="A106" s="171">
        <f>'SUC1_B. duomenys'!A125</f>
        <v>36</v>
      </c>
      <c r="B106" s="269" t="str">
        <f>'SUC1_B. duomenys'!B125</f>
        <v>Svarsčių kilnojimas**</v>
      </c>
      <c r="C106" s="174"/>
      <c r="D106" s="174"/>
      <c r="E106" s="173">
        <f t="shared" si="4"/>
        <v>0</v>
      </c>
      <c r="F106" s="175"/>
      <c r="G106" s="175"/>
      <c r="H106" s="175"/>
      <c r="I106" s="175"/>
      <c r="J106" s="175"/>
      <c r="K106" s="175"/>
      <c r="L106" s="175"/>
      <c r="M106" s="175"/>
      <c r="N106" s="175"/>
      <c r="P106" s="318" t="str">
        <f t="shared" si="5"/>
        <v/>
      </c>
    </row>
    <row r="107" spans="1:16" ht="12" customHeight="1">
      <c r="A107" s="171">
        <f>'SUC1_B. duomenys'!A126</f>
        <v>37</v>
      </c>
      <c r="B107" s="269" t="str">
        <f>'SUC1_B. duomenys'!B126</f>
        <v>Šachmatai</v>
      </c>
      <c r="C107" s="174"/>
      <c r="D107" s="174"/>
      <c r="E107" s="173">
        <f t="shared" si="4"/>
        <v>0</v>
      </c>
      <c r="F107" s="175"/>
      <c r="G107" s="175"/>
      <c r="H107" s="175"/>
      <c r="I107" s="175"/>
      <c r="J107" s="175"/>
      <c r="K107" s="175"/>
      <c r="L107" s="175"/>
      <c r="M107" s="175"/>
      <c r="N107" s="175"/>
      <c r="P107" s="318" t="str">
        <f t="shared" si="5"/>
        <v/>
      </c>
    </row>
    <row r="108" spans="1:16" ht="12" customHeight="1">
      <c r="A108" s="171">
        <f>'SUC1_B. duomenys'!A127</f>
        <v>38</v>
      </c>
      <c r="B108" s="269" t="str">
        <f>'SUC1_B. duomenys'!B127</f>
        <v>Šachmatai susirašinėjant</v>
      </c>
      <c r="C108" s="174"/>
      <c r="D108" s="174"/>
      <c r="E108" s="173">
        <f t="shared" si="4"/>
        <v>0</v>
      </c>
      <c r="F108" s="175"/>
      <c r="G108" s="175"/>
      <c r="H108" s="175"/>
      <c r="I108" s="175"/>
      <c r="J108" s="175"/>
      <c r="K108" s="175"/>
      <c r="L108" s="175"/>
      <c r="M108" s="175"/>
      <c r="N108" s="175"/>
      <c r="P108" s="318" t="str">
        <f t="shared" si="5"/>
        <v/>
      </c>
    </row>
    <row r="109" spans="1:16" ht="12" customHeight="1">
      <c r="A109" s="171">
        <f>'SUC1_B. duomenys'!A128</f>
        <v>39</v>
      </c>
      <c r="B109" s="269" t="str">
        <f>'SUC1_B. duomenys'!B128</f>
        <v>Šachmatų kompozicijos</v>
      </c>
      <c r="C109" s="174"/>
      <c r="D109" s="174"/>
      <c r="E109" s="173">
        <f t="shared" si="4"/>
        <v>0</v>
      </c>
      <c r="F109" s="175"/>
      <c r="G109" s="175"/>
      <c r="H109" s="175"/>
      <c r="I109" s="175"/>
      <c r="J109" s="175"/>
      <c r="K109" s="175"/>
      <c r="L109" s="175"/>
      <c r="M109" s="175"/>
      <c r="N109" s="175"/>
      <c r="P109" s="318" t="str">
        <f t="shared" si="5"/>
        <v/>
      </c>
    </row>
    <row r="110" spans="1:16" ht="12" customHeight="1">
      <c r="A110" s="171">
        <f>'SUC1_B. duomenys'!A129</f>
        <v>40</v>
      </c>
      <c r="B110" s="269" t="str">
        <f>'SUC1_B. duomenys'!B129</f>
        <v>Šaškės</v>
      </c>
      <c r="C110" s="174"/>
      <c r="D110" s="174"/>
      <c r="E110" s="173">
        <f t="shared" si="4"/>
        <v>0</v>
      </c>
      <c r="F110" s="175"/>
      <c r="G110" s="175"/>
      <c r="H110" s="175"/>
      <c r="I110" s="175"/>
      <c r="J110" s="175"/>
      <c r="K110" s="175"/>
      <c r="L110" s="175"/>
      <c r="M110" s="175"/>
      <c r="N110" s="175"/>
      <c r="P110" s="318" t="str">
        <f t="shared" si="5"/>
        <v/>
      </c>
    </row>
    <row r="111" spans="1:16" ht="12" customHeight="1">
      <c r="A111" s="171">
        <f>'SUC1_B. duomenys'!A130</f>
        <v>41</v>
      </c>
      <c r="B111" s="269" t="str">
        <f>'SUC1_B. duomenys'!B130</f>
        <v>Universali kova</v>
      </c>
      <c r="C111" s="174"/>
      <c r="D111" s="174"/>
      <c r="E111" s="173">
        <f t="shared" si="4"/>
        <v>0</v>
      </c>
      <c r="F111" s="175"/>
      <c r="G111" s="175"/>
      <c r="H111" s="175"/>
      <c r="I111" s="175"/>
      <c r="J111" s="175"/>
      <c r="K111" s="175"/>
      <c r="L111" s="175"/>
      <c r="M111" s="175"/>
      <c r="N111" s="175"/>
      <c r="P111" s="318" t="str">
        <f t="shared" si="5"/>
        <v/>
      </c>
    </row>
    <row r="112" spans="1:16" ht="12" customHeight="1">
      <c r="A112" s="171">
        <f>'SUC1_B. duomenys'!A131</f>
        <v>42</v>
      </c>
      <c r="B112" s="269" t="str">
        <f>'SUC1_B. duomenys'!B131</f>
        <v>Ušu</v>
      </c>
      <c r="C112" s="174"/>
      <c r="D112" s="174"/>
      <c r="E112" s="173">
        <f t="shared" si="4"/>
        <v>0</v>
      </c>
      <c r="F112" s="175"/>
      <c r="G112" s="175"/>
      <c r="H112" s="175"/>
      <c r="I112" s="175"/>
      <c r="J112" s="175"/>
      <c r="K112" s="175"/>
      <c r="L112" s="175"/>
      <c r="M112" s="175"/>
      <c r="N112" s="175"/>
      <c r="P112" s="318" t="str">
        <f t="shared" si="5"/>
        <v/>
      </c>
    </row>
    <row r="113" spans="1:16" ht="12" customHeight="1">
      <c r="A113" s="171">
        <f>'SUC1_B. duomenys'!A132</f>
        <v>43</v>
      </c>
      <c r="B113" s="269" t="str">
        <f>'SUC1_B. duomenys'!B132</f>
        <v>Vandens slidės</v>
      </c>
      <c r="C113" s="174"/>
      <c r="D113" s="174"/>
      <c r="E113" s="173">
        <f t="shared" si="4"/>
        <v>0</v>
      </c>
      <c r="F113" s="175"/>
      <c r="G113" s="175"/>
      <c r="H113" s="175"/>
      <c r="I113" s="175"/>
      <c r="J113" s="175"/>
      <c r="K113" s="175"/>
      <c r="L113" s="175"/>
      <c r="M113" s="175"/>
      <c r="N113" s="175"/>
      <c r="P113" s="318" t="str">
        <f t="shared" si="5"/>
        <v/>
      </c>
    </row>
    <row r="114" spans="1:16" ht="12" customHeight="1">
      <c r="A114" s="171">
        <f>'SUC1_B. duomenys'!A133</f>
        <v>44</v>
      </c>
      <c r="B114" s="269" t="str">
        <f>'SUC1_B. duomenys'!B133</f>
        <v>Virvės traukimas</v>
      </c>
      <c r="C114" s="174"/>
      <c r="D114" s="174"/>
      <c r="E114" s="173">
        <f t="shared" si="4"/>
        <v>0</v>
      </c>
      <c r="F114" s="175"/>
      <c r="G114" s="175"/>
      <c r="H114" s="175"/>
      <c r="I114" s="175"/>
      <c r="J114" s="175"/>
      <c r="K114" s="175"/>
      <c r="L114" s="175"/>
      <c r="M114" s="175"/>
      <c r="N114" s="175"/>
      <c r="P114" s="318" t="str">
        <f t="shared" si="5"/>
        <v/>
      </c>
    </row>
    <row r="115" spans="1:16" ht="47.25" customHeight="1">
      <c r="A115" s="171">
        <f>'SUC1_B. duomenys'!A134</f>
        <v>45</v>
      </c>
      <c r="B115" s="270" t="str">
        <f>'SUC1_B. duomenys'!B134</f>
        <v>Kitos dvikovinės sporto šakos ** (JKA karatė, lao tai, niat-nam, šidokan, šotokan karatė,  tekvondo (ITF), tradicinis aikido, tradicinis karatė ir t.t.)</v>
      </c>
      <c r="C115" s="174"/>
      <c r="D115" s="174"/>
      <c r="E115" s="173">
        <f t="shared" si="4"/>
        <v>0</v>
      </c>
      <c r="F115" s="175"/>
      <c r="G115" s="175"/>
      <c r="H115" s="175"/>
      <c r="I115" s="175"/>
      <c r="J115" s="175"/>
      <c r="K115" s="175"/>
      <c r="L115" s="175"/>
      <c r="M115" s="175"/>
      <c r="N115" s="175"/>
      <c r="P115" s="318" t="str">
        <f t="shared" si="5"/>
        <v/>
      </c>
    </row>
    <row r="116" spans="1:16" ht="37.5" customHeight="1">
      <c r="A116" s="171">
        <f>'SUC1_B. duomenys'!A135</f>
        <v>46</v>
      </c>
      <c r="B116" s="270" t="str">
        <f>'SUC1_B. duomenys'!B135</f>
        <v>Kitos sporto šakos ar fizinės veiklos ** (bėgimo mėgėjai, keliautojų sportas, dailioji mankšta  ir t.t.)</v>
      </c>
      <c r="C116" s="174"/>
      <c r="D116" s="174"/>
      <c r="E116" s="173">
        <f t="shared" si="4"/>
        <v>0</v>
      </c>
      <c r="F116" s="175"/>
      <c r="G116" s="175"/>
      <c r="H116" s="175"/>
      <c r="I116" s="175"/>
      <c r="J116" s="175"/>
      <c r="K116" s="175"/>
      <c r="L116" s="175"/>
      <c r="M116" s="175"/>
      <c r="N116" s="175"/>
      <c r="P116" s="318" t="str">
        <f t="shared" si="5"/>
        <v/>
      </c>
    </row>
    <row r="117" spans="1:16" ht="15.75" customHeight="1">
      <c r="A117" s="397" t="s">
        <v>117</v>
      </c>
      <c r="B117" s="398"/>
      <c r="C117" s="178">
        <f t="shared" ref="C117:N117" si="6">SUM(C71:C116)</f>
        <v>6</v>
      </c>
      <c r="D117" s="178">
        <f t="shared" si="6"/>
        <v>5</v>
      </c>
      <c r="E117" s="178">
        <f t="shared" si="6"/>
        <v>2</v>
      </c>
      <c r="F117" s="178">
        <f>SUM(F71:F116)</f>
        <v>0</v>
      </c>
      <c r="G117" s="178">
        <f t="shared" si="6"/>
        <v>0</v>
      </c>
      <c r="H117" s="178">
        <f t="shared" si="6"/>
        <v>4</v>
      </c>
      <c r="I117" s="178">
        <f t="shared" si="6"/>
        <v>0</v>
      </c>
      <c r="J117" s="178">
        <f t="shared" si="6"/>
        <v>0</v>
      </c>
      <c r="K117" s="178">
        <f t="shared" si="6"/>
        <v>0</v>
      </c>
      <c r="L117" s="178">
        <f t="shared" si="6"/>
        <v>6</v>
      </c>
      <c r="M117" s="178">
        <f t="shared" si="6"/>
        <v>0</v>
      </c>
      <c r="N117" s="178">
        <f t="shared" si="6"/>
        <v>0</v>
      </c>
      <c r="P117" s="318" t="str">
        <f t="shared" si="5"/>
        <v/>
      </c>
    </row>
    <row r="118" spans="1:16" ht="12.75" customHeight="1">
      <c r="A118" s="171"/>
      <c r="B118" s="179" t="s">
        <v>298</v>
      </c>
      <c r="C118" s="173"/>
      <c r="D118" s="180"/>
      <c r="E118" s="173"/>
      <c r="F118" s="181"/>
      <c r="G118" s="181"/>
      <c r="H118" s="181"/>
      <c r="I118" s="181"/>
      <c r="J118" s="181"/>
      <c r="K118" s="181"/>
      <c r="L118" s="181"/>
      <c r="M118" s="181"/>
      <c r="N118" s="181"/>
      <c r="P118" s="318" t="str">
        <f t="shared" ref="P118" si="7">IF(D118&gt;C118,"Klaida! Negali būti moterų daugiau nei iš viso trenerių!",IF(F118+G118+H118+I118+J118+K118&gt;C118,"Klaida! Negali būti kategorijų daugiau negu trenerių!",IF(L118+M118&gt;C118,"Klaida! Negali būti išsilavinimų arba veklos leidimų daugiau negu trenerių!","")))</f>
        <v/>
      </c>
    </row>
    <row r="119" spans="1:16" ht="12" customHeight="1">
      <c r="A119" s="171">
        <f>'SUC1_B. duomenys'!A138</f>
        <v>1</v>
      </c>
      <c r="B119" s="172" t="s">
        <v>248</v>
      </c>
      <c r="C119" s="174">
        <v>6</v>
      </c>
      <c r="D119" s="174">
        <v>5</v>
      </c>
      <c r="E119" s="173">
        <f>C119-(F119+G119+H119+I119+J119+K119)</f>
        <v>2</v>
      </c>
      <c r="F119" s="175"/>
      <c r="G119" s="175"/>
      <c r="H119" s="175">
        <v>4</v>
      </c>
      <c r="I119" s="175"/>
      <c r="J119" s="175"/>
      <c r="K119" s="175"/>
      <c r="L119" s="175">
        <v>6</v>
      </c>
      <c r="M119" s="175"/>
      <c r="N119" s="175"/>
      <c r="P119" s="318" t="str">
        <f t="shared" si="5"/>
        <v/>
      </c>
    </row>
    <row r="120" spans="1:16" ht="12" customHeight="1">
      <c r="A120" s="171">
        <f>'SUC1_B. duomenys'!A139</f>
        <v>2</v>
      </c>
      <c r="B120" s="172" t="s">
        <v>247</v>
      </c>
      <c r="C120" s="174"/>
      <c r="D120" s="174"/>
      <c r="E120" s="173">
        <f>C120-(F120+G120+H120+I120+J120+K120)</f>
        <v>0</v>
      </c>
      <c r="F120" s="175"/>
      <c r="G120" s="175"/>
      <c r="H120" s="175"/>
      <c r="I120" s="175"/>
      <c r="J120" s="175"/>
      <c r="K120" s="175"/>
      <c r="L120" s="175"/>
      <c r="M120" s="175"/>
      <c r="N120" s="175"/>
      <c r="P120" s="318" t="str">
        <f t="shared" si="5"/>
        <v/>
      </c>
    </row>
    <row r="121" spans="1:16" ht="12" customHeight="1">
      <c r="A121" s="171">
        <f>'SUC1_B. duomenys'!A140</f>
        <v>3</v>
      </c>
      <c r="B121" s="172" t="s">
        <v>299</v>
      </c>
      <c r="C121" s="174"/>
      <c r="D121" s="174"/>
      <c r="E121" s="173">
        <f>C121-(F121+G121+H121+I121+J121+K121)</f>
        <v>0</v>
      </c>
      <c r="F121" s="175"/>
      <c r="G121" s="175"/>
      <c r="H121" s="175"/>
      <c r="I121" s="175"/>
      <c r="J121" s="175"/>
      <c r="K121" s="175"/>
      <c r="L121" s="175"/>
      <c r="M121" s="175"/>
      <c r="N121" s="175"/>
      <c r="P121" s="318" t="str">
        <f t="shared" si="5"/>
        <v/>
      </c>
    </row>
    <row r="122" spans="1:16" ht="11.25" customHeight="1">
      <c r="A122" s="399" t="s">
        <v>21</v>
      </c>
      <c r="B122" s="400"/>
      <c r="C122" s="182">
        <f>SUM(C119:C121)</f>
        <v>6</v>
      </c>
      <c r="D122" s="184">
        <f t="shared" ref="D122:N122" si="8">SUM(D119:D121)</f>
        <v>5</v>
      </c>
      <c r="E122" s="182">
        <f t="shared" si="8"/>
        <v>2</v>
      </c>
      <c r="F122" s="184">
        <f>SUM(F119:F121)</f>
        <v>0</v>
      </c>
      <c r="G122" s="184">
        <f t="shared" si="8"/>
        <v>0</v>
      </c>
      <c r="H122" s="184">
        <f t="shared" si="8"/>
        <v>4</v>
      </c>
      <c r="I122" s="184">
        <f t="shared" si="8"/>
        <v>0</v>
      </c>
      <c r="J122" s="184">
        <f t="shared" si="8"/>
        <v>0</v>
      </c>
      <c r="K122" s="184">
        <f t="shared" si="8"/>
        <v>0</v>
      </c>
      <c r="L122" s="184">
        <f t="shared" si="8"/>
        <v>6</v>
      </c>
      <c r="M122" s="184">
        <f t="shared" si="8"/>
        <v>0</v>
      </c>
      <c r="N122" s="184">
        <f t="shared" si="8"/>
        <v>0</v>
      </c>
      <c r="P122" s="318" t="str">
        <f>IF(AND(C117=C122,D117=D122,F117=F122,G117=G122,H117=H122,I117=I122,J117=J122,K117=K122,L117=L122,M117=M122,N117=N122),"","Eilutė nesutampa!!!  Šis pranešimas išnyks teisingai suvedus duomenis. Paskirstymas pagal sporto padalinius turi sutapti su 117 eilute")</f>
        <v/>
      </c>
    </row>
    <row r="123" spans="1:16">
      <c r="A123" s="183"/>
      <c r="B123" s="395" t="s">
        <v>114</v>
      </c>
      <c r="C123" s="395"/>
      <c r="D123" s="395"/>
      <c r="E123" s="395"/>
      <c r="F123" s="395"/>
      <c r="G123" s="395"/>
      <c r="H123" s="395"/>
      <c r="I123" s="395"/>
      <c r="J123" s="395"/>
      <c r="K123" s="395"/>
      <c r="L123" s="395"/>
      <c r="M123" s="395"/>
      <c r="N123" s="396"/>
      <c r="P123" s="318"/>
    </row>
    <row r="124" spans="1:16" ht="12" customHeight="1">
      <c r="A124" s="141">
        <v>1</v>
      </c>
      <c r="B124" s="142" t="s">
        <v>223</v>
      </c>
      <c r="C124" s="174"/>
      <c r="D124" s="174"/>
      <c r="E124" s="173">
        <f>C124-(F124+G124+H124+I124+J124+K124)</f>
        <v>0</v>
      </c>
      <c r="F124" s="175"/>
      <c r="G124" s="175"/>
      <c r="H124" s="175"/>
      <c r="I124" s="175"/>
      <c r="J124" s="175"/>
      <c r="K124" s="175"/>
      <c r="L124" s="175"/>
      <c r="M124" s="175"/>
      <c r="N124" s="175"/>
      <c r="P124" s="318" t="str">
        <f t="shared" ref="P124:P128" si="9">IF(D124&gt;C124,"Klaida! Negali būti moterų daugiau nei iš viso trenerių!",IF(F124+G124+H124+I124+J124+K124&gt;C124,"Klaida! Negali būti kategorijų daugiau negu trenerių!",IF(L124+M124&gt;C124,"Klaida! Negali būti išsilavinimų arba veiklos leidimų daugiau negu trenerių!","")))</f>
        <v/>
      </c>
    </row>
    <row r="125" spans="1:16" ht="12" customHeight="1">
      <c r="A125" s="141">
        <v>2</v>
      </c>
      <c r="B125" s="142" t="s">
        <v>224</v>
      </c>
      <c r="C125" s="174">
        <v>1</v>
      </c>
      <c r="D125" s="174">
        <v>1</v>
      </c>
      <c r="E125" s="173">
        <f>C125-(F125+G125+H125+I125+J125+K125)</f>
        <v>0</v>
      </c>
      <c r="F125" s="175">
        <v>1</v>
      </c>
      <c r="G125" s="175"/>
      <c r="H125" s="175"/>
      <c r="I125" s="175"/>
      <c r="J125" s="175"/>
      <c r="K125" s="175"/>
      <c r="L125" s="175">
        <v>1</v>
      </c>
      <c r="M125" s="175"/>
      <c r="N125" s="175"/>
      <c r="P125" s="318" t="str">
        <f t="shared" si="9"/>
        <v/>
      </c>
    </row>
    <row r="126" spans="1:16" ht="12" customHeight="1">
      <c r="A126" s="141">
        <v>3</v>
      </c>
      <c r="B126" s="142" t="s">
        <v>225</v>
      </c>
      <c r="C126" s="174"/>
      <c r="D126" s="174"/>
      <c r="E126" s="173">
        <f>C126-(F126+G126+H126+I126+J126+K126)</f>
        <v>0</v>
      </c>
      <c r="F126" s="175"/>
      <c r="G126" s="175"/>
      <c r="H126" s="175"/>
      <c r="I126" s="175"/>
      <c r="J126" s="175"/>
      <c r="K126" s="175"/>
      <c r="L126" s="175"/>
      <c r="M126" s="175"/>
      <c r="N126" s="175"/>
      <c r="P126" s="318" t="str">
        <f t="shared" si="9"/>
        <v/>
      </c>
    </row>
    <row r="127" spans="1:16" ht="12" customHeight="1">
      <c r="A127" s="141">
        <v>4</v>
      </c>
      <c r="B127" s="142" t="s">
        <v>226</v>
      </c>
      <c r="C127" s="174"/>
      <c r="D127" s="174"/>
      <c r="E127" s="173">
        <f>C127-(F127+G127+H127+I127+J127+K127)</f>
        <v>0</v>
      </c>
      <c r="F127" s="175"/>
      <c r="G127" s="175"/>
      <c r="H127" s="175"/>
      <c r="I127" s="175"/>
      <c r="J127" s="175"/>
      <c r="K127" s="175"/>
      <c r="L127" s="175"/>
      <c r="M127" s="175"/>
      <c r="N127" s="175"/>
      <c r="P127" s="318" t="str">
        <f t="shared" si="9"/>
        <v/>
      </c>
    </row>
    <row r="128" spans="1:16" ht="14.25" customHeight="1">
      <c r="A128" s="397" t="s">
        <v>115</v>
      </c>
      <c r="B128" s="398"/>
      <c r="C128" s="146">
        <f>SUM(C124:C127)</f>
        <v>1</v>
      </c>
      <c r="D128" s="146">
        <f>SUM(D124:D127)</f>
        <v>1</v>
      </c>
      <c r="E128" s="146">
        <f t="shared" ref="E128:N128" si="10">SUM(E124:E127)</f>
        <v>0</v>
      </c>
      <c r="F128" s="146">
        <f t="shared" si="10"/>
        <v>1</v>
      </c>
      <c r="G128" s="146">
        <f t="shared" si="10"/>
        <v>0</v>
      </c>
      <c r="H128" s="146">
        <f t="shared" si="10"/>
        <v>0</v>
      </c>
      <c r="I128" s="146">
        <f t="shared" si="10"/>
        <v>0</v>
      </c>
      <c r="J128" s="146">
        <f t="shared" si="10"/>
        <v>0</v>
      </c>
      <c r="K128" s="146">
        <f t="shared" si="10"/>
        <v>0</v>
      </c>
      <c r="L128" s="146">
        <f t="shared" si="10"/>
        <v>1</v>
      </c>
      <c r="M128" s="146">
        <f t="shared" si="10"/>
        <v>0</v>
      </c>
      <c r="N128" s="146">
        <f t="shared" si="10"/>
        <v>0</v>
      </c>
      <c r="P128" s="318" t="str">
        <f t="shared" si="9"/>
        <v/>
      </c>
    </row>
    <row r="129" spans="1:21" ht="13.5" customHeight="1">
      <c r="A129" s="141"/>
      <c r="B129" s="148" t="s">
        <v>298</v>
      </c>
      <c r="C129" s="222"/>
      <c r="D129" s="222"/>
      <c r="E129" s="222"/>
      <c r="F129" s="222"/>
      <c r="G129" s="222"/>
      <c r="H129" s="222"/>
      <c r="I129" s="222"/>
      <c r="J129" s="222"/>
      <c r="K129" s="222"/>
      <c r="L129" s="222"/>
      <c r="M129" s="222"/>
      <c r="N129" s="222"/>
      <c r="P129" s="318"/>
    </row>
    <row r="130" spans="1:21" ht="12" customHeight="1">
      <c r="A130" s="171">
        <f>'SUC1_B. duomenys'!A149</f>
        <v>1</v>
      </c>
      <c r="B130" s="172" t="s">
        <v>248</v>
      </c>
      <c r="C130" s="174">
        <v>1</v>
      </c>
      <c r="D130" s="174">
        <v>1</v>
      </c>
      <c r="E130" s="173">
        <f>C130-(F130+G130+H130+I130+J130+K130)</f>
        <v>0</v>
      </c>
      <c r="F130" s="175">
        <v>1</v>
      </c>
      <c r="G130" s="175"/>
      <c r="H130" s="175"/>
      <c r="I130" s="175"/>
      <c r="J130" s="175"/>
      <c r="K130" s="175"/>
      <c r="L130" s="175">
        <v>1</v>
      </c>
      <c r="M130" s="175"/>
      <c r="N130" s="175"/>
      <c r="P130" s="318" t="str">
        <f t="shared" ref="P130:P132" si="11">IF(D130&gt;C130,"Klaida! Negali būti moterų daugiau nei iš viso trenerių!",IF(F130+G130+H130+I130+J130+K130&gt;C130,"Klaida! Negali būti kategorijų daugiau negu trenerių!",IF(L130+M130&gt;C130,"Klaida! Negali būti išsilavinimų arba veiklos leidimų daugiau negu trenerių!","")))</f>
        <v/>
      </c>
    </row>
    <row r="131" spans="1:21" ht="12" customHeight="1">
      <c r="A131" s="171">
        <f>'SUC1_B. duomenys'!A150</f>
        <v>2</v>
      </c>
      <c r="B131" s="172" t="s">
        <v>247</v>
      </c>
      <c r="C131" s="174"/>
      <c r="D131" s="174"/>
      <c r="E131" s="173">
        <f>C131-(F131+G131+H131+I131+J131+K131)</f>
        <v>0</v>
      </c>
      <c r="F131" s="175"/>
      <c r="G131" s="175"/>
      <c r="H131" s="175"/>
      <c r="I131" s="175"/>
      <c r="J131" s="175"/>
      <c r="K131" s="175"/>
      <c r="L131" s="175"/>
      <c r="M131" s="175"/>
      <c r="N131" s="175"/>
      <c r="P131" s="318" t="str">
        <f t="shared" si="11"/>
        <v/>
      </c>
    </row>
    <row r="132" spans="1:21" ht="12" customHeight="1">
      <c r="A132" s="171">
        <f>'SUC1_B. duomenys'!A151</f>
        <v>3</v>
      </c>
      <c r="B132" s="172" t="s">
        <v>299</v>
      </c>
      <c r="C132" s="174"/>
      <c r="D132" s="174"/>
      <c r="E132" s="173">
        <f>C132-(F132+G132+H132+I132+J132+K132)</f>
        <v>0</v>
      </c>
      <c r="F132" s="175"/>
      <c r="G132" s="175"/>
      <c r="H132" s="175"/>
      <c r="I132" s="175"/>
      <c r="J132" s="175"/>
      <c r="K132" s="175"/>
      <c r="L132" s="175"/>
      <c r="M132" s="175"/>
      <c r="N132" s="175"/>
      <c r="P132" s="318" t="str">
        <f t="shared" si="11"/>
        <v/>
      </c>
    </row>
    <row r="133" spans="1:21" ht="14.25" customHeight="1">
      <c r="A133" s="399" t="s">
        <v>21</v>
      </c>
      <c r="B133" s="400"/>
      <c r="C133" s="182">
        <f t="shared" ref="C133:N133" si="12">SUM(C130:C132)</f>
        <v>1</v>
      </c>
      <c r="D133" s="182">
        <f t="shared" si="12"/>
        <v>1</v>
      </c>
      <c r="E133" s="182">
        <f t="shared" si="12"/>
        <v>0</v>
      </c>
      <c r="F133" s="182">
        <f t="shared" si="12"/>
        <v>1</v>
      </c>
      <c r="G133" s="182">
        <f t="shared" si="12"/>
        <v>0</v>
      </c>
      <c r="H133" s="182">
        <f t="shared" si="12"/>
        <v>0</v>
      </c>
      <c r="I133" s="182">
        <f t="shared" si="12"/>
        <v>0</v>
      </c>
      <c r="J133" s="182">
        <f t="shared" si="12"/>
        <v>0</v>
      </c>
      <c r="K133" s="182">
        <f t="shared" si="12"/>
        <v>0</v>
      </c>
      <c r="L133" s="182">
        <f t="shared" si="12"/>
        <v>1</v>
      </c>
      <c r="M133" s="182">
        <f t="shared" si="12"/>
        <v>0</v>
      </c>
      <c r="N133" s="182">
        <f t="shared" si="12"/>
        <v>0</v>
      </c>
      <c r="P133" s="318" t="str">
        <f>IF(AND(C128=C133,D128=D133,F128=F133,G128=G133,H128=H133,I128=I133,J128=J133,K128=K133,L128=L133,M128=M133,N128=N133),"","Eilutė nesutampa!!!  Šis pranešimas išnyks teisingai suvedus duomenis. Paskirstymas pagal sporto padalinius turi sutapti su 128 eilute")</f>
        <v/>
      </c>
    </row>
    <row r="134" spans="1:21" ht="10.5" customHeight="1">
      <c r="A134" s="366"/>
      <c r="B134" s="367"/>
      <c r="C134" s="367"/>
      <c r="D134" s="367"/>
      <c r="E134" s="367"/>
      <c r="F134" s="367"/>
      <c r="G134" s="367"/>
      <c r="H134" s="367"/>
      <c r="I134" s="367"/>
      <c r="J134" s="367"/>
      <c r="K134" s="367"/>
      <c r="L134" s="367"/>
      <c r="M134" s="367"/>
      <c r="N134" s="368"/>
    </row>
    <row r="135" spans="1:21">
      <c r="A135" s="171"/>
      <c r="B135" s="406" t="s">
        <v>322</v>
      </c>
      <c r="C135" s="407"/>
      <c r="D135" s="407"/>
      <c r="E135" s="407"/>
      <c r="F135" s="407"/>
      <c r="G135" s="407"/>
      <c r="H135" s="407"/>
      <c r="I135" s="407"/>
      <c r="J135" s="407"/>
      <c r="K135" s="407"/>
      <c r="L135" s="407"/>
      <c r="M135" s="407"/>
      <c r="N135" s="408"/>
    </row>
    <row r="136" spans="1:21" ht="12" customHeight="1">
      <c r="A136" s="171">
        <f>'SUC1_B. duomenys'!A155</f>
        <v>1</v>
      </c>
      <c r="B136" s="172" t="s">
        <v>248</v>
      </c>
      <c r="C136" s="185">
        <f t="shared" ref="C136:N136" si="13">C66+C119+C130</f>
        <v>132</v>
      </c>
      <c r="D136" s="185">
        <f t="shared" si="13"/>
        <v>53</v>
      </c>
      <c r="E136" s="185">
        <f t="shared" si="13"/>
        <v>27</v>
      </c>
      <c r="F136" s="185">
        <f t="shared" si="13"/>
        <v>39</v>
      </c>
      <c r="G136" s="185">
        <f t="shared" si="13"/>
        <v>10</v>
      </c>
      <c r="H136" s="185">
        <f t="shared" ref="H136:J138" si="14">H66+H119+H130</f>
        <v>44</v>
      </c>
      <c r="I136" s="185">
        <f t="shared" si="14"/>
        <v>7</v>
      </c>
      <c r="J136" s="185">
        <f t="shared" si="14"/>
        <v>3</v>
      </c>
      <c r="K136" s="185">
        <f t="shared" si="13"/>
        <v>2</v>
      </c>
      <c r="L136" s="185">
        <f t="shared" si="13"/>
        <v>120</v>
      </c>
      <c r="M136" s="185">
        <f t="shared" si="13"/>
        <v>12</v>
      </c>
      <c r="N136" s="185">
        <f t="shared" si="13"/>
        <v>0</v>
      </c>
    </row>
    <row r="137" spans="1:21" ht="12" customHeight="1">
      <c r="A137" s="171">
        <f>'SUC1_B. duomenys'!A156</f>
        <v>2</v>
      </c>
      <c r="B137" s="172" t="s">
        <v>247</v>
      </c>
      <c r="C137" s="185">
        <f t="shared" ref="C137:N137" si="15">C67+C120+C131</f>
        <v>0</v>
      </c>
      <c r="D137" s="185">
        <f t="shared" si="15"/>
        <v>0</v>
      </c>
      <c r="E137" s="185">
        <f t="shared" si="15"/>
        <v>0</v>
      </c>
      <c r="F137" s="185">
        <f t="shared" si="15"/>
        <v>0</v>
      </c>
      <c r="G137" s="185">
        <f t="shared" si="15"/>
        <v>0</v>
      </c>
      <c r="H137" s="185">
        <f t="shared" si="14"/>
        <v>0</v>
      </c>
      <c r="I137" s="185">
        <f t="shared" si="14"/>
        <v>0</v>
      </c>
      <c r="J137" s="185">
        <f t="shared" si="14"/>
        <v>0</v>
      </c>
      <c r="K137" s="185">
        <f t="shared" si="15"/>
        <v>0</v>
      </c>
      <c r="L137" s="185">
        <f t="shared" si="15"/>
        <v>0</v>
      </c>
      <c r="M137" s="185">
        <f t="shared" si="15"/>
        <v>0</v>
      </c>
      <c r="N137" s="185">
        <f t="shared" si="15"/>
        <v>0</v>
      </c>
    </row>
    <row r="138" spans="1:21" ht="12" customHeight="1">
      <c r="A138" s="171">
        <f>'SUC1_B. duomenys'!A157</f>
        <v>3</v>
      </c>
      <c r="B138" s="172" t="s">
        <v>299</v>
      </c>
      <c r="C138" s="185">
        <f t="shared" ref="C138:N138" si="16">C68+C121+C132</f>
        <v>0</v>
      </c>
      <c r="D138" s="185">
        <f t="shared" si="16"/>
        <v>0</v>
      </c>
      <c r="E138" s="185">
        <f t="shared" si="16"/>
        <v>0</v>
      </c>
      <c r="F138" s="185">
        <f t="shared" si="16"/>
        <v>0</v>
      </c>
      <c r="G138" s="185">
        <f t="shared" si="16"/>
        <v>0</v>
      </c>
      <c r="H138" s="185">
        <f t="shared" si="14"/>
        <v>0</v>
      </c>
      <c r="I138" s="185">
        <f t="shared" si="14"/>
        <v>0</v>
      </c>
      <c r="J138" s="185">
        <f t="shared" si="14"/>
        <v>0</v>
      </c>
      <c r="K138" s="185">
        <f t="shared" si="16"/>
        <v>0</v>
      </c>
      <c r="L138" s="185">
        <f t="shared" si="16"/>
        <v>0</v>
      </c>
      <c r="M138" s="185">
        <f t="shared" si="16"/>
        <v>0</v>
      </c>
      <c r="N138" s="185">
        <f t="shared" si="16"/>
        <v>0</v>
      </c>
    </row>
    <row r="139" spans="1:21" ht="14.25" customHeight="1">
      <c r="A139" s="399" t="s">
        <v>21</v>
      </c>
      <c r="B139" s="400"/>
      <c r="C139" s="182">
        <f>SUM(C136:C138)</f>
        <v>132</v>
      </c>
      <c r="D139" s="182">
        <f t="shared" ref="D139:N139" si="17">SUM(D136:D138)</f>
        <v>53</v>
      </c>
      <c r="E139" s="182">
        <f t="shared" si="17"/>
        <v>27</v>
      </c>
      <c r="F139" s="182">
        <f t="shared" si="17"/>
        <v>39</v>
      </c>
      <c r="G139" s="182">
        <f t="shared" si="17"/>
        <v>10</v>
      </c>
      <c r="H139" s="182">
        <f>SUM(H136:H138)</f>
        <v>44</v>
      </c>
      <c r="I139" s="182">
        <f>SUM(I136:I138)</f>
        <v>7</v>
      </c>
      <c r="J139" s="182">
        <f>SUM(J136:J138)</f>
        <v>3</v>
      </c>
      <c r="K139" s="182">
        <f t="shared" si="17"/>
        <v>2</v>
      </c>
      <c r="L139" s="182">
        <f t="shared" si="17"/>
        <v>120</v>
      </c>
      <c r="M139" s="182">
        <f t="shared" si="17"/>
        <v>12</v>
      </c>
      <c r="N139" s="182">
        <f t="shared" si="17"/>
        <v>0</v>
      </c>
      <c r="P139" s="318" t="str">
        <f>IF(AND(C140=C139,D140=D139,F140=F139,G140=G139,H140=H139,I140=I139,J140=J139,K140=K139,L140=L139,M140=M139,N140=N139),"","Eilutė nesutampa!!!  Šis pranešimas išnyks teisingai suvedus duomenis. Paskirstymas pagal sporto padalinius turi sutapti su 140 eilute")</f>
        <v/>
      </c>
    </row>
    <row r="140" spans="1:21" ht="15.75" customHeight="1">
      <c r="A140" s="401" t="s">
        <v>429</v>
      </c>
      <c r="B140" s="402"/>
      <c r="C140" s="178">
        <f t="shared" ref="C140:N140" si="18">C64+C117+C128</f>
        <v>132</v>
      </c>
      <c r="D140" s="178">
        <f t="shared" si="18"/>
        <v>53</v>
      </c>
      <c r="E140" s="178">
        <f t="shared" si="18"/>
        <v>27</v>
      </c>
      <c r="F140" s="178">
        <f t="shared" si="18"/>
        <v>39</v>
      </c>
      <c r="G140" s="178">
        <f t="shared" si="18"/>
        <v>10</v>
      </c>
      <c r="H140" s="178">
        <f>H64+H117+H128</f>
        <v>44</v>
      </c>
      <c r="I140" s="178">
        <f>I64+I117+I128</f>
        <v>7</v>
      </c>
      <c r="J140" s="178">
        <f>J64+J117+J128</f>
        <v>3</v>
      </c>
      <c r="K140" s="178">
        <f t="shared" si="18"/>
        <v>2</v>
      </c>
      <c r="L140" s="178">
        <f t="shared" si="18"/>
        <v>120</v>
      </c>
      <c r="M140" s="178">
        <f t="shared" si="18"/>
        <v>12</v>
      </c>
      <c r="N140" s="178">
        <f t="shared" si="18"/>
        <v>0</v>
      </c>
    </row>
    <row r="142" spans="1:21" s="2" customFormat="1" ht="13.2">
      <c r="A142" s="392" t="s">
        <v>510</v>
      </c>
      <c r="B142" s="392"/>
      <c r="C142" s="392"/>
      <c r="D142" s="392"/>
      <c r="E142" s="392"/>
      <c r="F142" s="392"/>
      <c r="G142" s="392"/>
      <c r="H142" s="392"/>
      <c r="I142" s="392"/>
      <c r="J142" s="392"/>
      <c r="K142" s="392"/>
      <c r="L142" s="392"/>
      <c r="M142" s="392"/>
      <c r="N142" s="187"/>
      <c r="O142" s="187"/>
      <c r="P142" s="187"/>
      <c r="Q142" s="187"/>
      <c r="R142" s="187"/>
      <c r="S142" s="50"/>
      <c r="T142" s="50"/>
      <c r="U142" s="50"/>
    </row>
    <row r="143" spans="1:21" ht="15" customHeight="1">
      <c r="A143" s="405" t="s">
        <v>509</v>
      </c>
      <c r="B143" s="405"/>
      <c r="C143" s="405"/>
      <c r="D143" s="405"/>
      <c r="E143" s="405"/>
      <c r="F143" s="405"/>
      <c r="G143" s="405"/>
      <c r="H143" s="405"/>
      <c r="I143" s="405"/>
      <c r="J143" s="405"/>
      <c r="K143" s="405"/>
      <c r="L143" s="405"/>
      <c r="M143" s="405"/>
      <c r="N143" s="405"/>
    </row>
    <row r="144" spans="1:21" ht="66.75" customHeight="1">
      <c r="A144" s="405" t="s">
        <v>508</v>
      </c>
      <c r="B144" s="405"/>
      <c r="C144" s="405"/>
      <c r="D144" s="405"/>
      <c r="E144" s="405"/>
      <c r="F144" s="405"/>
      <c r="G144" s="405"/>
      <c r="H144" s="405"/>
      <c r="I144" s="405"/>
      <c r="J144" s="405"/>
      <c r="K144" s="405"/>
      <c r="L144" s="405"/>
      <c r="M144" s="405"/>
      <c r="N144" s="405"/>
    </row>
  </sheetData>
  <sheetProtection algorithmName="SHA-512" hashValue="3nHoCZJ0A9LOgwN6q4yQN29lqfejWyo6yNA7bw0WBabS02cSojMVla3Td3iefXgTpSlhBA3xWimmTN1Jh+gceA==" saltValue="TYkraFy22LaacDLO17xMxg==" spinCount="100000" sheet="1" objects="1" scenarios="1"/>
  <mergeCells count="27">
    <mergeCell ref="A144:N144"/>
    <mergeCell ref="A143:N143"/>
    <mergeCell ref="B135:N135"/>
    <mergeCell ref="A4:A6"/>
    <mergeCell ref="B4:B6"/>
    <mergeCell ref="C4:M4"/>
    <mergeCell ref="C5:C6"/>
    <mergeCell ref="D5:D6"/>
    <mergeCell ref="E5:E6"/>
    <mergeCell ref="F5:K5"/>
    <mergeCell ref="N4:N6"/>
    <mergeCell ref="A1:N1"/>
    <mergeCell ref="A2:N2"/>
    <mergeCell ref="A142:M142"/>
    <mergeCell ref="A134:N134"/>
    <mergeCell ref="B8:N8"/>
    <mergeCell ref="B70:N70"/>
    <mergeCell ref="B123:N123"/>
    <mergeCell ref="A117:B117"/>
    <mergeCell ref="A122:B122"/>
    <mergeCell ref="A69:B69"/>
    <mergeCell ref="A140:B140"/>
    <mergeCell ref="L5:L6"/>
    <mergeCell ref="M5:M6"/>
    <mergeCell ref="A139:B139"/>
    <mergeCell ref="A133:B133"/>
    <mergeCell ref="A128:B128"/>
  </mergeCells>
  <phoneticPr fontId="35" type="noConversion"/>
  <pageMargins left="1.1811023622047245" right="0.43307086614173229" top="0.43307086614173229" bottom="0.51181102362204722" header="0.39370078740157483" footer="0.35433070866141736"/>
  <pageSetup paperSize="9" scale="83" fitToHeight="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E22"/>
  <sheetViews>
    <sheetView showGridLines="0" workbookViewId="0">
      <selection activeCell="L27" sqref="L27"/>
    </sheetView>
  </sheetViews>
  <sheetFormatPr defaultColWidth="9" defaultRowHeight="13.8"/>
  <cols>
    <col min="1" max="1" width="4.8984375" style="189" customWidth="1"/>
    <col min="2" max="2" width="14.3984375" style="189" customWidth="1"/>
    <col min="3" max="6" width="4.3984375" style="189" customWidth="1"/>
    <col min="7" max="7" width="5.09765625" style="189" customWidth="1"/>
    <col min="8" max="9" width="4.3984375" style="189" customWidth="1"/>
    <col min="10" max="21" width="4.09765625" style="189" customWidth="1"/>
    <col min="22" max="22" width="3.69921875" style="189" customWidth="1"/>
    <col min="23" max="23" width="3.8984375" style="189" customWidth="1"/>
    <col min="24" max="24" width="3.69921875" style="189" customWidth="1"/>
    <col min="25" max="25" width="3.8984375" style="189" customWidth="1"/>
    <col min="26" max="26" width="4" style="189" customWidth="1"/>
    <col min="27" max="28" width="3.59765625" style="189" customWidth="1"/>
    <col min="29" max="29" width="4.09765625" style="189" customWidth="1"/>
    <col min="30" max="30" width="2.8984375" style="189" customWidth="1"/>
    <col min="31" max="16384" width="9" style="189"/>
  </cols>
  <sheetData>
    <row r="1" spans="1:31" ht="39.75" customHeight="1">
      <c r="A1" s="390" t="str">
        <f>IF('SUC1_B. duomenys'!A10:U10="","",'SUC1_B. duomenys'!A10:U10)</f>
        <v>BĮ Klaipėdos miesto lengvosios atletikos mokykla, BĮ Klaipėdos Vlado Knašiaus krepšinio mokykla, BĮ Klaipėdos futbolo sporto mokykla, BĮ Klaipėdos "Viesulo" centras, BĮ Klaipėdos "Gintaro" sporto centras</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row>
    <row r="2" spans="1:31">
      <c r="A2" s="444" t="s">
        <v>321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31" ht="20.25" customHeight="1">
      <c r="A3" s="188" t="s">
        <v>431</v>
      </c>
      <c r="D3" s="188"/>
      <c r="E3" s="188"/>
      <c r="F3" s="188"/>
      <c r="G3" s="188"/>
      <c r="H3" s="188"/>
      <c r="I3" s="188"/>
      <c r="J3" s="190"/>
      <c r="K3" s="190"/>
      <c r="L3" s="190"/>
      <c r="M3" s="190"/>
      <c r="N3" s="190"/>
      <c r="O3" s="190"/>
    </row>
    <row r="4" spans="1:31" ht="15" customHeight="1">
      <c r="A4" s="191" t="s">
        <v>300</v>
      </c>
      <c r="D4" s="191"/>
      <c r="E4" s="191"/>
      <c r="F4" s="191"/>
      <c r="G4" s="191"/>
      <c r="H4" s="191"/>
      <c r="I4" s="191"/>
    </row>
    <row r="5" spans="1:31" ht="15" customHeight="1">
      <c r="A5" s="445" t="s">
        <v>0</v>
      </c>
      <c r="B5" s="445" t="s">
        <v>301</v>
      </c>
      <c r="C5" s="453" t="s">
        <v>302</v>
      </c>
      <c r="D5" s="454"/>
      <c r="E5" s="454"/>
      <c r="F5" s="454"/>
      <c r="G5" s="454"/>
      <c r="H5" s="454"/>
      <c r="I5" s="455"/>
      <c r="J5" s="456" t="s">
        <v>3</v>
      </c>
      <c r="K5" s="457"/>
      <c r="L5" s="457"/>
      <c r="M5" s="457"/>
      <c r="N5" s="457"/>
      <c r="O5" s="457"/>
      <c r="P5" s="457"/>
      <c r="Q5" s="457"/>
      <c r="R5" s="457"/>
      <c r="S5" s="457"/>
      <c r="T5" s="458"/>
      <c r="U5" s="437" t="s">
        <v>492</v>
      </c>
      <c r="V5" s="439" t="s">
        <v>4</v>
      </c>
      <c r="W5" s="439"/>
      <c r="X5" s="439"/>
      <c r="Y5" s="439"/>
      <c r="Z5" s="439"/>
      <c r="AA5" s="413" t="s">
        <v>5</v>
      </c>
      <c r="AB5" s="413"/>
      <c r="AC5" s="413"/>
    </row>
    <row r="6" spans="1:31" ht="19.5" customHeight="1">
      <c r="A6" s="446"/>
      <c r="B6" s="446"/>
      <c r="C6" s="423" t="s">
        <v>32</v>
      </c>
      <c r="D6" s="429" t="s">
        <v>2</v>
      </c>
      <c r="E6" s="448" t="s">
        <v>460</v>
      </c>
      <c r="F6" s="449"/>
      <c r="G6" s="450"/>
      <c r="H6" s="461" t="s">
        <v>134</v>
      </c>
      <c r="I6" s="462"/>
      <c r="J6" s="431" t="s">
        <v>485</v>
      </c>
      <c r="K6" s="432"/>
      <c r="L6" s="433"/>
      <c r="M6" s="431" t="s">
        <v>486</v>
      </c>
      <c r="N6" s="432"/>
      <c r="O6" s="433"/>
      <c r="P6" s="431" t="s">
        <v>549</v>
      </c>
      <c r="Q6" s="432"/>
      <c r="R6" s="432"/>
      <c r="S6" s="440" t="s">
        <v>37</v>
      </c>
      <c r="T6" s="441"/>
      <c r="U6" s="437"/>
      <c r="V6" s="439"/>
      <c r="W6" s="439"/>
      <c r="X6" s="439"/>
      <c r="Y6" s="439"/>
      <c r="Z6" s="439"/>
      <c r="AA6" s="403" t="s">
        <v>11</v>
      </c>
      <c r="AB6" s="426" t="s">
        <v>12</v>
      </c>
      <c r="AC6" s="426" t="s">
        <v>13</v>
      </c>
    </row>
    <row r="7" spans="1:31" ht="15.75" customHeight="1">
      <c r="A7" s="446"/>
      <c r="B7" s="446"/>
      <c r="C7" s="463"/>
      <c r="D7" s="424"/>
      <c r="E7" s="424" t="s">
        <v>32</v>
      </c>
      <c r="F7" s="429" t="s">
        <v>2</v>
      </c>
      <c r="G7" s="459" t="s">
        <v>512</v>
      </c>
      <c r="H7" s="429" t="s">
        <v>32</v>
      </c>
      <c r="I7" s="429" t="s">
        <v>2</v>
      </c>
      <c r="J7" s="434"/>
      <c r="K7" s="435"/>
      <c r="L7" s="436"/>
      <c r="M7" s="434"/>
      <c r="N7" s="435"/>
      <c r="O7" s="436"/>
      <c r="P7" s="434"/>
      <c r="Q7" s="435"/>
      <c r="R7" s="435"/>
      <c r="S7" s="442" t="s">
        <v>37</v>
      </c>
      <c r="T7" s="443"/>
      <c r="U7" s="437"/>
      <c r="V7" s="422" t="s">
        <v>493</v>
      </c>
      <c r="W7" s="422" t="s">
        <v>7</v>
      </c>
      <c r="X7" s="422" t="s">
        <v>8</v>
      </c>
      <c r="Y7" s="422" t="s">
        <v>9</v>
      </c>
      <c r="Z7" s="422" t="s">
        <v>10</v>
      </c>
      <c r="AA7" s="425"/>
      <c r="AB7" s="427"/>
      <c r="AC7" s="427"/>
    </row>
    <row r="8" spans="1:31" ht="63" customHeight="1">
      <c r="A8" s="447"/>
      <c r="B8" s="447"/>
      <c r="C8" s="464"/>
      <c r="D8" s="424"/>
      <c r="E8" s="424"/>
      <c r="F8" s="430"/>
      <c r="G8" s="460"/>
      <c r="H8" s="430"/>
      <c r="I8" s="430"/>
      <c r="J8" s="192" t="s">
        <v>14</v>
      </c>
      <c r="K8" s="192" t="s">
        <v>15</v>
      </c>
      <c r="L8" s="192" t="s">
        <v>2</v>
      </c>
      <c r="M8" s="9" t="s">
        <v>16</v>
      </c>
      <c r="N8" s="9" t="s">
        <v>15</v>
      </c>
      <c r="O8" s="9" t="s">
        <v>2</v>
      </c>
      <c r="P8" s="192" t="s">
        <v>242</v>
      </c>
      <c r="Q8" s="192" t="s">
        <v>17</v>
      </c>
      <c r="R8" s="192" t="s">
        <v>491</v>
      </c>
      <c r="S8" s="9" t="s">
        <v>16</v>
      </c>
      <c r="T8" s="9" t="s">
        <v>15</v>
      </c>
      <c r="U8" s="438"/>
      <c r="V8" s="423"/>
      <c r="W8" s="423"/>
      <c r="X8" s="423"/>
      <c r="Y8" s="423"/>
      <c r="Z8" s="423"/>
      <c r="AA8" s="404"/>
      <c r="AB8" s="428"/>
      <c r="AC8" s="428"/>
    </row>
    <row r="9" spans="1:31" ht="13.65" customHeight="1">
      <c r="A9" s="193">
        <v>1</v>
      </c>
      <c r="B9" s="193">
        <v>2</v>
      </c>
      <c r="C9" s="193">
        <v>3</v>
      </c>
      <c r="D9" s="193">
        <v>4</v>
      </c>
      <c r="E9" s="193">
        <v>5</v>
      </c>
      <c r="F9" s="193">
        <v>6</v>
      </c>
      <c r="G9" s="193">
        <v>7</v>
      </c>
      <c r="H9" s="193">
        <v>8</v>
      </c>
      <c r="I9" s="193">
        <v>9</v>
      </c>
      <c r="J9" s="193">
        <v>10</v>
      </c>
      <c r="K9" s="193">
        <v>11</v>
      </c>
      <c r="L9" s="193">
        <v>12</v>
      </c>
      <c r="M9" s="193">
        <v>13</v>
      </c>
      <c r="N9" s="193">
        <v>14</v>
      </c>
      <c r="O9" s="193">
        <v>15</v>
      </c>
      <c r="P9" s="193">
        <v>16</v>
      </c>
      <c r="Q9" s="193">
        <v>17</v>
      </c>
      <c r="R9" s="193">
        <v>18</v>
      </c>
      <c r="S9" s="193">
        <v>19</v>
      </c>
      <c r="T9" s="193">
        <v>20</v>
      </c>
      <c r="U9" s="193">
        <v>21</v>
      </c>
      <c r="V9" s="193">
        <v>22</v>
      </c>
      <c r="W9" s="193">
        <v>23</v>
      </c>
      <c r="X9" s="193">
        <v>24</v>
      </c>
      <c r="Y9" s="193">
        <v>25</v>
      </c>
      <c r="Z9" s="193">
        <v>26</v>
      </c>
      <c r="AA9" s="193">
        <v>27</v>
      </c>
      <c r="AB9" s="193">
        <v>28</v>
      </c>
      <c r="AC9" s="193">
        <v>29</v>
      </c>
    </row>
    <row r="10" spans="1:31" ht="16.5" customHeight="1">
      <c r="A10" s="194" t="s">
        <v>40</v>
      </c>
      <c r="B10" s="202" t="s">
        <v>248</v>
      </c>
      <c r="C10" s="196">
        <f>E10+H10</f>
        <v>69</v>
      </c>
      <c r="D10" s="239">
        <f>SUM(F10+I10)</f>
        <v>43</v>
      </c>
      <c r="E10" s="197">
        <v>12</v>
      </c>
      <c r="F10" s="197">
        <v>8</v>
      </c>
      <c r="G10" s="197">
        <v>5</v>
      </c>
      <c r="H10" s="197">
        <v>57</v>
      </c>
      <c r="I10" s="197">
        <v>35</v>
      </c>
      <c r="J10" s="197">
        <v>156</v>
      </c>
      <c r="K10" s="197">
        <v>9145</v>
      </c>
      <c r="L10" s="197">
        <v>3229</v>
      </c>
      <c r="M10" s="197">
        <v>14</v>
      </c>
      <c r="N10" s="197">
        <v>1500</v>
      </c>
      <c r="O10" s="197">
        <v>260</v>
      </c>
      <c r="P10" s="197">
        <v>94</v>
      </c>
      <c r="Q10" s="197">
        <v>891</v>
      </c>
      <c r="R10" s="197">
        <v>7656</v>
      </c>
      <c r="S10" s="197">
        <v>14</v>
      </c>
      <c r="T10" s="197">
        <v>96</v>
      </c>
      <c r="U10" s="197">
        <v>300</v>
      </c>
      <c r="V10" s="309"/>
      <c r="W10" s="197">
        <v>6</v>
      </c>
      <c r="X10" s="197">
        <v>36</v>
      </c>
      <c r="Y10" s="197">
        <v>27</v>
      </c>
      <c r="Z10" s="197">
        <v>37</v>
      </c>
      <c r="AA10" s="197">
        <v>40</v>
      </c>
      <c r="AB10" s="197">
        <v>8</v>
      </c>
      <c r="AC10" s="197">
        <v>24</v>
      </c>
      <c r="AE10" s="316"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94" t="s">
        <v>42</v>
      </c>
      <c r="B11" s="202" t="s">
        <v>247</v>
      </c>
      <c r="C11" s="196">
        <f>E11+H11</f>
        <v>0</v>
      </c>
      <c r="D11" s="239">
        <f>SUM(F11+I11)</f>
        <v>0</v>
      </c>
      <c r="E11" s="197"/>
      <c r="F11" s="197"/>
      <c r="G11" s="197"/>
      <c r="H11" s="197"/>
      <c r="I11" s="197"/>
      <c r="J11" s="197"/>
      <c r="K11" s="197"/>
      <c r="L11" s="197"/>
      <c r="M11" s="197"/>
      <c r="N11" s="197"/>
      <c r="O11" s="197"/>
      <c r="P11" s="197"/>
      <c r="Q11" s="197"/>
      <c r="R11" s="197"/>
      <c r="S11" s="197"/>
      <c r="T11" s="197"/>
      <c r="U11" s="197"/>
      <c r="V11" s="309"/>
      <c r="W11" s="197"/>
      <c r="X11" s="197"/>
      <c r="Y11" s="197"/>
      <c r="Z11" s="197"/>
      <c r="AA11" s="197"/>
      <c r="AB11" s="197"/>
      <c r="AC11" s="197"/>
      <c r="AE11" s="316"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94" t="s">
        <v>44</v>
      </c>
      <c r="B12" s="202" t="s">
        <v>299</v>
      </c>
      <c r="C12" s="196">
        <f>E12+H12</f>
        <v>0</v>
      </c>
      <c r="D12" s="239">
        <f>SUM(F12+I12)</f>
        <v>0</v>
      </c>
      <c r="E12" s="197"/>
      <c r="F12" s="197"/>
      <c r="G12" s="197"/>
      <c r="H12" s="197"/>
      <c r="I12" s="197"/>
      <c r="J12" s="197"/>
      <c r="K12" s="197"/>
      <c r="L12" s="197"/>
      <c r="M12" s="197"/>
      <c r="N12" s="197"/>
      <c r="O12" s="197"/>
      <c r="P12" s="197"/>
      <c r="Q12" s="197"/>
      <c r="R12" s="197"/>
      <c r="S12" s="197"/>
      <c r="T12" s="197"/>
      <c r="U12" s="197"/>
      <c r="V12" s="309"/>
      <c r="W12" s="197"/>
      <c r="X12" s="197"/>
      <c r="Y12" s="197"/>
      <c r="Z12" s="197"/>
      <c r="AA12" s="197"/>
      <c r="AB12" s="197"/>
      <c r="AC12" s="197"/>
      <c r="AE12" s="316" t="str">
        <f t="shared" si="0"/>
        <v/>
      </c>
    </row>
    <row r="13" spans="1:31">
      <c r="A13" s="198"/>
      <c r="B13" s="199" t="s">
        <v>21</v>
      </c>
      <c r="C13" s="196">
        <f>E13+H13</f>
        <v>69</v>
      </c>
      <c r="D13" s="196">
        <f t="shared" ref="D13:Z13" si="1">SUM(D10:D12)</f>
        <v>43</v>
      </c>
      <c r="E13" s="196">
        <f t="shared" si="1"/>
        <v>12</v>
      </c>
      <c r="F13" s="196">
        <f t="shared" si="1"/>
        <v>8</v>
      </c>
      <c r="G13" s="196">
        <f t="shared" si="1"/>
        <v>5</v>
      </c>
      <c r="H13" s="196">
        <f t="shared" si="1"/>
        <v>57</v>
      </c>
      <c r="I13" s="196">
        <f t="shared" si="1"/>
        <v>35</v>
      </c>
      <c r="J13" s="196">
        <f t="shared" si="1"/>
        <v>156</v>
      </c>
      <c r="K13" s="196">
        <f t="shared" si="1"/>
        <v>9145</v>
      </c>
      <c r="L13" s="196">
        <f t="shared" si="1"/>
        <v>3229</v>
      </c>
      <c r="M13" s="196">
        <f t="shared" ref="M13:S13" si="2">SUM(M10:M12)</f>
        <v>14</v>
      </c>
      <c r="N13" s="196">
        <f t="shared" si="2"/>
        <v>1500</v>
      </c>
      <c r="O13" s="196">
        <f t="shared" si="2"/>
        <v>260</v>
      </c>
      <c r="P13" s="196">
        <f t="shared" si="2"/>
        <v>94</v>
      </c>
      <c r="Q13" s="196">
        <f t="shared" si="2"/>
        <v>891</v>
      </c>
      <c r="R13" s="196">
        <f t="shared" si="2"/>
        <v>7656</v>
      </c>
      <c r="S13" s="196">
        <f t="shared" si="2"/>
        <v>14</v>
      </c>
      <c r="T13" s="196">
        <f t="shared" si="1"/>
        <v>96</v>
      </c>
      <c r="U13" s="196">
        <f t="shared" si="1"/>
        <v>300</v>
      </c>
      <c r="V13" s="196">
        <f t="shared" si="1"/>
        <v>0</v>
      </c>
      <c r="W13" s="196">
        <f t="shared" si="1"/>
        <v>6</v>
      </c>
      <c r="X13" s="196">
        <f t="shared" si="1"/>
        <v>36</v>
      </c>
      <c r="Y13" s="196">
        <f t="shared" si="1"/>
        <v>27</v>
      </c>
      <c r="Z13" s="196">
        <f t="shared" si="1"/>
        <v>37</v>
      </c>
      <c r="AA13" s="196">
        <f>SUM(AA10:AA12)</f>
        <v>40</v>
      </c>
      <c r="AB13" s="196">
        <f>SUM(AB10:AB12)</f>
        <v>8</v>
      </c>
      <c r="AC13" s="196">
        <f>SUM(AC10:AC12)</f>
        <v>24</v>
      </c>
    </row>
    <row r="14" spans="1:31">
      <c r="A14" s="321"/>
      <c r="B14" s="322"/>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row>
    <row r="15" spans="1:31" ht="53.25" customHeight="1">
      <c r="A15" s="452" t="s">
        <v>490</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row>
    <row r="16" spans="1:31" ht="54" customHeight="1">
      <c r="A16" s="451" t="s">
        <v>488</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row>
    <row r="17" spans="1:29">
      <c r="A17" s="221" t="s">
        <v>489</v>
      </c>
      <c r="B17" s="308"/>
      <c r="C17" s="308"/>
      <c r="D17" s="308"/>
      <c r="E17" s="308"/>
      <c r="F17" s="308"/>
      <c r="G17" s="308"/>
      <c r="H17" s="308"/>
      <c r="I17" s="308"/>
      <c r="J17" s="308"/>
      <c r="K17" s="308"/>
      <c r="L17" s="308"/>
      <c r="M17" s="308"/>
      <c r="N17" s="308"/>
      <c r="O17" s="308"/>
      <c r="P17" s="221"/>
      <c r="Q17" s="221"/>
      <c r="R17" s="221"/>
      <c r="S17" s="221"/>
      <c r="T17" s="221"/>
      <c r="U17" s="221"/>
      <c r="V17" s="221"/>
      <c r="W17" s="221"/>
      <c r="X17" s="221"/>
      <c r="Y17" s="221"/>
      <c r="Z17" s="221"/>
      <c r="AA17" s="221"/>
      <c r="AB17" s="221"/>
      <c r="AC17" s="221"/>
    </row>
    <row r="18" spans="1:29">
      <c r="A18" s="308" t="s">
        <v>357</v>
      </c>
      <c r="B18" s="221"/>
      <c r="C18" s="308"/>
      <c r="D18" s="308"/>
      <c r="E18" s="308"/>
      <c r="F18" s="308"/>
      <c r="G18" s="308"/>
      <c r="H18" s="308"/>
      <c r="I18" s="308"/>
      <c r="J18" s="308"/>
      <c r="K18" s="308"/>
      <c r="L18" s="308"/>
      <c r="M18" s="308"/>
      <c r="N18" s="308"/>
      <c r="O18" s="308"/>
      <c r="P18" s="221"/>
      <c r="Q18" s="221"/>
      <c r="R18" s="221"/>
      <c r="S18" s="221"/>
      <c r="T18" s="221"/>
      <c r="U18" s="221"/>
      <c r="V18" s="221"/>
      <c r="W18" s="221"/>
      <c r="X18" s="221"/>
      <c r="Y18" s="221"/>
      <c r="Z18" s="221"/>
      <c r="AA18" s="221"/>
      <c r="AB18" s="221"/>
      <c r="AC18" s="221"/>
    </row>
    <row r="19" spans="1:29" ht="27" customHeight="1">
      <c r="A19" s="451" t="s">
        <v>511</v>
      </c>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row>
    <row r="20" spans="1:29" ht="14.25" customHeight="1">
      <c r="A20" s="221" t="s">
        <v>476</v>
      </c>
      <c r="B20" s="324" t="s">
        <v>477</v>
      </c>
      <c r="C20" s="324"/>
      <c r="D20" s="324"/>
      <c r="E20" s="324"/>
      <c r="F20" s="324"/>
      <c r="G20" s="324"/>
      <c r="H20" s="324"/>
      <c r="I20" s="324"/>
      <c r="J20" s="324"/>
      <c r="K20" s="328"/>
      <c r="L20" s="328"/>
      <c r="M20" s="328"/>
      <c r="N20" s="328"/>
      <c r="O20" s="328"/>
      <c r="P20" s="328"/>
      <c r="Q20" s="328"/>
      <c r="R20" s="328"/>
      <c r="S20" s="328"/>
      <c r="T20" s="328"/>
      <c r="U20" s="328"/>
      <c r="V20" s="328"/>
      <c r="W20" s="328"/>
      <c r="X20" s="328"/>
      <c r="Y20" s="328"/>
      <c r="Z20" s="328"/>
      <c r="AA20" s="328"/>
      <c r="AB20" s="328"/>
      <c r="AC20" s="328"/>
    </row>
    <row r="21" spans="1:29" ht="14.25" customHeight="1">
      <c r="A21" s="221" t="s">
        <v>487</v>
      </c>
      <c r="B21" s="308" t="s">
        <v>513</v>
      </c>
      <c r="C21" s="308"/>
      <c r="D21" s="308"/>
      <c r="E21" s="308"/>
      <c r="F21" s="308"/>
      <c r="G21" s="308"/>
      <c r="H21" s="308"/>
      <c r="I21" s="308"/>
      <c r="J21" s="308"/>
      <c r="K21" s="221"/>
      <c r="L21" s="221"/>
      <c r="M21" s="221"/>
      <c r="N21" s="221"/>
      <c r="O21" s="221"/>
      <c r="P21" s="221"/>
      <c r="Q21" s="221"/>
      <c r="R21" s="221"/>
      <c r="S21" s="221"/>
      <c r="T21" s="221"/>
      <c r="U21" s="221"/>
      <c r="V21" s="221"/>
      <c r="W21" s="221"/>
      <c r="X21" s="221"/>
      <c r="Y21" s="221"/>
      <c r="Z21" s="221"/>
      <c r="AA21" s="221"/>
      <c r="AB21" s="221"/>
      <c r="AC21" s="221"/>
    </row>
    <row r="22" spans="1:29">
      <c r="B22" s="308"/>
      <c r="C22" s="308"/>
      <c r="D22" s="308"/>
      <c r="E22" s="308"/>
      <c r="F22" s="308"/>
      <c r="G22" s="308"/>
      <c r="H22" s="308"/>
      <c r="I22" s="308"/>
      <c r="J22" s="308"/>
    </row>
  </sheetData>
  <sheetProtection algorithmName="SHA-512" hashValue="QVS97g/CCFbr5QjTX443omcbilT3DjKX8W5443dHkGUxmmYVsyYhHfMdL25qazIPqAUm0Q+ahjwQYy1vXJT/0w==" saltValue="+GQFy/F927bJB2hla30coA==" spinCount="100000" sheet="1" objects="1" scenarios="1"/>
  <mergeCells count="33">
    <mergeCell ref="A19:AC19"/>
    <mergeCell ref="A15:AC15"/>
    <mergeCell ref="A16:AC16"/>
    <mergeCell ref="B5:B8"/>
    <mergeCell ref="C5:I5"/>
    <mergeCell ref="J5:T5"/>
    <mergeCell ref="G7:G8"/>
    <mergeCell ref="H6:I6"/>
    <mergeCell ref="C6:C8"/>
    <mergeCell ref="P6:R7"/>
    <mergeCell ref="F7:F8"/>
    <mergeCell ref="H7:H8"/>
    <mergeCell ref="Y7:Y8"/>
    <mergeCell ref="A5:A8"/>
    <mergeCell ref="V7:V8"/>
    <mergeCell ref="J6:L7"/>
    <mergeCell ref="E6:G6"/>
    <mergeCell ref="W7:W8"/>
    <mergeCell ref="X7:X8"/>
    <mergeCell ref="A1:AC1"/>
    <mergeCell ref="E7:E8"/>
    <mergeCell ref="AA5:AC5"/>
    <mergeCell ref="AA6:AA8"/>
    <mergeCell ref="AB6:AB8"/>
    <mergeCell ref="I7:I8"/>
    <mergeCell ref="M6:O7"/>
    <mergeCell ref="AC6:AC8"/>
    <mergeCell ref="U5:U8"/>
    <mergeCell ref="V5:Z6"/>
    <mergeCell ref="Z7:Z8"/>
    <mergeCell ref="S6:T7"/>
    <mergeCell ref="D6:D8"/>
    <mergeCell ref="A2:AC2"/>
  </mergeCells>
  <phoneticPr fontId="35"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18"/>
  <sheetViews>
    <sheetView showGridLines="0" workbookViewId="0">
      <selection activeCell="L31" sqref="L31"/>
    </sheetView>
  </sheetViews>
  <sheetFormatPr defaultColWidth="9" defaultRowHeight="13.8"/>
  <cols>
    <col min="1" max="1" width="2.59765625" style="189" customWidth="1"/>
    <col min="2" max="2" width="14.3984375" style="189" customWidth="1"/>
    <col min="3" max="4" width="6.19921875" style="189" customWidth="1"/>
    <col min="5" max="5" width="7.3984375" style="189" customWidth="1"/>
    <col min="6" max="6" width="6.19921875" style="189" customWidth="1"/>
    <col min="7" max="7" width="7" style="189" customWidth="1"/>
    <col min="8" max="8" width="6.69921875" style="189" customWidth="1"/>
    <col min="9" max="9" width="6.3984375" style="189" customWidth="1"/>
    <col min="10" max="11" width="6.19921875" style="189" customWidth="1"/>
    <col min="12" max="22" width="5.19921875" style="189" customWidth="1"/>
    <col min="23" max="23" width="5.3984375" style="189" customWidth="1"/>
    <col min="24" max="16384" width="9" style="189"/>
  </cols>
  <sheetData>
    <row r="1" spans="1:24" ht="42" customHeight="1">
      <c r="A1" s="390" t="str">
        <f>IF('SUC1_B. duomenys'!A10:U10="","",'SUC1_B. duomenys'!A10:U10)</f>
        <v>BĮ Klaipėdos miesto lengvosios atletikos mokykla, BĮ Klaipėdos Vlado Knašiaus krepšinio mokykla, BĮ Klaipėdos futbolo sporto mokykla, BĮ Klaipėdos "Viesulo" centras, BĮ Klaipėdos "Gintaro" sporto centras</v>
      </c>
      <c r="B1" s="390"/>
      <c r="C1" s="390"/>
      <c r="D1" s="390"/>
      <c r="E1" s="390"/>
      <c r="F1" s="390"/>
      <c r="G1" s="390"/>
      <c r="H1" s="390"/>
      <c r="I1" s="390"/>
      <c r="J1" s="390"/>
      <c r="K1" s="390"/>
      <c r="L1" s="390"/>
      <c r="M1" s="390"/>
      <c r="N1" s="390"/>
      <c r="O1" s="390"/>
      <c r="P1" s="390"/>
      <c r="Q1" s="390"/>
      <c r="R1" s="390"/>
      <c r="S1" s="390"/>
      <c r="T1" s="390"/>
      <c r="U1" s="390"/>
      <c r="V1" s="390"/>
    </row>
    <row r="2" spans="1:24">
      <c r="A2" s="375" t="s">
        <v>321</v>
      </c>
      <c r="B2" s="375"/>
      <c r="C2" s="375"/>
      <c r="D2" s="375"/>
      <c r="E2" s="375"/>
      <c r="F2" s="375"/>
      <c r="G2" s="375"/>
      <c r="H2" s="375"/>
      <c r="I2" s="375"/>
      <c r="J2" s="375"/>
      <c r="K2" s="375"/>
      <c r="L2" s="375"/>
      <c r="M2" s="375"/>
      <c r="N2" s="375"/>
      <c r="O2" s="375"/>
      <c r="P2" s="375"/>
      <c r="Q2" s="375"/>
      <c r="R2" s="375"/>
      <c r="S2" s="375"/>
      <c r="T2" s="375"/>
      <c r="U2" s="375"/>
      <c r="V2" s="375"/>
    </row>
    <row r="3" spans="1:24" ht="17.25" customHeight="1">
      <c r="A3" s="200" t="s">
        <v>432</v>
      </c>
    </row>
    <row r="4" spans="1:24" ht="15" customHeight="1">
      <c r="A4" s="445" t="s">
        <v>0</v>
      </c>
      <c r="B4" s="445" t="s">
        <v>301</v>
      </c>
      <c r="C4" s="453" t="s">
        <v>550</v>
      </c>
      <c r="D4" s="454"/>
      <c r="E4" s="454"/>
      <c r="F4" s="454"/>
      <c r="G4" s="454"/>
      <c r="H4" s="454"/>
      <c r="I4" s="454"/>
      <c r="J4" s="454"/>
      <c r="K4" s="454"/>
      <c r="L4" s="454"/>
      <c r="M4" s="454"/>
      <c r="N4" s="454"/>
      <c r="O4" s="454"/>
      <c r="P4" s="454"/>
      <c r="Q4" s="454"/>
      <c r="R4" s="454"/>
      <c r="S4" s="454"/>
      <c r="T4" s="454"/>
      <c r="U4" s="454"/>
      <c r="V4" s="455"/>
    </row>
    <row r="5" spans="1:24" ht="20.25" customHeight="1">
      <c r="A5" s="446"/>
      <c r="B5" s="446"/>
      <c r="C5" s="470" t="s">
        <v>303</v>
      </c>
      <c r="D5" s="471"/>
      <c r="E5" s="471"/>
      <c r="F5" s="471"/>
      <c r="G5" s="471"/>
      <c r="H5" s="471"/>
      <c r="I5" s="471"/>
      <c r="J5" s="471"/>
      <c r="K5" s="472"/>
      <c r="L5" s="470" t="s">
        <v>304</v>
      </c>
      <c r="M5" s="471"/>
      <c r="N5" s="471"/>
      <c r="O5" s="471"/>
      <c r="P5" s="471"/>
      <c r="Q5" s="471"/>
      <c r="R5" s="471"/>
      <c r="S5" s="471"/>
      <c r="T5" s="471"/>
      <c r="U5" s="471"/>
      <c r="V5" s="472"/>
    </row>
    <row r="6" spans="1:24" ht="34.5" customHeight="1">
      <c r="A6" s="446"/>
      <c r="B6" s="446"/>
      <c r="C6" s="453" t="s">
        <v>319</v>
      </c>
      <c r="D6" s="454"/>
      <c r="E6" s="455"/>
      <c r="F6" s="445" t="s">
        <v>145</v>
      </c>
      <c r="G6" s="445" t="s">
        <v>305</v>
      </c>
      <c r="H6" s="445" t="s">
        <v>146</v>
      </c>
      <c r="I6" s="445" t="s">
        <v>334</v>
      </c>
      <c r="J6" s="445" t="s">
        <v>147</v>
      </c>
      <c r="K6" s="465" t="s">
        <v>306</v>
      </c>
      <c r="L6" s="467" t="s">
        <v>315</v>
      </c>
      <c r="M6" s="467" t="s">
        <v>323</v>
      </c>
      <c r="N6" s="468" t="s">
        <v>307</v>
      </c>
      <c r="O6" s="453" t="s">
        <v>272</v>
      </c>
      <c r="P6" s="454"/>
      <c r="Q6" s="468" t="s">
        <v>274</v>
      </c>
      <c r="R6" s="468" t="s">
        <v>335</v>
      </c>
      <c r="S6" s="468" t="s">
        <v>336</v>
      </c>
      <c r="T6" s="468" t="s">
        <v>337</v>
      </c>
      <c r="U6" s="468" t="s">
        <v>291</v>
      </c>
      <c r="V6" s="465" t="s">
        <v>275</v>
      </c>
    </row>
    <row r="7" spans="1:24" ht="69.75" customHeight="1">
      <c r="A7" s="447"/>
      <c r="B7" s="447"/>
      <c r="C7" s="234" t="s">
        <v>447</v>
      </c>
      <c r="D7" s="272" t="s">
        <v>440</v>
      </c>
      <c r="E7" s="234" t="s">
        <v>448</v>
      </c>
      <c r="F7" s="447"/>
      <c r="G7" s="447"/>
      <c r="H7" s="447"/>
      <c r="I7" s="447"/>
      <c r="J7" s="447"/>
      <c r="K7" s="466"/>
      <c r="L7" s="467"/>
      <c r="M7" s="467"/>
      <c r="N7" s="469"/>
      <c r="O7" s="201" t="s">
        <v>308</v>
      </c>
      <c r="P7" s="201" t="s">
        <v>551</v>
      </c>
      <c r="Q7" s="469"/>
      <c r="R7" s="469"/>
      <c r="S7" s="469"/>
      <c r="T7" s="469"/>
      <c r="U7" s="469"/>
      <c r="V7" s="466"/>
    </row>
    <row r="8" spans="1:24" ht="9" customHeight="1">
      <c r="A8" s="193">
        <v>1</v>
      </c>
      <c r="B8" s="193">
        <v>2</v>
      </c>
      <c r="C8" s="235">
        <v>3</v>
      </c>
      <c r="D8" s="235">
        <v>4</v>
      </c>
      <c r="E8" s="235">
        <v>5</v>
      </c>
      <c r="F8" s="235">
        <v>6</v>
      </c>
      <c r="G8" s="235">
        <v>7</v>
      </c>
      <c r="H8" s="235">
        <v>8</v>
      </c>
      <c r="I8" s="235">
        <v>9</v>
      </c>
      <c r="J8" s="193">
        <v>10</v>
      </c>
      <c r="K8" s="193">
        <v>11</v>
      </c>
      <c r="L8" s="193">
        <v>12</v>
      </c>
      <c r="M8" s="193">
        <v>13</v>
      </c>
      <c r="N8" s="193">
        <v>14</v>
      </c>
      <c r="O8" s="193">
        <v>15</v>
      </c>
      <c r="P8" s="193">
        <v>16</v>
      </c>
      <c r="Q8" s="193">
        <v>17</v>
      </c>
      <c r="R8" s="193">
        <v>18</v>
      </c>
      <c r="S8" s="193">
        <v>19</v>
      </c>
      <c r="T8" s="193">
        <v>20</v>
      </c>
      <c r="U8" s="193">
        <v>21</v>
      </c>
      <c r="V8" s="193">
        <v>22</v>
      </c>
    </row>
    <row r="9" spans="1:24" ht="19.5" customHeight="1">
      <c r="A9" s="194" t="s">
        <v>40</v>
      </c>
      <c r="B9" s="202" t="s">
        <v>248</v>
      </c>
      <c r="C9" s="250"/>
      <c r="D9" s="250"/>
      <c r="E9" s="250"/>
      <c r="F9" s="250">
        <v>4237.8</v>
      </c>
      <c r="G9" s="250">
        <v>76.3</v>
      </c>
      <c r="H9" s="250">
        <v>36.299999999999997</v>
      </c>
      <c r="I9" s="250"/>
      <c r="J9" s="250">
        <v>199.6</v>
      </c>
      <c r="K9" s="251">
        <f>SUM(C9:J9)</f>
        <v>4550.0000000000009</v>
      </c>
      <c r="L9" s="250">
        <v>2448.9299999999998</v>
      </c>
      <c r="M9" s="250">
        <v>794.87</v>
      </c>
      <c r="N9" s="250">
        <v>327</v>
      </c>
      <c r="O9" s="250">
        <v>96.6</v>
      </c>
      <c r="P9" s="250">
        <v>1.1000000000000001</v>
      </c>
      <c r="Q9" s="250">
        <v>296.98</v>
      </c>
      <c r="R9" s="250">
        <v>2.4</v>
      </c>
      <c r="S9" s="250">
        <v>48.56</v>
      </c>
      <c r="T9" s="250">
        <v>53.8</v>
      </c>
      <c r="U9" s="250">
        <v>469.56</v>
      </c>
      <c r="V9" s="252">
        <f>SUM(L9:U9)</f>
        <v>4539.8</v>
      </c>
      <c r="W9" s="349">
        <f>IF(K9=V9,"",K9-V9)</f>
        <v>10.200000000000728</v>
      </c>
      <c r="X9" s="317" t="str">
        <f>IF(W9="","",IF(W9=0,"",IF(W9&gt;0,"Nepanaudotos lėšos",IF(W9&lt;0,"Išleista daugiau negu buvo gauta lėšų",""))))</f>
        <v>Nepanaudotos lėšos</v>
      </c>
    </row>
    <row r="10" spans="1:24" ht="19.5" customHeight="1">
      <c r="A10" s="194" t="s">
        <v>42</v>
      </c>
      <c r="B10" s="202" t="s">
        <v>247</v>
      </c>
      <c r="C10" s="250"/>
      <c r="D10" s="250"/>
      <c r="E10" s="250"/>
      <c r="F10" s="250"/>
      <c r="G10" s="250"/>
      <c r="H10" s="250"/>
      <c r="I10" s="250"/>
      <c r="J10" s="250"/>
      <c r="K10" s="251">
        <f>SUM(C10:J10)</f>
        <v>0</v>
      </c>
      <c r="L10" s="250"/>
      <c r="M10" s="250"/>
      <c r="N10" s="250"/>
      <c r="O10" s="250"/>
      <c r="P10" s="250"/>
      <c r="Q10" s="250"/>
      <c r="R10" s="250"/>
      <c r="S10" s="250"/>
      <c r="T10" s="250"/>
      <c r="U10" s="250"/>
      <c r="V10" s="252">
        <f>SUM(L10:U10)</f>
        <v>0</v>
      </c>
      <c r="W10" s="349" t="str">
        <f t="shared" ref="W10:W11" si="0">IF(K10=V10,"",K10-V10)</f>
        <v/>
      </c>
      <c r="X10" s="317" t="str">
        <f t="shared" ref="X10:X11" si="1">IF(W10="","",IF(W10=0,"",IF(W10&gt;0,"Nepanaudotos lėšos",IF(W10&lt;0,"Išleista daugiau negu buvo gauta lėšų",""))))</f>
        <v/>
      </c>
    </row>
    <row r="11" spans="1:24" ht="19.5" customHeight="1">
      <c r="A11" s="194" t="s">
        <v>44</v>
      </c>
      <c r="B11" s="202" t="s">
        <v>299</v>
      </c>
      <c r="C11" s="250"/>
      <c r="D11" s="250"/>
      <c r="E11" s="250"/>
      <c r="F11" s="250"/>
      <c r="G11" s="250"/>
      <c r="H11" s="250"/>
      <c r="I11" s="250"/>
      <c r="J11" s="250"/>
      <c r="K11" s="251">
        <f>SUM(C11:J11)</f>
        <v>0</v>
      </c>
      <c r="L11" s="250"/>
      <c r="M11" s="250"/>
      <c r="N11" s="250"/>
      <c r="O11" s="250"/>
      <c r="P11" s="250"/>
      <c r="Q11" s="250"/>
      <c r="R11" s="250"/>
      <c r="S11" s="250"/>
      <c r="T11" s="250"/>
      <c r="U11" s="250"/>
      <c r="V11" s="252">
        <f>SUM(L11:U11)</f>
        <v>0</v>
      </c>
      <c r="W11" s="349" t="str">
        <f t="shared" si="0"/>
        <v/>
      </c>
      <c r="X11" s="317" t="str">
        <f t="shared" si="1"/>
        <v/>
      </c>
    </row>
    <row r="12" spans="1:24">
      <c r="A12" s="198"/>
      <c r="B12" s="199" t="s">
        <v>21</v>
      </c>
      <c r="C12" s="253">
        <f t="shared" ref="C12:J12" si="2">SUM(C9:C11)</f>
        <v>0</v>
      </c>
      <c r="D12" s="253">
        <f>SUM(D9:D11)</f>
        <v>0</v>
      </c>
      <c r="E12" s="253">
        <f t="shared" si="2"/>
        <v>0</v>
      </c>
      <c r="F12" s="253">
        <f t="shared" si="2"/>
        <v>4237.8</v>
      </c>
      <c r="G12" s="253">
        <f t="shared" si="2"/>
        <v>76.3</v>
      </c>
      <c r="H12" s="253">
        <f t="shared" si="2"/>
        <v>36.299999999999997</v>
      </c>
      <c r="I12" s="253">
        <f t="shared" si="2"/>
        <v>0</v>
      </c>
      <c r="J12" s="253">
        <f t="shared" si="2"/>
        <v>199.6</v>
      </c>
      <c r="K12" s="253">
        <f>SUM(C12:J12)</f>
        <v>4550.0000000000009</v>
      </c>
      <c r="L12" s="253">
        <f t="shared" ref="L12:U12" si="3">SUM(L9:L11)</f>
        <v>2448.9299999999998</v>
      </c>
      <c r="M12" s="253">
        <f t="shared" si="3"/>
        <v>794.87</v>
      </c>
      <c r="N12" s="253">
        <f t="shared" si="3"/>
        <v>327</v>
      </c>
      <c r="O12" s="253">
        <f t="shared" si="3"/>
        <v>96.6</v>
      </c>
      <c r="P12" s="253">
        <f t="shared" si="3"/>
        <v>1.1000000000000001</v>
      </c>
      <c r="Q12" s="253">
        <f t="shared" si="3"/>
        <v>296.98</v>
      </c>
      <c r="R12" s="253">
        <f>SUM(R9:R11)</f>
        <v>2.4</v>
      </c>
      <c r="S12" s="253">
        <f>SUM(S9:S11)</f>
        <v>48.56</v>
      </c>
      <c r="T12" s="253">
        <f>SUM(T9:T11)</f>
        <v>53.8</v>
      </c>
      <c r="U12" s="253">
        <f t="shared" si="3"/>
        <v>469.56</v>
      </c>
      <c r="V12" s="252">
        <f>SUM(L12:U12)</f>
        <v>4539.8</v>
      </c>
      <c r="W12" s="203"/>
      <c r="X12" s="317" t="str">
        <f>IF(W12="","",IF(W12=0,"",IF(W12&gt;0,"Nepanaudotos lėšos",IF(W12&lt;0,"Išleista daugiau negu buvo gauta lėšų",""))))</f>
        <v/>
      </c>
    </row>
    <row r="14" spans="1:24">
      <c r="A14" s="308" t="s">
        <v>446</v>
      </c>
    </row>
    <row r="18" spans="12:13">
      <c r="L18" s="105"/>
      <c r="M18" s="105"/>
    </row>
  </sheetData>
  <sheetProtection algorithmName="SHA-512" hashValue="ColIURw6lia9NISQm/6jzDyF/PHgP+d1dzwozZHb+zt+aSnbwuxHCqZOs+0bP28F779A1T5JLSrl91kIyiF8FQ==" saltValue="jPs36raDPPR+43hpOiTuLw==" spinCount="100000" sheet="1" objects="1" scenarios="1"/>
  <mergeCells count="24">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 ref="V6:V7"/>
    <mergeCell ref="C6:E6"/>
    <mergeCell ref="L6:L7"/>
    <mergeCell ref="N6:N7"/>
    <mergeCell ref="G6:G7"/>
    <mergeCell ref="R6:R7"/>
    <mergeCell ref="T6:T7"/>
    <mergeCell ref="J6:J7"/>
  </mergeCells>
  <phoneticPr fontId="35"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J20"/>
  <sheetViews>
    <sheetView showGridLines="0" tabSelected="1" workbookViewId="0">
      <selection activeCell="J17" sqref="J17:X17"/>
    </sheetView>
  </sheetViews>
  <sheetFormatPr defaultColWidth="9" defaultRowHeight="13.8"/>
  <cols>
    <col min="1" max="1" width="2.59765625" style="205" customWidth="1"/>
    <col min="2" max="2" width="10.3984375" style="205" customWidth="1"/>
    <col min="3" max="19" width="3.5" style="205" customWidth="1"/>
    <col min="20" max="20" width="3.69921875" style="205" customWidth="1"/>
    <col min="21" max="21" width="3.59765625" style="205" customWidth="1"/>
    <col min="22" max="36" width="3.5" style="205" customWidth="1"/>
    <col min="37" max="37" width="8.8984375" style="205" customWidth="1"/>
    <col min="38" max="16384" width="9" style="205"/>
  </cols>
  <sheetData>
    <row r="1" spans="1:36" ht="39" customHeight="1">
      <c r="A1" s="390" t="str">
        <f>IF('SUC1_B. duomenys'!A10:U10="","",'SUC1_B. duomenys'!A10:U10)</f>
        <v>BĮ Klaipėdos miesto lengvosios atletikos mokykla, BĮ Klaipėdos Vlado Knašiaus krepšinio mokykla, BĮ Klaipėdos futbolo sporto mokykla, BĮ Klaipėdos "Viesulo" centras, BĮ Klaipėdos "Gintaro" sporto centras</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row>
    <row r="2" spans="1:36" ht="12" customHeight="1">
      <c r="A2" s="375" t="s">
        <v>321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row>
    <row r="3" spans="1:36" ht="22.65" customHeight="1">
      <c r="A3" s="204" t="s">
        <v>433</v>
      </c>
      <c r="C3" s="204"/>
      <c r="D3" s="204"/>
    </row>
    <row r="4" spans="1:36" s="206" customFormat="1" ht="16.5" customHeight="1">
      <c r="A4" s="445" t="s">
        <v>0</v>
      </c>
      <c r="B4" s="445" t="s">
        <v>301</v>
      </c>
      <c r="C4" s="350" t="s">
        <v>256</v>
      </c>
      <c r="D4" s="350" t="s">
        <v>257</v>
      </c>
      <c r="E4" s="477" t="s">
        <v>118</v>
      </c>
      <c r="F4" s="478"/>
      <c r="G4" s="369" t="s">
        <v>232</v>
      </c>
      <c r="H4" s="369" t="s">
        <v>130</v>
      </c>
      <c r="I4" s="477" t="s">
        <v>119</v>
      </c>
      <c r="J4" s="478"/>
      <c r="K4" s="477" t="s">
        <v>121</v>
      </c>
      <c r="L4" s="486"/>
      <c r="M4" s="478"/>
      <c r="N4" s="482" t="s">
        <v>128</v>
      </c>
      <c r="O4" s="482" t="s">
        <v>129</v>
      </c>
      <c r="P4" s="482" t="s">
        <v>127</v>
      </c>
      <c r="Q4" s="369" t="s">
        <v>236</v>
      </c>
      <c r="R4" s="369" t="s">
        <v>132</v>
      </c>
      <c r="S4" s="369" t="s">
        <v>131</v>
      </c>
      <c r="T4" s="483" t="s">
        <v>120</v>
      </c>
      <c r="U4" s="485"/>
      <c r="V4" s="483" t="s">
        <v>346</v>
      </c>
      <c r="W4" s="484"/>
      <c r="X4" s="484"/>
      <c r="Y4" s="484"/>
      <c r="Z4" s="484"/>
      <c r="AA4" s="484"/>
      <c r="AB4" s="484"/>
      <c r="AC4" s="484"/>
      <c r="AD4" s="484"/>
      <c r="AE4" s="484"/>
      <c r="AF4" s="484"/>
      <c r="AG4" s="484"/>
      <c r="AH4" s="484"/>
      <c r="AI4" s="485"/>
      <c r="AJ4" s="369" t="s">
        <v>310</v>
      </c>
    </row>
    <row r="5" spans="1:36" s="206" customFormat="1" ht="84" customHeight="1">
      <c r="A5" s="487"/>
      <c r="B5" s="487"/>
      <c r="C5" s="350"/>
      <c r="D5" s="350"/>
      <c r="E5" s="207" t="s">
        <v>229</v>
      </c>
      <c r="F5" s="207" t="s">
        <v>134</v>
      </c>
      <c r="G5" s="370"/>
      <c r="H5" s="479"/>
      <c r="I5" s="207" t="s">
        <v>230</v>
      </c>
      <c r="J5" s="207" t="s">
        <v>231</v>
      </c>
      <c r="K5" s="207" t="s">
        <v>311</v>
      </c>
      <c r="L5" s="207" t="s">
        <v>312</v>
      </c>
      <c r="M5" s="207" t="s">
        <v>137</v>
      </c>
      <c r="N5" s="482"/>
      <c r="O5" s="482"/>
      <c r="P5" s="482"/>
      <c r="Q5" s="370"/>
      <c r="R5" s="370"/>
      <c r="S5" s="370"/>
      <c r="T5" s="207" t="s">
        <v>313</v>
      </c>
      <c r="U5" s="207" t="s">
        <v>314</v>
      </c>
      <c r="V5" s="257" t="s">
        <v>122</v>
      </c>
      <c r="W5" s="257" t="s">
        <v>123</v>
      </c>
      <c r="X5" s="257" t="s">
        <v>124</v>
      </c>
      <c r="Y5" s="257" t="s">
        <v>125</v>
      </c>
      <c r="Z5" s="257" t="s">
        <v>126</v>
      </c>
      <c r="AA5" s="257" t="s">
        <v>233</v>
      </c>
      <c r="AB5" s="257" t="s">
        <v>343</v>
      </c>
      <c r="AC5" s="257" t="s">
        <v>239</v>
      </c>
      <c r="AD5" s="257" t="s">
        <v>235</v>
      </c>
      <c r="AE5" s="257" t="s">
        <v>234</v>
      </c>
      <c r="AF5" s="257" t="s">
        <v>237</v>
      </c>
      <c r="AG5" s="257" t="s">
        <v>238</v>
      </c>
      <c r="AH5" s="257" t="s">
        <v>133</v>
      </c>
      <c r="AI5" s="257" t="s">
        <v>269</v>
      </c>
      <c r="AJ5" s="370"/>
    </row>
    <row r="6" spans="1:36" ht="14.25" customHeight="1">
      <c r="A6" s="258">
        <v>1</v>
      </c>
      <c r="B6" s="259">
        <v>2</v>
      </c>
      <c r="C6" s="259">
        <v>3</v>
      </c>
      <c r="D6" s="259">
        <v>4</v>
      </c>
      <c r="E6" s="265" t="s">
        <v>347</v>
      </c>
      <c r="F6" s="265" t="s">
        <v>348</v>
      </c>
      <c r="G6" s="259">
        <v>6</v>
      </c>
      <c r="H6" s="259">
        <v>7</v>
      </c>
      <c r="I6" s="265" t="s">
        <v>349</v>
      </c>
      <c r="J6" s="265" t="s">
        <v>350</v>
      </c>
      <c r="K6" s="259" t="s">
        <v>351</v>
      </c>
      <c r="L6" s="259" t="s">
        <v>352</v>
      </c>
      <c r="M6" s="259" t="s">
        <v>355</v>
      </c>
      <c r="N6" s="259">
        <v>10</v>
      </c>
      <c r="O6" s="259">
        <v>11</v>
      </c>
      <c r="P6" s="259">
        <v>12</v>
      </c>
      <c r="Q6" s="259">
        <v>13</v>
      </c>
      <c r="R6" s="259">
        <v>14</v>
      </c>
      <c r="S6" s="259">
        <v>15</v>
      </c>
      <c r="T6" s="265" t="s">
        <v>353</v>
      </c>
      <c r="U6" s="265" t="s">
        <v>354</v>
      </c>
      <c r="V6" s="258">
        <v>17</v>
      </c>
      <c r="W6" s="258">
        <v>18</v>
      </c>
      <c r="X6" s="258">
        <v>19</v>
      </c>
      <c r="Y6" s="258">
        <v>20</v>
      </c>
      <c r="Z6" s="258">
        <v>21</v>
      </c>
      <c r="AA6" s="258">
        <v>22</v>
      </c>
      <c r="AB6" s="258">
        <v>23</v>
      </c>
      <c r="AC6" s="258">
        <v>24</v>
      </c>
      <c r="AD6" s="258">
        <v>25</v>
      </c>
      <c r="AE6" s="258">
        <v>26</v>
      </c>
      <c r="AF6" s="258">
        <v>27</v>
      </c>
      <c r="AG6" s="258">
        <v>28</v>
      </c>
      <c r="AH6" s="258">
        <v>29</v>
      </c>
      <c r="AI6" s="258">
        <v>30</v>
      </c>
      <c r="AJ6" s="258">
        <v>31</v>
      </c>
    </row>
    <row r="7" spans="1:36" ht="21">
      <c r="A7" s="194" t="s">
        <v>40</v>
      </c>
      <c r="B7" s="195" t="s">
        <v>248</v>
      </c>
      <c r="C7" s="208"/>
      <c r="D7" s="208"/>
      <c r="E7" s="209"/>
      <c r="F7" s="209"/>
      <c r="G7" s="209">
        <v>1</v>
      </c>
      <c r="H7" s="209"/>
      <c r="I7" s="209"/>
      <c r="J7" s="209">
        <v>1</v>
      </c>
      <c r="K7" s="209">
        <v>2</v>
      </c>
      <c r="L7" s="209"/>
      <c r="M7" s="209">
        <v>1</v>
      </c>
      <c r="N7" s="209"/>
      <c r="O7" s="209"/>
      <c r="P7" s="209"/>
      <c r="Q7" s="209"/>
      <c r="R7" s="209"/>
      <c r="S7" s="209"/>
      <c r="T7" s="209"/>
      <c r="U7" s="209"/>
      <c r="V7" s="209"/>
      <c r="W7" s="209"/>
      <c r="X7" s="209"/>
      <c r="Y7" s="209"/>
      <c r="Z7" s="209"/>
      <c r="AA7" s="209"/>
      <c r="AB7" s="209"/>
      <c r="AC7" s="209"/>
      <c r="AD7" s="209"/>
      <c r="AE7" s="209"/>
      <c r="AF7" s="209"/>
      <c r="AG7" s="209"/>
      <c r="AH7" s="209"/>
      <c r="AI7" s="209"/>
      <c r="AJ7" s="209"/>
    </row>
    <row r="8" spans="1:36" ht="21">
      <c r="A8" s="194" t="s">
        <v>42</v>
      </c>
      <c r="B8" s="195" t="s">
        <v>247</v>
      </c>
      <c r="C8" s="208"/>
      <c r="D8" s="208"/>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row>
    <row r="9" spans="1:36" ht="21">
      <c r="A9" s="194" t="s">
        <v>44</v>
      </c>
      <c r="B9" s="195" t="s">
        <v>299</v>
      </c>
      <c r="C9" s="208"/>
      <c r="D9" s="208"/>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36">
      <c r="A10" s="198"/>
      <c r="B10" s="199" t="s">
        <v>21</v>
      </c>
      <c r="C10" s="210">
        <f t="shared" ref="C10:M10" si="0">SUM(C7:C9)</f>
        <v>0</v>
      </c>
      <c r="D10" s="210">
        <f t="shared" si="0"/>
        <v>0</v>
      </c>
      <c r="E10" s="210">
        <f t="shared" si="0"/>
        <v>0</v>
      </c>
      <c r="F10" s="210">
        <f t="shared" si="0"/>
        <v>0</v>
      </c>
      <c r="G10" s="210">
        <f t="shared" si="0"/>
        <v>1</v>
      </c>
      <c r="H10" s="210">
        <f t="shared" si="0"/>
        <v>0</v>
      </c>
      <c r="I10" s="210">
        <f t="shared" si="0"/>
        <v>0</v>
      </c>
      <c r="J10" s="210">
        <f t="shared" si="0"/>
        <v>1</v>
      </c>
      <c r="K10" s="210">
        <f t="shared" si="0"/>
        <v>2</v>
      </c>
      <c r="L10" s="210">
        <f t="shared" si="0"/>
        <v>0</v>
      </c>
      <c r="M10" s="210">
        <f t="shared" si="0"/>
        <v>1</v>
      </c>
      <c r="N10" s="210">
        <f t="shared" ref="N10:AI10" si="1">SUM(N7:N9)</f>
        <v>0</v>
      </c>
      <c r="O10" s="210">
        <f t="shared" si="1"/>
        <v>0</v>
      </c>
      <c r="P10" s="210">
        <f t="shared" si="1"/>
        <v>0</v>
      </c>
      <c r="Q10" s="210">
        <f t="shared" si="1"/>
        <v>0</v>
      </c>
      <c r="R10" s="210">
        <f t="shared" si="1"/>
        <v>0</v>
      </c>
      <c r="S10" s="210">
        <f t="shared" si="1"/>
        <v>0</v>
      </c>
      <c r="T10" s="210">
        <f t="shared" si="1"/>
        <v>0</v>
      </c>
      <c r="U10" s="210">
        <f t="shared" si="1"/>
        <v>0</v>
      </c>
      <c r="V10" s="210">
        <f t="shared" si="1"/>
        <v>0</v>
      </c>
      <c r="W10" s="210">
        <f t="shared" si="1"/>
        <v>0</v>
      </c>
      <c r="X10" s="210">
        <f t="shared" si="1"/>
        <v>0</v>
      </c>
      <c r="Y10" s="210">
        <f t="shared" si="1"/>
        <v>0</v>
      </c>
      <c r="Z10" s="210">
        <f t="shared" si="1"/>
        <v>0</v>
      </c>
      <c r="AA10" s="210">
        <f t="shared" si="1"/>
        <v>0</v>
      </c>
      <c r="AB10" s="210">
        <f>SUM(AB7:AB9)</f>
        <v>0</v>
      </c>
      <c r="AC10" s="210">
        <f t="shared" si="1"/>
        <v>0</v>
      </c>
      <c r="AD10" s="210">
        <f t="shared" si="1"/>
        <v>0</v>
      </c>
      <c r="AE10" s="210">
        <f t="shared" si="1"/>
        <v>0</v>
      </c>
      <c r="AF10" s="210">
        <f t="shared" si="1"/>
        <v>0</v>
      </c>
      <c r="AG10" s="210">
        <f t="shared" si="1"/>
        <v>0</v>
      </c>
      <c r="AH10" s="210">
        <f t="shared" si="1"/>
        <v>0</v>
      </c>
      <c r="AI10" s="210">
        <f t="shared" si="1"/>
        <v>0</v>
      </c>
      <c r="AJ10" s="210">
        <f>SUM(AJ7:AJ9)</f>
        <v>0</v>
      </c>
    </row>
    <row r="11" spans="1:36" ht="9.75" customHeight="1"/>
    <row r="12" spans="1:36" ht="30.75" customHeight="1">
      <c r="B12" s="480" t="s">
        <v>332</v>
      </c>
      <c r="C12" s="480"/>
      <c r="D12" s="480"/>
      <c r="E12" s="480"/>
      <c r="F12" s="480"/>
      <c r="G12" s="480"/>
      <c r="H12" s="480"/>
      <c r="I12" s="480"/>
      <c r="J12" s="481"/>
      <c r="K12" s="481"/>
      <c r="L12" s="481"/>
      <c r="M12" s="481"/>
      <c r="N12" s="481"/>
      <c r="O12" s="481"/>
      <c r="P12" s="481"/>
      <c r="Q12" s="481"/>
      <c r="R12" s="481"/>
      <c r="S12" s="481"/>
      <c r="T12" s="481"/>
      <c r="U12" s="481"/>
      <c r="V12" s="481"/>
      <c r="W12" s="481"/>
      <c r="X12" s="481"/>
    </row>
    <row r="13" spans="1:36" ht="17.399999999999999" customHeight="1">
      <c r="I13" s="473" t="s">
        <v>152</v>
      </c>
      <c r="J13" s="473"/>
      <c r="K13" s="473"/>
      <c r="L13" s="473"/>
      <c r="M13" s="473"/>
      <c r="N13" s="473"/>
      <c r="O13" s="473"/>
      <c r="P13" s="473"/>
      <c r="Q13" s="473"/>
      <c r="R13" s="473"/>
      <c r="S13" s="473"/>
      <c r="T13" s="473"/>
      <c r="U13" s="473"/>
      <c r="V13" s="473"/>
      <c r="W13" s="473"/>
      <c r="X13" s="473"/>
      <c r="Y13" s="211"/>
      <c r="Z13" s="211"/>
      <c r="AA13" s="211"/>
      <c r="AB13" s="211"/>
      <c r="AC13" s="211"/>
      <c r="AD13" s="211"/>
      <c r="AE13" s="211"/>
      <c r="AF13" s="211"/>
      <c r="AG13" s="211"/>
      <c r="AH13" s="211"/>
    </row>
    <row r="14" spans="1:36" ht="17.25" customHeight="1">
      <c r="D14" s="476">
        <f ca="1">TODAY()</f>
        <v>44334</v>
      </c>
      <c r="E14" s="476"/>
      <c r="F14" s="476"/>
      <c r="H14" s="212" t="s">
        <v>153</v>
      </c>
      <c r="R14" s="473"/>
      <c r="S14" s="473"/>
      <c r="T14" s="473"/>
      <c r="V14" s="212"/>
    </row>
    <row r="15" spans="1:36" ht="12.75" customHeight="1">
      <c r="D15" s="473" t="s">
        <v>154</v>
      </c>
      <c r="E15" s="473"/>
      <c r="F15" s="473"/>
      <c r="R15" s="473"/>
      <c r="S15" s="473"/>
      <c r="T15" s="473"/>
    </row>
    <row r="16" spans="1:36" ht="15.75" customHeight="1">
      <c r="E16" s="213"/>
      <c r="F16" s="214"/>
    </row>
    <row r="17" spans="3:34" ht="30.75" customHeight="1">
      <c r="C17" s="474" t="s">
        <v>461</v>
      </c>
      <c r="D17" s="474"/>
      <c r="E17" s="474"/>
      <c r="F17" s="474"/>
      <c r="G17" s="474"/>
      <c r="H17" s="474"/>
      <c r="I17" s="474"/>
      <c r="J17" s="475" t="s">
        <v>579</v>
      </c>
      <c r="K17" s="475"/>
      <c r="L17" s="475"/>
      <c r="M17" s="475"/>
      <c r="N17" s="475"/>
      <c r="O17" s="475"/>
      <c r="P17" s="475"/>
      <c r="Q17" s="475"/>
      <c r="R17" s="475"/>
      <c r="S17" s="475"/>
      <c r="T17" s="475"/>
      <c r="U17" s="475"/>
      <c r="V17" s="475"/>
      <c r="W17" s="475"/>
      <c r="X17" s="475"/>
    </row>
    <row r="18" spans="3:34" ht="17.399999999999999" customHeight="1">
      <c r="I18" s="473" t="s">
        <v>152</v>
      </c>
      <c r="J18" s="473"/>
      <c r="K18" s="473"/>
      <c r="L18" s="473"/>
      <c r="M18" s="473"/>
      <c r="N18" s="473"/>
      <c r="O18" s="473"/>
      <c r="P18" s="473"/>
      <c r="Q18" s="473"/>
      <c r="R18" s="473"/>
      <c r="S18" s="473"/>
      <c r="T18" s="473"/>
      <c r="U18" s="473"/>
      <c r="V18" s="473"/>
      <c r="W18" s="473"/>
      <c r="X18" s="473"/>
      <c r="Y18" s="211"/>
      <c r="Z18" s="211"/>
      <c r="AA18" s="211"/>
      <c r="AB18" s="211"/>
      <c r="AC18" s="211"/>
      <c r="AD18" s="211"/>
      <c r="AE18" s="211"/>
      <c r="AF18" s="211"/>
      <c r="AG18" s="211"/>
      <c r="AH18" s="211"/>
    </row>
    <row r="19" spans="3:34" ht="17.25" customHeight="1">
      <c r="D19" s="476">
        <f ca="1">TODAY()</f>
        <v>44334</v>
      </c>
      <c r="E19" s="476"/>
      <c r="F19" s="476"/>
      <c r="H19" s="212" t="s">
        <v>153</v>
      </c>
      <c r="R19" s="473"/>
      <c r="S19" s="473"/>
      <c r="T19" s="473"/>
      <c r="V19" s="212"/>
    </row>
    <row r="20" spans="3:34" ht="12" customHeight="1">
      <c r="D20" s="473" t="s">
        <v>154</v>
      </c>
      <c r="E20" s="473"/>
      <c r="F20" s="473"/>
      <c r="R20" s="473"/>
      <c r="S20" s="473"/>
      <c r="T20" s="473"/>
    </row>
  </sheetData>
  <sheetProtection algorithmName="SHA-512" hashValue="Amqbc/59A7XdDlkqUv4TDS94Bx2H30rDk/R6ExyvxIRTubRU4kmRDu01Q7O1j1FUW90ojKSXcvF4SB1eot5vrA==" saltValue="OkKJ7YMxGCQae+lBaIfJDw==" spinCount="100000" sheet="1" formatCells="0"/>
  <mergeCells count="34">
    <mergeCell ref="A1:AJ1"/>
    <mergeCell ref="A2:AJ2"/>
    <mergeCell ref="V4:AI4"/>
    <mergeCell ref="T4:U4"/>
    <mergeCell ref="K4:M4"/>
    <mergeCell ref="AJ4:AJ5"/>
    <mergeCell ref="A4:A5"/>
    <mergeCell ref="B4:B5"/>
    <mergeCell ref="C4:C5"/>
    <mergeCell ref="I4:J4"/>
    <mergeCell ref="S4:S5"/>
    <mergeCell ref="D15:F15"/>
    <mergeCell ref="R15:T15"/>
    <mergeCell ref="E4:F4"/>
    <mergeCell ref="Q4:Q5"/>
    <mergeCell ref="R14:T14"/>
    <mergeCell ref="H4:H5"/>
    <mergeCell ref="R4:R5"/>
    <mergeCell ref="D4:D5"/>
    <mergeCell ref="I13:X13"/>
    <mergeCell ref="D14:F14"/>
    <mergeCell ref="B12:I12"/>
    <mergeCell ref="G4:G5"/>
    <mergeCell ref="J12:X12"/>
    <mergeCell ref="N4:N5"/>
    <mergeCell ref="O4:O5"/>
    <mergeCell ref="P4:P5"/>
    <mergeCell ref="D20:F20"/>
    <mergeCell ref="R20:T20"/>
    <mergeCell ref="C17:I17"/>
    <mergeCell ref="J17:X17"/>
    <mergeCell ref="I18:X18"/>
    <mergeCell ref="D19:F19"/>
    <mergeCell ref="R19:T19"/>
  </mergeCells>
  <phoneticPr fontId="35" type="noConversion"/>
  <pageMargins left="0.35433070866141736" right="0.23622047244094491" top="1.1811023622047245" bottom="0.39370078740157483"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P50"/>
  <sheetViews>
    <sheetView showGridLines="0" topLeftCell="B21" zoomScale="130" zoomScaleNormal="130" workbookViewId="0">
      <selection activeCell="V21" sqref="V21"/>
    </sheetView>
  </sheetViews>
  <sheetFormatPr defaultRowHeight="15.6"/>
  <cols>
    <col min="1" max="1" width="2.8984375" style="4" customWidth="1"/>
    <col min="2" max="2" width="7.69921875" style="4" customWidth="1"/>
    <col min="3" max="8" width="1.3984375" style="4" customWidth="1"/>
    <col min="9" max="10" width="2.8984375" style="4" customWidth="1"/>
    <col min="11" max="14" width="3.59765625" style="4" customWidth="1"/>
    <col min="15" max="15" width="2.8984375" style="4" customWidth="1"/>
    <col min="16" max="17" width="2.69921875" style="4" customWidth="1"/>
    <col min="18" max="19" width="2.8984375" style="4" customWidth="1"/>
    <col min="20" max="20" width="3.09765625" style="4" customWidth="1"/>
    <col min="21" max="24" width="2.69921875" style="4" customWidth="1"/>
    <col min="25" max="25" width="3.19921875" style="4" customWidth="1"/>
    <col min="26" max="26" width="3.8984375" style="4" customWidth="1"/>
    <col min="27" max="27" width="3.19921875" style="4" customWidth="1"/>
    <col min="28" max="28" width="2.8984375" style="4" customWidth="1"/>
    <col min="29" max="29" width="3.19921875" style="4" customWidth="1"/>
    <col min="30" max="35" width="3.09765625" style="4" customWidth="1"/>
    <col min="36" max="36" width="0.3984375" style="4" customWidth="1"/>
    <col min="37" max="37" width="5.59765625" customWidth="1"/>
    <col min="38" max="38" width="16.09765625" customWidth="1"/>
    <col min="39" max="39" width="1.59765625" customWidth="1"/>
  </cols>
  <sheetData>
    <row r="1" spans="1:42" ht="11.25" customHeight="1">
      <c r="A1" s="520" t="s">
        <v>23</v>
      </c>
      <c r="B1" s="521"/>
      <c r="C1" s="522"/>
      <c r="D1" s="522"/>
      <c r="E1" s="522"/>
      <c r="F1" s="522"/>
      <c r="G1" s="522"/>
      <c r="H1" s="522"/>
      <c r="I1" s="274"/>
      <c r="J1" s="274"/>
      <c r="K1" s="274"/>
      <c r="L1" s="312"/>
      <c r="M1" s="312"/>
      <c r="N1" s="312"/>
      <c r="O1" s="274"/>
      <c r="P1" s="274"/>
      <c r="Q1" s="274"/>
      <c r="R1" s="13"/>
      <c r="S1" s="518" t="s">
        <v>34</v>
      </c>
      <c r="T1" s="518"/>
      <c r="U1" s="518"/>
      <c r="V1" s="518"/>
      <c r="W1" s="518"/>
      <c r="X1" s="518"/>
      <c r="Y1" s="518"/>
      <c r="Z1" s="518"/>
      <c r="AA1" s="518"/>
      <c r="AB1" s="518"/>
      <c r="AC1" s="518"/>
      <c r="AD1" s="518"/>
      <c r="AE1" s="518"/>
      <c r="AF1" s="518"/>
      <c r="AG1" s="518"/>
      <c r="AH1" s="518"/>
      <c r="AI1" s="518"/>
      <c r="AJ1" s="29"/>
      <c r="AK1" s="30"/>
      <c r="AL1" s="30"/>
      <c r="AM1" s="30"/>
      <c r="AN1" s="30"/>
      <c r="AO1" s="30"/>
      <c r="AP1" s="30"/>
    </row>
    <row r="2" spans="1:42" ht="11.25" customHeight="1">
      <c r="A2" s="13"/>
      <c r="B2" s="13"/>
      <c r="C2" s="13"/>
      <c r="D2" s="13"/>
      <c r="E2" s="13"/>
      <c r="F2" s="13"/>
      <c r="G2" s="13"/>
      <c r="H2" s="13"/>
      <c r="I2" s="13"/>
      <c r="J2" s="13"/>
      <c r="K2" s="13"/>
      <c r="L2" s="13"/>
      <c r="M2" s="13"/>
      <c r="N2" s="13"/>
      <c r="O2" s="13"/>
      <c r="P2" s="13"/>
      <c r="Q2" s="13"/>
      <c r="R2" s="13"/>
      <c r="S2" s="232" t="s">
        <v>246</v>
      </c>
      <c r="T2" s="232"/>
      <c r="U2" s="232"/>
      <c r="V2" s="232"/>
      <c r="W2" s="232"/>
      <c r="X2" s="232"/>
      <c r="Y2" s="232"/>
      <c r="Z2" s="232"/>
      <c r="AA2" s="232"/>
      <c r="AB2" s="232"/>
      <c r="AC2" s="232"/>
      <c r="AD2" s="232"/>
      <c r="AE2" s="232"/>
      <c r="AF2" s="232"/>
      <c r="AG2" s="232"/>
      <c r="AH2" s="232"/>
      <c r="AI2" s="232"/>
      <c r="AJ2" s="29"/>
      <c r="AK2" s="30"/>
      <c r="AL2" s="30"/>
      <c r="AM2" s="30"/>
      <c r="AN2" s="30"/>
      <c r="AO2" s="30"/>
      <c r="AP2" s="30"/>
    </row>
    <row r="3" spans="1:42" ht="11.25" customHeight="1">
      <c r="R3" s="13"/>
      <c r="S3" s="233" t="s">
        <v>566</v>
      </c>
      <c r="T3" s="233"/>
      <c r="U3" s="233"/>
      <c r="V3" s="233"/>
      <c r="W3" s="233"/>
      <c r="X3" s="233"/>
      <c r="Y3" s="233"/>
      <c r="Z3" s="233"/>
      <c r="AA3" s="233"/>
      <c r="AB3" s="233"/>
      <c r="AC3" s="233"/>
      <c r="AD3" s="233"/>
      <c r="AE3" s="233"/>
      <c r="AF3" s="233"/>
      <c r="AG3" s="233"/>
      <c r="AH3" s="233"/>
      <c r="AI3" s="233"/>
      <c r="AJ3" s="29"/>
      <c r="AL3" s="30"/>
      <c r="AM3" s="30"/>
      <c r="AN3" s="30"/>
      <c r="AO3" s="30"/>
      <c r="AP3" s="30"/>
    </row>
    <row r="4" spans="1:42" ht="9.75" customHeight="1">
      <c r="A4" s="33"/>
      <c r="B4" s="33"/>
      <c r="C4" s="119"/>
      <c r="D4" s="119"/>
      <c r="E4" s="119"/>
      <c r="F4" s="119"/>
      <c r="G4" s="119"/>
      <c r="H4" s="119"/>
      <c r="I4" s="119"/>
      <c r="J4" s="120"/>
      <c r="K4" s="120"/>
      <c r="L4" s="120"/>
      <c r="M4" s="120"/>
      <c r="N4" s="120"/>
      <c r="O4" s="120"/>
      <c r="P4" s="120"/>
      <c r="Q4" s="120"/>
      <c r="R4" s="13"/>
      <c r="S4" s="523" t="s">
        <v>562</v>
      </c>
      <c r="T4" s="523"/>
      <c r="U4" s="523"/>
      <c r="V4" s="523"/>
      <c r="W4" s="523"/>
      <c r="X4" s="523"/>
      <c r="Y4" s="523"/>
      <c r="Z4" s="523"/>
      <c r="AA4" s="523"/>
      <c r="AB4" s="523"/>
      <c r="AC4" s="523"/>
      <c r="AD4" s="523"/>
      <c r="AE4" s="523"/>
      <c r="AF4" s="523"/>
      <c r="AG4" s="523"/>
      <c r="AH4" s="523"/>
      <c r="AI4" s="523"/>
      <c r="AJ4" s="29"/>
      <c r="AL4" s="30"/>
      <c r="AM4" s="30"/>
      <c r="AN4" s="30"/>
      <c r="AO4" s="30"/>
      <c r="AP4" s="30"/>
    </row>
    <row r="5" spans="1:42" ht="4.5" customHeight="1">
      <c r="A5" s="33"/>
      <c r="B5" s="33"/>
      <c r="C5" s="34"/>
      <c r="D5" s="34"/>
      <c r="E5" s="34"/>
      <c r="F5" s="34"/>
      <c r="G5" s="34"/>
      <c r="H5" s="34"/>
      <c r="I5" s="34"/>
      <c r="J5" s="13"/>
      <c r="K5" s="13"/>
      <c r="L5" s="13"/>
      <c r="M5" s="13"/>
      <c r="N5" s="13"/>
      <c r="O5" s="13"/>
      <c r="P5" s="13"/>
      <c r="Q5" s="13"/>
      <c r="R5" s="13"/>
      <c r="S5" s="372" t="s">
        <v>482</v>
      </c>
      <c r="T5" s="372"/>
      <c r="U5" s="372"/>
      <c r="V5" s="372"/>
      <c r="W5" s="372"/>
      <c r="X5" s="372"/>
      <c r="Y5" s="372"/>
      <c r="Z5" s="372"/>
      <c r="AA5" s="372"/>
      <c r="AB5" s="372"/>
      <c r="AC5" s="372"/>
      <c r="AD5" s="372"/>
      <c r="AE5" s="372"/>
      <c r="AF5" s="372"/>
      <c r="AG5" s="372"/>
      <c r="AH5" s="372"/>
      <c r="AI5" s="372"/>
      <c r="AJ5" s="29"/>
      <c r="AL5" s="30"/>
      <c r="AM5" s="30"/>
      <c r="AN5" s="30"/>
      <c r="AO5" s="30"/>
      <c r="AP5" s="30"/>
    </row>
    <row r="6" spans="1:42" ht="7.5" customHeight="1">
      <c r="A6" s="33"/>
      <c r="B6" s="33"/>
      <c r="C6" s="34"/>
      <c r="D6" s="34"/>
      <c r="E6" s="34"/>
      <c r="F6" s="34"/>
      <c r="G6" s="34"/>
      <c r="H6" s="34"/>
      <c r="I6" s="34"/>
      <c r="J6" s="13"/>
      <c r="K6" s="13"/>
      <c r="L6" s="13"/>
      <c r="M6" s="13"/>
      <c r="N6" s="13"/>
      <c r="O6" s="13"/>
      <c r="P6" s="13"/>
      <c r="Q6" s="13"/>
      <c r="R6" s="13"/>
      <c r="S6" s="372"/>
      <c r="T6" s="372"/>
      <c r="U6" s="372"/>
      <c r="V6" s="372"/>
      <c r="W6" s="372"/>
      <c r="X6" s="372"/>
      <c r="Y6" s="372"/>
      <c r="Z6" s="372"/>
      <c r="AA6" s="372"/>
      <c r="AB6" s="372"/>
      <c r="AC6" s="372"/>
      <c r="AD6" s="372"/>
      <c r="AE6" s="372"/>
      <c r="AF6" s="372"/>
      <c r="AG6" s="372"/>
      <c r="AH6" s="372"/>
      <c r="AI6" s="372"/>
      <c r="AJ6" s="29"/>
      <c r="AL6" s="30"/>
      <c r="AM6" s="30"/>
      <c r="AN6" s="30"/>
      <c r="AO6" s="30"/>
      <c r="AP6" s="30"/>
    </row>
    <row r="7" spans="1:42" ht="10.5" customHeight="1">
      <c r="A7" s="33"/>
      <c r="B7" s="33"/>
      <c r="C7" s="34"/>
      <c r="D7" s="34"/>
      <c r="E7" s="34"/>
      <c r="F7" s="34"/>
      <c r="G7" s="34"/>
      <c r="H7" s="34"/>
      <c r="I7" s="34"/>
      <c r="J7" s="13"/>
      <c r="K7" s="13"/>
      <c r="L7" s="13"/>
      <c r="M7" s="13"/>
      <c r="N7" s="13"/>
      <c r="O7" s="13"/>
      <c r="P7" s="13"/>
      <c r="R7" s="13"/>
      <c r="S7" s="524" t="s">
        <v>359</v>
      </c>
      <c r="T7" s="525"/>
      <c r="U7" s="525"/>
      <c r="V7" s="525"/>
      <c r="W7" s="525"/>
      <c r="X7" s="525"/>
      <c r="Y7" s="525"/>
      <c r="Z7" s="525"/>
      <c r="AA7" s="525"/>
      <c r="AB7" s="525"/>
      <c r="AC7" s="525"/>
      <c r="AD7" s="525"/>
      <c r="AE7" s="525"/>
      <c r="AF7" s="525"/>
      <c r="AG7" s="525"/>
      <c r="AH7" s="525"/>
      <c r="AI7" s="525"/>
      <c r="AJ7" s="29"/>
      <c r="AL7" s="30"/>
      <c r="AM7" s="30"/>
      <c r="AN7" s="30"/>
      <c r="AO7" s="30"/>
      <c r="AP7" s="30"/>
    </row>
    <row r="8" spans="1:42" s="13" customFormat="1" ht="10.5" customHeight="1">
      <c r="A8" s="33"/>
      <c r="B8" s="33"/>
      <c r="C8" s="34"/>
      <c r="D8" s="34"/>
      <c r="E8" s="34"/>
      <c r="F8" s="34"/>
      <c r="G8" s="34"/>
      <c r="H8" s="34"/>
      <c r="I8" s="34"/>
      <c r="S8" s="526"/>
      <c r="T8" s="526"/>
      <c r="U8" s="526"/>
      <c r="V8" s="526"/>
      <c r="W8" s="526"/>
      <c r="X8" s="526"/>
      <c r="Y8" s="526"/>
      <c r="Z8" s="526"/>
      <c r="AA8" s="526"/>
      <c r="AB8" s="526"/>
      <c r="AC8" s="526"/>
      <c r="AD8" s="526"/>
      <c r="AE8" s="526"/>
      <c r="AF8" s="526"/>
      <c r="AG8" s="526"/>
      <c r="AH8" s="526"/>
      <c r="AI8" s="526"/>
      <c r="AJ8" s="30"/>
      <c r="AL8" s="30"/>
      <c r="AM8" s="30"/>
      <c r="AN8" s="30"/>
      <c r="AO8" s="30"/>
      <c r="AP8" s="30"/>
    </row>
    <row r="9" spans="1:42" ht="3.75" customHeight="1">
      <c r="A9" s="93"/>
      <c r="B9" s="93"/>
      <c r="C9" s="93"/>
      <c r="D9" s="93"/>
      <c r="E9" s="93"/>
      <c r="F9" s="93"/>
      <c r="G9" s="93"/>
      <c r="H9" s="93"/>
      <c r="I9" s="93"/>
      <c r="J9" s="93"/>
      <c r="K9" s="93"/>
      <c r="L9" s="93"/>
      <c r="M9" s="93"/>
      <c r="N9" s="93"/>
      <c r="O9" s="93"/>
      <c r="P9" s="93"/>
      <c r="Q9" s="93"/>
      <c r="R9" s="93"/>
      <c r="S9" s="96"/>
      <c r="T9" s="93"/>
      <c r="U9" s="93"/>
      <c r="V9" s="93"/>
      <c r="W9" s="93"/>
      <c r="X9" s="93"/>
      <c r="Y9" s="93"/>
      <c r="Z9" s="93"/>
      <c r="AA9" s="93"/>
      <c r="AB9" s="93"/>
      <c r="AC9" s="93"/>
      <c r="AD9" s="93"/>
      <c r="AE9" s="93"/>
      <c r="AF9" s="93"/>
      <c r="AG9" s="93"/>
      <c r="AH9" s="93"/>
      <c r="AI9" s="93"/>
      <c r="AJ9" s="29"/>
      <c r="AK9" s="30"/>
      <c r="AL9" s="30"/>
      <c r="AM9" s="30"/>
      <c r="AN9" s="30"/>
      <c r="AO9" s="30"/>
      <c r="AP9" s="30"/>
    </row>
    <row r="10" spans="1:42" ht="24.75" customHeight="1">
      <c r="A10" s="519" t="str">
        <f>IF('SUC1_B. duomenys'!A16:U16="","",'SUC1_B. duomenys'!A16:U16)</f>
        <v>Klaipėdos miesto savivaldybės administracijos Sporto skyrius</v>
      </c>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29"/>
      <c r="AK10" s="30"/>
      <c r="AL10" s="30"/>
      <c r="AM10" s="30"/>
      <c r="AN10" s="30"/>
      <c r="AO10" s="30"/>
      <c r="AP10" s="30"/>
    </row>
    <row r="11" spans="1:42" ht="11.25" customHeight="1">
      <c r="A11" s="505" t="s">
        <v>462</v>
      </c>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29"/>
      <c r="AK11" s="30"/>
      <c r="AL11" s="30"/>
      <c r="AM11" s="30"/>
      <c r="AN11" s="30"/>
      <c r="AO11" s="30"/>
      <c r="AP11" s="30"/>
    </row>
    <row r="12" spans="1:42" ht="11.25" customHeight="1">
      <c r="A12" s="535"/>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29"/>
      <c r="AK12" s="30"/>
      <c r="AL12" s="30"/>
      <c r="AM12" s="30"/>
      <c r="AN12" s="30"/>
      <c r="AO12" s="30"/>
      <c r="AP12" s="30"/>
    </row>
    <row r="13" spans="1:42" ht="21" customHeight="1">
      <c r="A13" s="534" t="str">
        <f>IF('SUC1_B. duomenys'!A18:U18="","",'SUC1_B. duomenys'!A18:U18)</f>
        <v xml:space="preserve">Liepų g. 11, Klaipėda, 8 46 39 60 66, info@klaipeda.lt </v>
      </c>
      <c r="B13" s="534"/>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29"/>
      <c r="AK13" s="30"/>
      <c r="AL13" s="30"/>
      <c r="AM13" s="30"/>
      <c r="AN13" s="30"/>
      <c r="AO13" s="30"/>
      <c r="AP13" s="30"/>
    </row>
    <row r="14" spans="1:42" ht="18.75" customHeight="1">
      <c r="A14" s="505" t="s">
        <v>241</v>
      </c>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29"/>
      <c r="AK14" s="30"/>
      <c r="AL14" s="30"/>
      <c r="AM14" s="30"/>
      <c r="AN14" s="30"/>
      <c r="AO14" s="30"/>
      <c r="AP14" s="30"/>
    </row>
    <row r="15" spans="1:42" ht="35.25" customHeight="1">
      <c r="A15" s="504" t="s">
        <v>564</v>
      </c>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29"/>
      <c r="AK15" s="220"/>
      <c r="AL15" s="30"/>
      <c r="AM15" s="30"/>
      <c r="AN15" s="30"/>
      <c r="AO15" s="30"/>
      <c r="AP15" s="30"/>
    </row>
    <row r="16" spans="1:42" ht="25.5" customHeight="1">
      <c r="A16" s="527" t="s">
        <v>22</v>
      </c>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29"/>
      <c r="AK16" s="30"/>
      <c r="AL16" s="30"/>
      <c r="AM16" s="30"/>
      <c r="AN16" s="30"/>
      <c r="AO16" s="30"/>
      <c r="AP16" s="30"/>
    </row>
    <row r="17" spans="1:42" ht="21" customHeight="1">
      <c r="A17" s="533" t="s">
        <v>0</v>
      </c>
      <c r="B17" s="510" t="s">
        <v>6</v>
      </c>
      <c r="C17" s="511"/>
      <c r="D17" s="511"/>
      <c r="E17" s="511"/>
      <c r="F17" s="511"/>
      <c r="G17" s="511"/>
      <c r="H17" s="511"/>
      <c r="I17" s="511"/>
      <c r="J17" s="467" t="s">
        <v>1</v>
      </c>
      <c r="K17" s="506" t="s">
        <v>24</v>
      </c>
      <c r="L17" s="516"/>
      <c r="M17" s="516"/>
      <c r="N17" s="516"/>
      <c r="O17" s="517"/>
      <c r="P17" s="530" t="s">
        <v>3</v>
      </c>
      <c r="Q17" s="531"/>
      <c r="R17" s="531"/>
      <c r="S17" s="531"/>
      <c r="T17" s="531"/>
      <c r="U17" s="531"/>
      <c r="V17" s="531"/>
      <c r="W17" s="531"/>
      <c r="X17" s="531"/>
      <c r="Y17" s="531"/>
      <c r="Z17" s="532"/>
      <c r="AA17" s="414" t="s">
        <v>497</v>
      </c>
      <c r="AB17" s="413" t="s">
        <v>4</v>
      </c>
      <c r="AC17" s="413"/>
      <c r="AD17" s="413"/>
      <c r="AE17" s="413"/>
      <c r="AF17" s="413"/>
      <c r="AG17" s="413" t="s">
        <v>5</v>
      </c>
      <c r="AH17" s="413"/>
      <c r="AI17" s="413"/>
      <c r="AJ17" s="29"/>
      <c r="AK17" s="30"/>
      <c r="AL17" s="30"/>
      <c r="AM17" s="30"/>
      <c r="AN17" s="30"/>
      <c r="AO17" s="30"/>
      <c r="AP17" s="30"/>
    </row>
    <row r="18" spans="1:42" ht="39.75" customHeight="1">
      <c r="A18" s="533"/>
      <c r="B18" s="512"/>
      <c r="C18" s="513"/>
      <c r="D18" s="513"/>
      <c r="E18" s="513"/>
      <c r="F18" s="513"/>
      <c r="G18" s="513"/>
      <c r="H18" s="513"/>
      <c r="I18" s="513"/>
      <c r="J18" s="467"/>
      <c r="K18" s="356" t="s">
        <v>468</v>
      </c>
      <c r="L18" s="356" t="s">
        <v>471</v>
      </c>
      <c r="M18" s="356" t="s">
        <v>472</v>
      </c>
      <c r="N18" s="371" t="s">
        <v>502</v>
      </c>
      <c r="O18" s="403" t="s">
        <v>2</v>
      </c>
      <c r="P18" s="533" t="s">
        <v>494</v>
      </c>
      <c r="Q18" s="533"/>
      <c r="R18" s="533"/>
      <c r="S18" s="506" t="s">
        <v>552</v>
      </c>
      <c r="T18" s="516"/>
      <c r="U18" s="517"/>
      <c r="V18" s="506" t="s">
        <v>495</v>
      </c>
      <c r="W18" s="507"/>
      <c r="X18" s="508"/>
      <c r="Y18" s="509" t="s">
        <v>37</v>
      </c>
      <c r="Z18" s="509"/>
      <c r="AA18" s="415"/>
      <c r="AB18" s="403" t="s">
        <v>25</v>
      </c>
      <c r="AC18" s="403" t="s">
        <v>7</v>
      </c>
      <c r="AD18" s="403" t="s">
        <v>8</v>
      </c>
      <c r="AE18" s="403" t="s">
        <v>9</v>
      </c>
      <c r="AF18" s="403" t="s">
        <v>10</v>
      </c>
      <c r="AG18" s="403" t="s">
        <v>11</v>
      </c>
      <c r="AH18" s="426" t="s">
        <v>12</v>
      </c>
      <c r="AI18" s="426" t="s">
        <v>13</v>
      </c>
      <c r="AJ18" s="29"/>
      <c r="AK18" s="30"/>
      <c r="AL18" s="30"/>
      <c r="AM18" s="30"/>
      <c r="AN18" s="30"/>
      <c r="AO18" s="30"/>
      <c r="AP18" s="30"/>
    </row>
    <row r="19" spans="1:42" ht="54" customHeight="1">
      <c r="A19" s="533"/>
      <c r="B19" s="514"/>
      <c r="C19" s="515"/>
      <c r="D19" s="515"/>
      <c r="E19" s="515"/>
      <c r="F19" s="515"/>
      <c r="G19" s="515"/>
      <c r="H19" s="515"/>
      <c r="I19" s="515"/>
      <c r="J19" s="467"/>
      <c r="K19" s="357"/>
      <c r="L19" s="357"/>
      <c r="M19" s="357"/>
      <c r="N19" s="371"/>
      <c r="O19" s="404"/>
      <c r="P19" s="9" t="s">
        <v>14</v>
      </c>
      <c r="Q19" s="9" t="s">
        <v>15</v>
      </c>
      <c r="R19" s="9" t="s">
        <v>2</v>
      </c>
      <c r="S19" s="9" t="s">
        <v>16</v>
      </c>
      <c r="T19" s="9" t="s">
        <v>15</v>
      </c>
      <c r="U19" s="9" t="s">
        <v>2</v>
      </c>
      <c r="V19" s="9" t="s">
        <v>242</v>
      </c>
      <c r="W19" s="9" t="s">
        <v>17</v>
      </c>
      <c r="X19" s="9" t="s">
        <v>496</v>
      </c>
      <c r="Y19" s="9" t="s">
        <v>16</v>
      </c>
      <c r="Z19" s="9" t="s">
        <v>15</v>
      </c>
      <c r="AA19" s="529"/>
      <c r="AB19" s="428"/>
      <c r="AC19" s="428"/>
      <c r="AD19" s="428"/>
      <c r="AE19" s="428"/>
      <c r="AF19" s="428"/>
      <c r="AG19" s="428"/>
      <c r="AH19" s="428"/>
      <c r="AI19" s="428"/>
      <c r="AJ19" s="29"/>
      <c r="AK19" s="30"/>
      <c r="AL19" s="30"/>
      <c r="AM19" s="30"/>
      <c r="AN19" s="30"/>
      <c r="AO19" s="30"/>
      <c r="AP19" s="30"/>
    </row>
    <row r="20" spans="1:42" s="1" customFormat="1" ht="11.25" customHeight="1">
      <c r="A20" s="10">
        <v>1</v>
      </c>
      <c r="B20" s="416">
        <v>2</v>
      </c>
      <c r="C20" s="490"/>
      <c r="D20" s="490"/>
      <c r="E20" s="490"/>
      <c r="F20" s="490"/>
      <c r="G20" s="490"/>
      <c r="H20" s="490"/>
      <c r="I20" s="490"/>
      <c r="J20" s="10">
        <v>3</v>
      </c>
      <c r="K20" s="8">
        <v>4</v>
      </c>
      <c r="L20" s="10">
        <v>5</v>
      </c>
      <c r="M20" s="311">
        <v>6</v>
      </c>
      <c r="N20" s="10">
        <v>7</v>
      </c>
      <c r="O20" s="311">
        <v>8</v>
      </c>
      <c r="P20" s="10">
        <v>9</v>
      </c>
      <c r="Q20" s="10">
        <v>10</v>
      </c>
      <c r="R20" s="311">
        <v>11</v>
      </c>
      <c r="S20" s="10">
        <v>12</v>
      </c>
      <c r="T20" s="10">
        <v>13</v>
      </c>
      <c r="U20" s="311">
        <v>14</v>
      </c>
      <c r="V20" s="10">
        <v>15</v>
      </c>
      <c r="W20" s="10">
        <v>16</v>
      </c>
      <c r="X20" s="311">
        <v>17</v>
      </c>
      <c r="Y20" s="10">
        <v>18</v>
      </c>
      <c r="Z20" s="10">
        <v>19</v>
      </c>
      <c r="AA20" s="311">
        <v>20</v>
      </c>
      <c r="AB20" s="10">
        <v>21</v>
      </c>
      <c r="AC20" s="10">
        <v>22</v>
      </c>
      <c r="AD20" s="311">
        <v>23</v>
      </c>
      <c r="AE20" s="10">
        <v>24</v>
      </c>
      <c r="AF20" s="311">
        <v>25</v>
      </c>
      <c r="AG20" s="311">
        <v>26</v>
      </c>
      <c r="AH20" s="311">
        <v>27</v>
      </c>
      <c r="AI20" s="311">
        <v>28</v>
      </c>
      <c r="AJ20" s="31"/>
      <c r="AK20" s="32"/>
      <c r="AL20" s="32"/>
      <c r="AM20" s="32"/>
      <c r="AN20" s="32"/>
      <c r="AO20" s="32"/>
      <c r="AP20" s="32"/>
    </row>
    <row r="21" spans="1:42" ht="14.25" customHeight="1">
      <c r="A21" s="11" t="s">
        <v>40</v>
      </c>
      <c r="B21" s="488" t="s">
        <v>155</v>
      </c>
      <c r="C21" s="489"/>
      <c r="D21" s="489"/>
      <c r="E21" s="489"/>
      <c r="F21" s="489"/>
      <c r="G21" s="489"/>
      <c r="H21" s="489"/>
      <c r="I21" s="489"/>
      <c r="J21" s="6">
        <v>33</v>
      </c>
      <c r="K21" s="6">
        <v>1837</v>
      </c>
      <c r="L21" s="6">
        <v>536</v>
      </c>
      <c r="M21" s="6">
        <v>465</v>
      </c>
      <c r="N21" s="144">
        <f>SUM(K21:M21)</f>
        <v>2838</v>
      </c>
      <c r="O21" s="6">
        <v>912</v>
      </c>
      <c r="P21" s="6">
        <v>295</v>
      </c>
      <c r="Q21" s="6">
        <v>13446</v>
      </c>
      <c r="R21" s="6">
        <v>5391</v>
      </c>
      <c r="S21" s="6">
        <v>203</v>
      </c>
      <c r="T21" s="6">
        <v>11376</v>
      </c>
      <c r="U21" s="6">
        <v>4629</v>
      </c>
      <c r="V21" s="6">
        <v>52</v>
      </c>
      <c r="W21" s="6">
        <v>626</v>
      </c>
      <c r="X21" s="6">
        <v>2324</v>
      </c>
      <c r="Y21" s="6">
        <v>17</v>
      </c>
      <c r="Z21" s="6">
        <v>508</v>
      </c>
      <c r="AA21" s="6"/>
      <c r="AB21" s="310"/>
      <c r="AC21" s="6">
        <v>4</v>
      </c>
      <c r="AD21" s="6">
        <v>27</v>
      </c>
      <c r="AE21" s="6">
        <v>17</v>
      </c>
      <c r="AF21" s="6">
        <v>34</v>
      </c>
      <c r="AG21" s="6">
        <v>35</v>
      </c>
      <c r="AH21" s="6">
        <v>11</v>
      </c>
      <c r="AI21" s="6">
        <v>34</v>
      </c>
      <c r="AJ21" s="29"/>
      <c r="AK21" s="30"/>
      <c r="AL21" s="317" t="str">
        <f>IF(AND(J21=0,N21&gt;0),"Klaida! 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30"/>
      <c r="AN21" s="30"/>
      <c r="AO21" s="30"/>
      <c r="AP21" s="30"/>
    </row>
    <row r="22" spans="1:42" ht="14.25" customHeight="1">
      <c r="A22" s="11" t="s">
        <v>42</v>
      </c>
      <c r="B22" s="488" t="s">
        <v>19</v>
      </c>
      <c r="C22" s="489"/>
      <c r="D22" s="489"/>
      <c r="E22" s="489"/>
      <c r="F22" s="489"/>
      <c r="G22" s="489"/>
      <c r="H22" s="489"/>
      <c r="I22" s="489"/>
      <c r="J22" s="6">
        <v>19</v>
      </c>
      <c r="K22" s="6">
        <v>1704</v>
      </c>
      <c r="L22" s="6">
        <v>765</v>
      </c>
      <c r="M22" s="6">
        <v>1232</v>
      </c>
      <c r="N22" s="144">
        <f t="shared" ref="N22:N24" si="0">SUM(K22:M22)</f>
        <v>3701</v>
      </c>
      <c r="O22" s="6">
        <v>1000</v>
      </c>
      <c r="P22" s="6">
        <v>100</v>
      </c>
      <c r="Q22" s="6">
        <v>4619</v>
      </c>
      <c r="R22" s="6">
        <v>1741</v>
      </c>
      <c r="S22" s="6">
        <v>77</v>
      </c>
      <c r="T22" s="6">
        <v>8622</v>
      </c>
      <c r="U22" s="6">
        <v>2228</v>
      </c>
      <c r="V22" s="6">
        <v>79</v>
      </c>
      <c r="W22" s="6">
        <v>1058</v>
      </c>
      <c r="X22" s="6">
        <v>1505</v>
      </c>
      <c r="Y22" s="6">
        <v>15</v>
      </c>
      <c r="Z22" s="6">
        <v>82</v>
      </c>
      <c r="AA22" s="6">
        <v>642</v>
      </c>
      <c r="AB22" s="310"/>
      <c r="AC22" s="6">
        <v>4</v>
      </c>
      <c r="AD22" s="6">
        <v>13</v>
      </c>
      <c r="AE22" s="6">
        <v>15</v>
      </c>
      <c r="AF22" s="6">
        <v>18</v>
      </c>
      <c r="AG22" s="6">
        <v>7</v>
      </c>
      <c r="AH22" s="6">
        <v>3</v>
      </c>
      <c r="AI22" s="6">
        <v>12</v>
      </c>
      <c r="AJ22" s="29"/>
      <c r="AK22" s="30"/>
      <c r="AL22" s="317" t="str">
        <f t="shared" ref="AL22:AL28" si="1">IF(AND(J22=0,N22&gt;0),"Klaida! Nurodykite organizacijų skaičių, nes eilutėje yra sportuojančiųjų!",IF(O22&gt;N22,"Klaida! Negali būti moterų daugiau nei iš viso buvo sportuojančiųjų!",IF(R22&gt;Q22,"Klaida! Negali būti daugiau moterų  nei iš viso buvo dalyvių aukšto meistriškumo varžybose!",IF(U22&gt;T22,"Klaida! Negali būti daugiau moterų  nei iš viso buvo dalyvių fizinio aktyvumo renginuose!",""))))</f>
        <v/>
      </c>
      <c r="AM22" s="30"/>
      <c r="AN22" s="30"/>
      <c r="AO22" s="30"/>
      <c r="AP22" s="30"/>
    </row>
    <row r="23" spans="1:42" ht="36.75" customHeight="1">
      <c r="A23" s="11" t="s">
        <v>44</v>
      </c>
      <c r="B23" s="488" t="s">
        <v>338</v>
      </c>
      <c r="C23" s="489"/>
      <c r="D23" s="489"/>
      <c r="E23" s="489"/>
      <c r="F23" s="489"/>
      <c r="G23" s="489"/>
      <c r="H23" s="489"/>
      <c r="I23" s="489"/>
      <c r="J23" s="6">
        <v>4</v>
      </c>
      <c r="K23" s="6"/>
      <c r="L23" s="6"/>
      <c r="M23" s="6"/>
      <c r="N23" s="144">
        <f t="shared" si="0"/>
        <v>0</v>
      </c>
      <c r="O23" s="6"/>
      <c r="P23" s="6">
        <v>17</v>
      </c>
      <c r="Q23" s="6">
        <v>1550</v>
      </c>
      <c r="R23" s="6">
        <v>320</v>
      </c>
      <c r="S23" s="6">
        <v>14</v>
      </c>
      <c r="T23" s="6">
        <v>1100</v>
      </c>
      <c r="U23" s="6">
        <v>222</v>
      </c>
      <c r="V23" s="6">
        <v>40</v>
      </c>
      <c r="W23" s="6">
        <v>592</v>
      </c>
      <c r="X23" s="6">
        <v>107</v>
      </c>
      <c r="Y23" s="6">
        <v>6</v>
      </c>
      <c r="Z23" s="6">
        <v>35</v>
      </c>
      <c r="AA23" s="6"/>
      <c r="AB23" s="310"/>
      <c r="AC23" s="6">
        <v>5</v>
      </c>
      <c r="AD23" s="6">
        <v>10</v>
      </c>
      <c r="AE23" s="6">
        <v>6</v>
      </c>
      <c r="AF23" s="6">
        <v>11</v>
      </c>
      <c r="AG23" s="6">
        <v>4</v>
      </c>
      <c r="AH23" s="6">
        <v>2</v>
      </c>
      <c r="AI23" s="6">
        <v>4</v>
      </c>
      <c r="AJ23" s="29"/>
      <c r="AK23" s="30"/>
      <c r="AL23" s="317" t="str">
        <f t="shared" si="1"/>
        <v/>
      </c>
      <c r="AM23" s="30"/>
      <c r="AN23" s="30"/>
      <c r="AO23" s="30"/>
      <c r="AP23" s="30"/>
    </row>
    <row r="24" spans="1:42" ht="12.75" customHeight="1">
      <c r="A24" s="11" t="s">
        <v>46</v>
      </c>
      <c r="B24" s="488" t="s">
        <v>20</v>
      </c>
      <c r="C24" s="489"/>
      <c r="D24" s="489"/>
      <c r="E24" s="489"/>
      <c r="F24" s="489"/>
      <c r="G24" s="489"/>
      <c r="H24" s="489"/>
      <c r="I24" s="489"/>
      <c r="J24" s="6"/>
      <c r="K24" s="6"/>
      <c r="L24" s="6"/>
      <c r="M24" s="6"/>
      <c r="N24" s="144">
        <f t="shared" si="0"/>
        <v>0</v>
      </c>
      <c r="O24" s="6"/>
      <c r="P24" s="6"/>
      <c r="Q24" s="6"/>
      <c r="R24" s="6"/>
      <c r="S24" s="6"/>
      <c r="T24" s="6"/>
      <c r="U24" s="6"/>
      <c r="V24" s="6"/>
      <c r="W24" s="6"/>
      <c r="X24" s="6"/>
      <c r="Y24" s="6"/>
      <c r="Z24" s="6"/>
      <c r="AA24" s="6"/>
      <c r="AB24" s="310"/>
      <c r="AC24" s="6"/>
      <c r="AD24" s="6"/>
      <c r="AE24" s="6"/>
      <c r="AF24" s="6"/>
      <c r="AG24" s="6"/>
      <c r="AH24" s="6"/>
      <c r="AI24" s="6"/>
      <c r="AJ24" s="29"/>
      <c r="AK24" s="30"/>
      <c r="AL24" s="317" t="str">
        <f t="shared" si="1"/>
        <v/>
      </c>
      <c r="AM24" s="30"/>
      <c r="AN24" s="30"/>
      <c r="AO24" s="30"/>
      <c r="AP24" s="30"/>
    </row>
    <row r="25" spans="1:42" ht="25.5" customHeight="1">
      <c r="A25" s="11" t="s">
        <v>48</v>
      </c>
      <c r="B25" s="488" t="s">
        <v>249</v>
      </c>
      <c r="C25" s="489"/>
      <c r="D25" s="489"/>
      <c r="E25" s="489"/>
      <c r="F25" s="489"/>
      <c r="G25" s="489"/>
      <c r="H25" s="489"/>
      <c r="I25" s="489"/>
      <c r="J25" s="6">
        <v>1</v>
      </c>
      <c r="K25" s="69"/>
      <c r="L25" s="69"/>
      <c r="M25" s="69"/>
      <c r="N25" s="69"/>
      <c r="O25" s="69"/>
      <c r="P25" s="6"/>
      <c r="Q25" s="6"/>
      <c r="R25" s="6"/>
      <c r="S25" s="6"/>
      <c r="T25" s="6"/>
      <c r="U25" s="6"/>
      <c r="V25" s="6"/>
      <c r="W25" s="6"/>
      <c r="X25" s="6"/>
      <c r="Y25" s="6"/>
      <c r="Z25" s="6"/>
      <c r="AA25" s="6"/>
      <c r="AB25" s="69"/>
      <c r="AC25" s="69"/>
      <c r="AD25" s="69"/>
      <c r="AE25" s="69"/>
      <c r="AF25" s="69"/>
      <c r="AG25" s="69"/>
      <c r="AH25" s="69"/>
      <c r="AI25" s="69"/>
      <c r="AJ25" s="29"/>
      <c r="AK25" s="30"/>
      <c r="AL25" s="317" t="str">
        <f t="shared" si="1"/>
        <v/>
      </c>
      <c r="AM25" s="30"/>
      <c r="AN25" s="30"/>
      <c r="AO25" s="30"/>
      <c r="AP25" s="30"/>
    </row>
    <row r="26" spans="1:42" ht="14.25" customHeight="1">
      <c r="A26" s="11" t="s">
        <v>50</v>
      </c>
      <c r="B26" s="488" t="s">
        <v>248</v>
      </c>
      <c r="C26" s="489"/>
      <c r="D26" s="489"/>
      <c r="E26" s="489"/>
      <c r="F26" s="489"/>
      <c r="G26" s="489"/>
      <c r="H26" s="489"/>
      <c r="I26" s="489"/>
      <c r="J26" s="6">
        <f>IF(N26&gt;0,1,"")</f>
        <v>1</v>
      </c>
      <c r="K26" s="227">
        <f>'SUC1_B. duomenys'!C155</f>
        <v>3043</v>
      </c>
      <c r="L26" s="227">
        <f>'SUC1_B. duomenys'!D155</f>
        <v>62</v>
      </c>
      <c r="M26" s="227">
        <f>'SUC1_B. duomenys'!E155</f>
        <v>0</v>
      </c>
      <c r="N26" s="227">
        <f>'SUC1_B. duomenys'!F155</f>
        <v>3105</v>
      </c>
      <c r="O26" s="227">
        <f>'SUC1_B. duomenys'!G155</f>
        <v>918</v>
      </c>
      <c r="P26" s="227">
        <f>'SUC1_Kiti duom.'!J10</f>
        <v>156</v>
      </c>
      <c r="Q26" s="227">
        <f>'SUC1_Kiti duom.'!K10</f>
        <v>9145</v>
      </c>
      <c r="R26" s="227">
        <f>'SUC1_Kiti duom.'!L10</f>
        <v>3229</v>
      </c>
      <c r="S26" s="227">
        <f>'SUC1_Kiti duom.'!M10</f>
        <v>14</v>
      </c>
      <c r="T26" s="227">
        <f>'SUC1_Kiti duom.'!N10</f>
        <v>1500</v>
      </c>
      <c r="U26" s="227">
        <f>'SUC1_Kiti duom.'!O10</f>
        <v>260</v>
      </c>
      <c r="V26" s="227">
        <f>'SUC1_Kiti duom.'!P10</f>
        <v>94</v>
      </c>
      <c r="W26" s="227">
        <f>'SUC1_Kiti duom.'!Q10</f>
        <v>891</v>
      </c>
      <c r="X26" s="227">
        <f>'SUC1_Kiti duom.'!R10</f>
        <v>7656</v>
      </c>
      <c r="Y26" s="227">
        <f>'SUC1_Kiti duom.'!S10</f>
        <v>14</v>
      </c>
      <c r="Z26" s="227">
        <f>'SUC1_Kiti duom.'!T10</f>
        <v>96</v>
      </c>
      <c r="AA26" s="227">
        <f>'SUC1_Kiti duom.'!U10</f>
        <v>300</v>
      </c>
      <c r="AB26" s="227">
        <f>'SUC1_Kiti duom.'!V10</f>
        <v>0</v>
      </c>
      <c r="AC26" s="227">
        <f>'SUC1_Kiti duom.'!W10</f>
        <v>6</v>
      </c>
      <c r="AD26" s="227">
        <f>'SUC1_Kiti duom.'!X10</f>
        <v>36</v>
      </c>
      <c r="AE26" s="227">
        <f>'SUC1_Kiti duom.'!Y10</f>
        <v>27</v>
      </c>
      <c r="AF26" s="227">
        <f>'SUC1_Kiti duom.'!Z10</f>
        <v>37</v>
      </c>
      <c r="AG26" s="227">
        <f>'SUC1_Kiti duom.'!AA10</f>
        <v>40</v>
      </c>
      <c r="AH26" s="227">
        <f>'SUC1_Kiti duom.'!AB10</f>
        <v>8</v>
      </c>
      <c r="AI26" s="227">
        <f>'SUC1_Kiti duom.'!AC10</f>
        <v>24</v>
      </c>
      <c r="AJ26" s="29"/>
      <c r="AK26" s="30"/>
      <c r="AL26" s="317" t="str">
        <f t="shared" si="1"/>
        <v/>
      </c>
      <c r="AM26" s="30"/>
      <c r="AN26" s="30"/>
      <c r="AO26" s="30"/>
      <c r="AP26" s="30"/>
    </row>
    <row r="27" spans="1:42" ht="13.65" customHeight="1">
      <c r="A27" s="11" t="s">
        <v>52</v>
      </c>
      <c r="B27" s="488" t="s">
        <v>247</v>
      </c>
      <c r="C27" s="489"/>
      <c r="D27" s="489"/>
      <c r="E27" s="489"/>
      <c r="F27" s="489"/>
      <c r="G27" s="489"/>
      <c r="H27" s="489"/>
      <c r="I27" s="489"/>
      <c r="J27" s="6" t="str">
        <f t="shared" ref="J27:J28" si="2">IF(N27&gt;0,1,"")</f>
        <v/>
      </c>
      <c r="K27" s="227">
        <f>'SUC1_B. duomenys'!C156</f>
        <v>0</v>
      </c>
      <c r="L27" s="227">
        <f>'SUC1_B. duomenys'!D156</f>
        <v>0</v>
      </c>
      <c r="M27" s="227">
        <f>'SUC1_B. duomenys'!E156</f>
        <v>0</v>
      </c>
      <c r="N27" s="227">
        <f>'SUC1_B. duomenys'!F156</f>
        <v>0</v>
      </c>
      <c r="O27" s="227">
        <f>'SUC1_B. duomenys'!G156</f>
        <v>0</v>
      </c>
      <c r="P27" s="227">
        <f>'SUC1_Kiti duom.'!J11</f>
        <v>0</v>
      </c>
      <c r="Q27" s="227">
        <f>'SUC1_Kiti duom.'!K11</f>
        <v>0</v>
      </c>
      <c r="R27" s="227">
        <f>'SUC1_Kiti duom.'!L11</f>
        <v>0</v>
      </c>
      <c r="S27" s="227">
        <f>'SUC1_Kiti duom.'!M11</f>
        <v>0</v>
      </c>
      <c r="T27" s="227">
        <f>'SUC1_Kiti duom.'!N11</f>
        <v>0</v>
      </c>
      <c r="U27" s="227">
        <f>'SUC1_Kiti duom.'!O11</f>
        <v>0</v>
      </c>
      <c r="V27" s="227">
        <f>'SUC1_Kiti duom.'!P11</f>
        <v>0</v>
      </c>
      <c r="W27" s="227">
        <f>'SUC1_Kiti duom.'!Q11</f>
        <v>0</v>
      </c>
      <c r="X27" s="227">
        <f>'SUC1_Kiti duom.'!R11</f>
        <v>0</v>
      </c>
      <c r="Y27" s="227">
        <f>'SUC1_Kiti duom.'!S11</f>
        <v>0</v>
      </c>
      <c r="Z27" s="227">
        <f>'SUC1_Kiti duom.'!T11</f>
        <v>0</v>
      </c>
      <c r="AA27" s="227">
        <f>'SUC1_Kiti duom.'!U11</f>
        <v>0</v>
      </c>
      <c r="AB27" s="227">
        <f>'SUC1_Kiti duom.'!V11</f>
        <v>0</v>
      </c>
      <c r="AC27" s="227">
        <f>'SUC1_Kiti duom.'!W11</f>
        <v>0</v>
      </c>
      <c r="AD27" s="227">
        <f>'SUC1_Kiti duom.'!X11</f>
        <v>0</v>
      </c>
      <c r="AE27" s="227">
        <f>'SUC1_Kiti duom.'!Y11</f>
        <v>0</v>
      </c>
      <c r="AF27" s="227">
        <f>'SUC1_Kiti duom.'!Z11</f>
        <v>0</v>
      </c>
      <c r="AG27" s="227">
        <f>'SUC1_Kiti duom.'!AA11</f>
        <v>0</v>
      </c>
      <c r="AH27" s="227">
        <f>'SUC1_Kiti duom.'!AB11</f>
        <v>0</v>
      </c>
      <c r="AI27" s="227">
        <f>'SUC1_Kiti duom.'!AC11</f>
        <v>0</v>
      </c>
      <c r="AJ27" s="29"/>
      <c r="AK27" s="30"/>
      <c r="AL27" s="317" t="str">
        <f t="shared" si="1"/>
        <v/>
      </c>
      <c r="AM27" s="30"/>
      <c r="AN27" s="30"/>
      <c r="AO27" s="30"/>
      <c r="AP27" s="30"/>
    </row>
    <row r="28" spans="1:42" ht="14.25" customHeight="1">
      <c r="A28" s="11" t="s">
        <v>53</v>
      </c>
      <c r="B28" s="488" t="s">
        <v>293</v>
      </c>
      <c r="C28" s="489"/>
      <c r="D28" s="489"/>
      <c r="E28" s="489"/>
      <c r="F28" s="489"/>
      <c r="G28" s="489"/>
      <c r="H28" s="489"/>
      <c r="I28" s="489"/>
      <c r="J28" s="6" t="str">
        <f t="shared" si="2"/>
        <v/>
      </c>
      <c r="K28" s="227">
        <f>'SUC1_B. duomenys'!C157</f>
        <v>0</v>
      </c>
      <c r="L28" s="227">
        <f>'SUC1_B. duomenys'!D157</f>
        <v>0</v>
      </c>
      <c r="M28" s="227">
        <f>'SUC1_B. duomenys'!E157</f>
        <v>0</v>
      </c>
      <c r="N28" s="227">
        <f>'SUC1_B. duomenys'!F157</f>
        <v>0</v>
      </c>
      <c r="O28" s="227">
        <f>'SUC1_B. duomenys'!G157</f>
        <v>0</v>
      </c>
      <c r="P28" s="227">
        <f>'SUC1_Kiti duom.'!J12</f>
        <v>0</v>
      </c>
      <c r="Q28" s="227">
        <f>'SUC1_Kiti duom.'!K12</f>
        <v>0</v>
      </c>
      <c r="R28" s="227">
        <f>'SUC1_Kiti duom.'!L12</f>
        <v>0</v>
      </c>
      <c r="S28" s="227">
        <f>'SUC1_Kiti duom.'!M12</f>
        <v>0</v>
      </c>
      <c r="T28" s="227">
        <f>'SUC1_Kiti duom.'!N12</f>
        <v>0</v>
      </c>
      <c r="U28" s="227">
        <f>'SUC1_Kiti duom.'!O12</f>
        <v>0</v>
      </c>
      <c r="V28" s="227">
        <f>'SUC1_Kiti duom.'!P12</f>
        <v>0</v>
      </c>
      <c r="W28" s="227">
        <f>'SUC1_Kiti duom.'!Q12</f>
        <v>0</v>
      </c>
      <c r="X28" s="227">
        <f>'SUC1_Kiti duom.'!R12</f>
        <v>0</v>
      </c>
      <c r="Y28" s="227">
        <f>'SUC1_Kiti duom.'!S12</f>
        <v>0</v>
      </c>
      <c r="Z28" s="227">
        <f>'SUC1_Kiti duom.'!T12</f>
        <v>0</v>
      </c>
      <c r="AA28" s="227">
        <f>'SUC1_Kiti duom.'!U12</f>
        <v>0</v>
      </c>
      <c r="AB28" s="227">
        <f>'SUC1_Kiti duom.'!V12</f>
        <v>0</v>
      </c>
      <c r="AC28" s="227">
        <f>'SUC1_Kiti duom.'!W12</f>
        <v>0</v>
      </c>
      <c r="AD28" s="227">
        <f>'SUC1_Kiti duom.'!X12</f>
        <v>0</v>
      </c>
      <c r="AE28" s="227">
        <f>'SUC1_Kiti duom.'!Y12</f>
        <v>0</v>
      </c>
      <c r="AF28" s="227">
        <f>'SUC1_Kiti duom.'!Z12</f>
        <v>0</v>
      </c>
      <c r="AG28" s="227">
        <f>'SUC1_Kiti duom.'!AA12</f>
        <v>0</v>
      </c>
      <c r="AH28" s="227">
        <f>'SUC1_Kiti duom.'!AB12</f>
        <v>0</v>
      </c>
      <c r="AI28" s="227">
        <f>'SUC1_Kiti duom.'!AC12</f>
        <v>0</v>
      </c>
      <c r="AJ28" s="29"/>
      <c r="AK28" s="30"/>
      <c r="AL28" s="317" t="str">
        <f t="shared" si="1"/>
        <v/>
      </c>
      <c r="AM28" s="30"/>
      <c r="AN28" s="30"/>
      <c r="AO28" s="30"/>
      <c r="AP28" s="30"/>
    </row>
    <row r="29" spans="1:42" ht="15" customHeight="1">
      <c r="A29" s="12"/>
      <c r="B29" s="498" t="s">
        <v>434</v>
      </c>
      <c r="C29" s="499"/>
      <c r="D29" s="499"/>
      <c r="E29" s="499"/>
      <c r="F29" s="499"/>
      <c r="G29" s="499"/>
      <c r="H29" s="499"/>
      <c r="I29" s="499"/>
      <c r="J29" s="70">
        <f>SUM(J21:J28)</f>
        <v>58</v>
      </c>
      <c r="K29" s="70">
        <f t="shared" ref="K29:AH29" si="3">SUM(K21:K28)</f>
        <v>6584</v>
      </c>
      <c r="L29" s="70">
        <f t="shared" si="3"/>
        <v>1363</v>
      </c>
      <c r="M29" s="70">
        <f t="shared" si="3"/>
        <v>1697</v>
      </c>
      <c r="N29" s="70">
        <f t="shared" si="3"/>
        <v>9644</v>
      </c>
      <c r="O29" s="70">
        <f t="shared" si="3"/>
        <v>2830</v>
      </c>
      <c r="P29" s="70">
        <f t="shared" si="3"/>
        <v>568</v>
      </c>
      <c r="Q29" s="70">
        <f>SUM(Q21:Q28)</f>
        <v>28760</v>
      </c>
      <c r="R29" s="70">
        <f t="shared" si="3"/>
        <v>10681</v>
      </c>
      <c r="S29" s="70">
        <f t="shared" si="3"/>
        <v>308</v>
      </c>
      <c r="T29" s="70">
        <f t="shared" si="3"/>
        <v>22598</v>
      </c>
      <c r="U29" s="70">
        <f t="shared" si="3"/>
        <v>7339</v>
      </c>
      <c r="V29" s="70">
        <f t="shared" si="3"/>
        <v>265</v>
      </c>
      <c r="W29" s="70">
        <f t="shared" si="3"/>
        <v>3167</v>
      </c>
      <c r="X29" s="70">
        <f t="shared" si="3"/>
        <v>11592</v>
      </c>
      <c r="Y29" s="70">
        <f t="shared" si="3"/>
        <v>52</v>
      </c>
      <c r="Z29" s="70">
        <f t="shared" si="3"/>
        <v>721</v>
      </c>
      <c r="AA29" s="70">
        <f t="shared" si="3"/>
        <v>942</v>
      </c>
      <c r="AB29" s="70">
        <f t="shared" si="3"/>
        <v>0</v>
      </c>
      <c r="AC29" s="70">
        <f t="shared" si="3"/>
        <v>19</v>
      </c>
      <c r="AD29" s="70">
        <f t="shared" si="3"/>
        <v>86</v>
      </c>
      <c r="AE29" s="70">
        <f t="shared" si="3"/>
        <v>65</v>
      </c>
      <c r="AF29" s="70">
        <f t="shared" si="3"/>
        <v>100</v>
      </c>
      <c r="AG29" s="70">
        <f t="shared" si="3"/>
        <v>86</v>
      </c>
      <c r="AH29" s="70">
        <f t="shared" si="3"/>
        <v>24</v>
      </c>
      <c r="AI29" s="70">
        <f>SUM(AI21:AI28)</f>
        <v>74</v>
      </c>
      <c r="AJ29" s="29"/>
      <c r="AK29" s="30"/>
      <c r="AL29" s="30"/>
      <c r="AM29" s="30"/>
      <c r="AN29" s="30"/>
      <c r="AO29" s="30"/>
      <c r="AP29" s="30"/>
    </row>
    <row r="30" spans="1:42" ht="3" customHeight="1">
      <c r="A30" s="112"/>
      <c r="B30" s="113"/>
      <c r="C30" s="113"/>
      <c r="D30" s="113"/>
      <c r="E30" s="113"/>
      <c r="F30" s="113"/>
      <c r="G30" s="113"/>
      <c r="H30" s="113"/>
      <c r="I30" s="113"/>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c r="AK30" s="116"/>
      <c r="AL30" s="30"/>
      <c r="AM30" s="30"/>
      <c r="AN30" s="30"/>
      <c r="AO30" s="30"/>
      <c r="AP30" s="30"/>
    </row>
    <row r="31" spans="1:42" ht="14.25" customHeight="1">
      <c r="A31" s="329" t="s">
        <v>35</v>
      </c>
      <c r="B31" s="493" t="s">
        <v>452</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5"/>
      <c r="AI31" s="495"/>
      <c r="AJ31" s="29"/>
      <c r="AK31" s="30"/>
      <c r="AL31" s="30"/>
      <c r="AM31" s="30"/>
      <c r="AN31" s="30"/>
      <c r="AO31" s="30"/>
      <c r="AP31" s="30"/>
    </row>
    <row r="32" spans="1:42" ht="43.5" customHeight="1">
      <c r="A32" s="500" t="s">
        <v>515</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29"/>
      <c r="AK32" s="30"/>
      <c r="AL32" s="30"/>
      <c r="AM32" s="30"/>
      <c r="AN32" s="30"/>
      <c r="AO32" s="30"/>
      <c r="AP32" s="30"/>
    </row>
    <row r="33" spans="1:42" ht="42.75" customHeight="1">
      <c r="A33" s="500" t="s">
        <v>548</v>
      </c>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29"/>
      <c r="AK33" s="30"/>
      <c r="AL33" s="30"/>
      <c r="AM33" s="30"/>
      <c r="AN33" s="30"/>
      <c r="AO33" s="30"/>
      <c r="AP33" s="30"/>
    </row>
    <row r="34" spans="1:42" s="337" customFormat="1" ht="21.75" customHeight="1">
      <c r="A34" s="334" t="s">
        <v>476</v>
      </c>
      <c r="B34" s="496" t="s">
        <v>514</v>
      </c>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335"/>
      <c r="AK34" s="336"/>
      <c r="AL34" s="336"/>
      <c r="AM34" s="336"/>
      <c r="AN34" s="336"/>
      <c r="AO34" s="336"/>
      <c r="AP34" s="336"/>
    </row>
    <row r="35" spans="1:42" ht="12.75" customHeight="1">
      <c r="A35" s="330" t="s">
        <v>499</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2"/>
      <c r="AC35" s="332"/>
      <c r="AD35" s="333"/>
      <c r="AE35" s="333"/>
      <c r="AF35" s="333"/>
      <c r="AG35" s="333"/>
      <c r="AH35" s="333"/>
      <c r="AI35" s="333"/>
      <c r="AJ35" s="29"/>
      <c r="AK35" s="30"/>
      <c r="AL35" s="30"/>
      <c r="AM35" s="30"/>
      <c r="AN35" s="30"/>
      <c r="AO35" s="30"/>
      <c r="AP35" s="30"/>
    </row>
    <row r="36" spans="1:42" ht="12.75" customHeight="1">
      <c r="A36" s="330"/>
      <c r="B36" s="331" t="s">
        <v>358</v>
      </c>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2"/>
      <c r="AC36" s="332"/>
      <c r="AD36" s="333"/>
      <c r="AE36" s="333"/>
      <c r="AF36" s="333"/>
      <c r="AG36" s="333"/>
      <c r="AH36" s="333"/>
      <c r="AI36" s="333"/>
      <c r="AJ36" s="29"/>
      <c r="AK36" s="30"/>
      <c r="AL36" s="30"/>
      <c r="AM36" s="30"/>
      <c r="AN36" s="30"/>
      <c r="AO36" s="30"/>
      <c r="AP36" s="30"/>
    </row>
    <row r="37" spans="1:42" s="189" customFormat="1" ht="12.75" customHeight="1">
      <c r="A37" s="497" t="s">
        <v>498</v>
      </c>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row>
    <row r="38" spans="1:42" ht="12.75" customHeight="1">
      <c r="A38" s="329" t="s">
        <v>250</v>
      </c>
      <c r="B38" s="491" t="s">
        <v>251</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29"/>
      <c r="AK38" s="30"/>
      <c r="AL38" s="30"/>
      <c r="AM38" s="30"/>
      <c r="AN38" s="30"/>
      <c r="AO38" s="30"/>
      <c r="AP38" s="30"/>
    </row>
    <row r="39" spans="1:42">
      <c r="AJ39" s="29"/>
      <c r="AK39" s="30"/>
      <c r="AL39" s="30"/>
      <c r="AM39" s="30"/>
      <c r="AN39" s="30"/>
      <c r="AO39" s="30"/>
      <c r="AP39" s="30"/>
    </row>
    <row r="40" spans="1:42">
      <c r="A40" s="502" t="s">
        <v>283</v>
      </c>
      <c r="B40" s="50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29"/>
      <c r="AK40" s="30"/>
      <c r="AL40" s="30"/>
      <c r="AM40" s="30"/>
      <c r="AN40" s="30"/>
      <c r="AO40" s="30"/>
      <c r="AP40" s="30"/>
    </row>
    <row r="41" spans="1:42" ht="25.5" customHeight="1">
      <c r="A41" s="503" t="s">
        <v>287</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29"/>
      <c r="AK41" s="30"/>
      <c r="AL41" s="30"/>
      <c r="AM41" s="30"/>
      <c r="AN41" s="30"/>
      <c r="AO41" s="30"/>
      <c r="AP41" s="30"/>
    </row>
    <row r="42" spans="1:42" ht="38.25" customHeight="1">
      <c r="A42" s="503" t="s">
        <v>516</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29"/>
      <c r="AK42" s="30"/>
      <c r="AL42" s="30"/>
      <c r="AM42" s="30"/>
      <c r="AN42" s="30"/>
      <c r="AO42" s="30"/>
      <c r="AP42" s="30"/>
    </row>
    <row r="43" spans="1:42" ht="40.5" customHeight="1">
      <c r="A43" s="503" t="s">
        <v>289</v>
      </c>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29"/>
      <c r="AK43" s="30"/>
      <c r="AL43" s="30"/>
      <c r="AM43" s="30"/>
      <c r="AN43" s="30"/>
      <c r="AO43" s="30"/>
      <c r="AP43" s="30"/>
    </row>
    <row r="44" spans="1:42" ht="41.25" customHeight="1">
      <c r="A44" s="501" t="s">
        <v>288</v>
      </c>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29"/>
      <c r="AK44" s="30"/>
      <c r="AL44" s="30"/>
      <c r="AM44" s="30"/>
      <c r="AN44" s="30"/>
      <c r="AO44" s="30"/>
      <c r="AP44" s="30"/>
    </row>
    <row r="45" spans="1:42">
      <c r="AJ45" s="29"/>
      <c r="AK45" s="30"/>
      <c r="AL45" s="30"/>
      <c r="AM45" s="30"/>
      <c r="AN45" s="30"/>
      <c r="AO45" s="30"/>
      <c r="AP45" s="30"/>
    </row>
    <row r="46" spans="1:42">
      <c r="AJ46" s="29"/>
      <c r="AK46" s="30"/>
      <c r="AL46" s="30"/>
      <c r="AM46" s="30"/>
      <c r="AN46" s="30"/>
      <c r="AO46" s="30"/>
      <c r="AP46" s="30"/>
    </row>
    <row r="47" spans="1:42">
      <c r="AJ47" s="29"/>
      <c r="AK47" s="30"/>
      <c r="AL47" s="30"/>
      <c r="AM47" s="30"/>
      <c r="AN47" s="30"/>
      <c r="AO47" s="30"/>
      <c r="AP47" s="30"/>
    </row>
    <row r="48" spans="1:42">
      <c r="AJ48" s="29"/>
      <c r="AK48" s="30"/>
      <c r="AL48" s="30"/>
      <c r="AM48" s="30"/>
      <c r="AN48" s="30"/>
      <c r="AO48" s="30"/>
      <c r="AP48" s="30"/>
    </row>
    <row r="49" spans="36:42">
      <c r="AJ49" s="29"/>
      <c r="AK49" s="30"/>
      <c r="AL49" s="30"/>
      <c r="AM49" s="30"/>
      <c r="AN49" s="30"/>
      <c r="AO49" s="30"/>
      <c r="AP49" s="30"/>
    </row>
    <row r="50" spans="36:42">
      <c r="AJ50" s="29"/>
      <c r="AK50" s="30"/>
      <c r="AL50" s="30"/>
      <c r="AM50" s="30"/>
      <c r="AN50" s="30"/>
      <c r="AO50" s="30"/>
      <c r="AP50" s="30"/>
    </row>
  </sheetData>
  <sheetProtection algorithmName="SHA-512" hashValue="ceUShxsLwjmrz+5aP2nnv8oqoXQnNTzghysCtdOj0mMeQ2oQ6doUALcXseWWIuIdaUPa3gt+5boVYp9k5UYkSw==" saltValue="3y3I1IYYqE4C2rwdSZ/ITw==" spinCount="100000" sheet="1" objects="1" scenarios="1"/>
  <mergeCells count="62">
    <mergeCell ref="A11:AI11"/>
    <mergeCell ref="AG17:AI17"/>
    <mergeCell ref="AB17:AF17"/>
    <mergeCell ref="A16:AI16"/>
    <mergeCell ref="AF18:AF19"/>
    <mergeCell ref="AG18:AG19"/>
    <mergeCell ref="AA17:AA19"/>
    <mergeCell ref="AI18:AI19"/>
    <mergeCell ref="AB18:AB19"/>
    <mergeCell ref="AC18:AC19"/>
    <mergeCell ref="P17:Z17"/>
    <mergeCell ref="P18:R18"/>
    <mergeCell ref="A17:A19"/>
    <mergeCell ref="A13:AI13"/>
    <mergeCell ref="A12:AI12"/>
    <mergeCell ref="AE18:AE19"/>
    <mergeCell ref="S1:AI1"/>
    <mergeCell ref="A10:AI10"/>
    <mergeCell ref="A1:B1"/>
    <mergeCell ref="C1:D1"/>
    <mergeCell ref="E1:F1"/>
    <mergeCell ref="G1:H1"/>
    <mergeCell ref="S4:AI4"/>
    <mergeCell ref="S7:AI7"/>
    <mergeCell ref="S8:AI8"/>
    <mergeCell ref="S5:AI6"/>
    <mergeCell ref="J17:J19"/>
    <mergeCell ref="AD18:AD19"/>
    <mergeCell ref="A15:AI15"/>
    <mergeCell ref="A14:AI14"/>
    <mergeCell ref="V18:X18"/>
    <mergeCell ref="Y18:Z18"/>
    <mergeCell ref="B17:I19"/>
    <mergeCell ref="AH18:AH19"/>
    <mergeCell ref="S18:U18"/>
    <mergeCell ref="O18:O19"/>
    <mergeCell ref="K17:O17"/>
    <mergeCell ref="K18:K19"/>
    <mergeCell ref="L18:L19"/>
    <mergeCell ref="M18:M19"/>
    <mergeCell ref="N18:N19"/>
    <mergeCell ref="A44:AI44"/>
    <mergeCell ref="A40:AI40"/>
    <mergeCell ref="A41:AI41"/>
    <mergeCell ref="A42:AI42"/>
    <mergeCell ref="A43:AI43"/>
    <mergeCell ref="B21:I21"/>
    <mergeCell ref="B22:I22"/>
    <mergeCell ref="B20:I20"/>
    <mergeCell ref="B38:AI38"/>
    <mergeCell ref="B31:AI31"/>
    <mergeCell ref="B34:AI34"/>
    <mergeCell ref="A37:AI37"/>
    <mergeCell ref="B27:I27"/>
    <mergeCell ref="B25:I25"/>
    <mergeCell ref="B26:I26"/>
    <mergeCell ref="B28:I28"/>
    <mergeCell ref="B29:I29"/>
    <mergeCell ref="B23:I23"/>
    <mergeCell ref="B24:I24"/>
    <mergeCell ref="A32:AI32"/>
    <mergeCell ref="A33:AI33"/>
  </mergeCells>
  <phoneticPr fontId="0" type="noConversion"/>
  <conditionalFormatting sqref="K26:AI28">
    <cfRule type="cellIs" dxfId="43" priority="1" stopIfTrue="1" operator="equal">
      <formula>0</formula>
    </cfRule>
  </conditionalFormatting>
  <printOptions horizontalCentered="1"/>
  <pageMargins left="0.39370078740157483" right="0.23622047244094491" top="0.59055118110236227" bottom="0.19685039370078741" header="0.19685039370078741" footer="0.15748031496062992"/>
  <pageSetup paperSize="9" scale="8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G52"/>
  <sheetViews>
    <sheetView showGridLines="0" topLeftCell="A4" zoomScale="118" zoomScaleNormal="118" workbookViewId="0">
      <selection activeCell="Y11" sqref="Y11"/>
    </sheetView>
  </sheetViews>
  <sheetFormatPr defaultColWidth="9" defaultRowHeight="15.6"/>
  <cols>
    <col min="1" max="1" width="2.59765625" style="4" customWidth="1"/>
    <col min="2" max="2" width="14.19921875" style="4" customWidth="1"/>
    <col min="3" max="3" width="3.69921875" style="4" customWidth="1"/>
    <col min="4" max="4" width="3.19921875" style="4" customWidth="1"/>
    <col min="5" max="5" width="2.8984375" style="4" customWidth="1"/>
    <col min="6" max="6" width="3.3984375" style="4" customWidth="1"/>
    <col min="7" max="7" width="2.69921875" style="4" customWidth="1"/>
    <col min="8" max="8" width="3.09765625" style="4" customWidth="1"/>
    <col min="9" max="12" width="3" style="4" customWidth="1"/>
    <col min="13" max="13" width="2.8984375" style="4" customWidth="1"/>
    <col min="14" max="14" width="3.8984375" style="4" customWidth="1"/>
    <col min="15" max="17" width="2.8984375" style="4" customWidth="1"/>
    <col min="18" max="20" width="3" style="4" customWidth="1"/>
    <col min="21" max="21" width="2.69921875" style="4" customWidth="1"/>
    <col min="22" max="22" width="3.3984375" style="4" customWidth="1"/>
    <col min="23" max="25" width="2.69921875" style="4" customWidth="1"/>
    <col min="26" max="26" width="3.19921875" style="4" customWidth="1"/>
    <col min="27" max="16384" width="9" style="4"/>
  </cols>
  <sheetData>
    <row r="1" spans="1:33">
      <c r="A1" s="536" t="str">
        <f>'KKS1_1.Duomenys apie org.'!A10:AI10</f>
        <v>Klaipėdos miesto savivaldybės administracijos Sporto skyrius</v>
      </c>
      <c r="B1" s="536"/>
      <c r="C1" s="536"/>
      <c r="D1" s="536"/>
      <c r="E1" s="536"/>
      <c r="F1" s="536"/>
      <c r="G1" s="536"/>
      <c r="H1" s="536"/>
      <c r="I1" s="536"/>
      <c r="J1" s="536"/>
      <c r="K1" s="536"/>
      <c r="L1" s="536"/>
      <c r="M1" s="536"/>
      <c r="N1" s="536"/>
      <c r="O1" s="536"/>
      <c r="P1" s="536"/>
      <c r="Q1" s="536"/>
      <c r="R1" s="536"/>
      <c r="S1" s="536"/>
      <c r="T1" s="536"/>
      <c r="U1" s="536"/>
      <c r="V1" s="536"/>
      <c r="W1" s="536"/>
      <c r="X1" s="536"/>
      <c r="Y1" s="536"/>
    </row>
    <row r="2" spans="1:33" ht="10.5" customHeight="1">
      <c r="A2" s="537" t="s">
        <v>462</v>
      </c>
      <c r="B2" s="537"/>
      <c r="C2" s="537"/>
      <c r="D2" s="537"/>
      <c r="E2" s="537"/>
      <c r="F2" s="537"/>
      <c r="G2" s="537"/>
      <c r="H2" s="537"/>
      <c r="I2" s="537"/>
      <c r="J2" s="537"/>
      <c r="K2" s="537"/>
      <c r="L2" s="537"/>
      <c r="M2" s="537"/>
      <c r="N2" s="537"/>
      <c r="O2" s="537"/>
      <c r="P2" s="537"/>
      <c r="Q2" s="537"/>
      <c r="R2" s="537"/>
      <c r="S2" s="537"/>
      <c r="T2" s="537"/>
      <c r="U2" s="537"/>
      <c r="V2" s="537"/>
      <c r="W2" s="537"/>
      <c r="X2" s="537"/>
      <c r="Y2" s="537"/>
    </row>
    <row r="3" spans="1:33" ht="14.25" customHeight="1">
      <c r="A3" s="544" t="s">
        <v>26</v>
      </c>
      <c r="B3" s="545"/>
      <c r="C3" s="545"/>
      <c r="D3" s="545"/>
      <c r="E3" s="545"/>
      <c r="F3" s="545"/>
      <c r="G3" s="545"/>
      <c r="H3" s="545"/>
      <c r="I3" s="545"/>
      <c r="J3" s="545"/>
      <c r="K3" s="545"/>
      <c r="L3" s="545"/>
      <c r="M3" s="545"/>
      <c r="N3" s="545"/>
      <c r="O3" s="545"/>
      <c r="P3" s="545"/>
      <c r="Q3" s="545"/>
      <c r="R3" s="545"/>
      <c r="S3" s="545"/>
      <c r="T3" s="545"/>
      <c r="U3" s="545"/>
      <c r="V3" s="545"/>
      <c r="W3" s="545"/>
      <c r="X3" s="545"/>
      <c r="Y3" s="545"/>
    </row>
    <row r="4" spans="1:33" ht="13.5" customHeight="1">
      <c r="A4" s="527" t="s">
        <v>281</v>
      </c>
      <c r="B4" s="554"/>
      <c r="C4" s="554"/>
      <c r="D4" s="554"/>
      <c r="E4" s="554"/>
      <c r="F4" s="554"/>
      <c r="G4" s="554"/>
      <c r="H4" s="554"/>
      <c r="I4" s="554"/>
      <c r="J4" s="554"/>
      <c r="K4" s="554"/>
      <c r="L4" s="554"/>
      <c r="M4" s="554"/>
      <c r="N4" s="554"/>
      <c r="O4" s="554"/>
      <c r="P4" s="554"/>
      <c r="Q4" s="554"/>
      <c r="R4" s="554"/>
      <c r="S4" s="554"/>
      <c r="T4" s="554"/>
      <c r="U4" s="554"/>
      <c r="V4" s="554"/>
      <c r="W4" s="554"/>
      <c r="X4" s="554"/>
      <c r="Y4" s="554"/>
      <c r="Z4" s="29"/>
      <c r="AA4" s="29"/>
      <c r="AB4" s="29"/>
      <c r="AC4" s="29"/>
      <c r="AD4" s="29"/>
      <c r="AE4" s="29"/>
      <c r="AF4" s="29"/>
      <c r="AG4" s="29"/>
    </row>
    <row r="5" spans="1:33" ht="13.65" customHeight="1">
      <c r="A5" s="533" t="s">
        <v>0</v>
      </c>
      <c r="B5" s="533" t="s">
        <v>6</v>
      </c>
      <c r="C5" s="467" t="s">
        <v>553</v>
      </c>
      <c r="D5" s="467" t="s">
        <v>554</v>
      </c>
      <c r="E5" s="533" t="s">
        <v>463</v>
      </c>
      <c r="F5" s="533"/>
      <c r="G5" s="533"/>
      <c r="H5" s="533"/>
      <c r="I5" s="533"/>
      <c r="J5" s="533"/>
      <c r="K5" s="533"/>
      <c r="L5" s="533"/>
      <c r="M5" s="533"/>
      <c r="N5" s="533"/>
      <c r="O5" s="533"/>
      <c r="P5" s="533"/>
      <c r="Q5" s="533"/>
      <c r="R5" s="533"/>
      <c r="S5" s="533"/>
      <c r="T5" s="533"/>
      <c r="U5" s="533"/>
      <c r="V5" s="533"/>
      <c r="W5" s="467" t="s">
        <v>33</v>
      </c>
      <c r="X5" s="467"/>
      <c r="Y5" s="467" t="s">
        <v>253</v>
      </c>
      <c r="Z5" s="29"/>
      <c r="AA5" s="29"/>
      <c r="AB5" s="29"/>
      <c r="AC5" s="29"/>
      <c r="AD5" s="29"/>
      <c r="AE5" s="29"/>
      <c r="AF5" s="29"/>
      <c r="AG5" s="29"/>
    </row>
    <row r="6" spans="1:33" ht="20.25" customHeight="1">
      <c r="A6" s="533"/>
      <c r="B6" s="533"/>
      <c r="C6" s="467"/>
      <c r="D6" s="467"/>
      <c r="E6" s="533" t="s">
        <v>517</v>
      </c>
      <c r="F6" s="533"/>
      <c r="G6" s="533"/>
      <c r="H6" s="533"/>
      <c r="I6" s="533"/>
      <c r="J6" s="533"/>
      <c r="K6" s="533"/>
      <c r="L6" s="533"/>
      <c r="M6" s="533"/>
      <c r="N6" s="533"/>
      <c r="O6" s="533"/>
      <c r="P6" s="553" t="s">
        <v>464</v>
      </c>
      <c r="Q6" s="533"/>
      <c r="R6" s="533"/>
      <c r="S6" s="533"/>
      <c r="T6" s="533"/>
      <c r="U6" s="533"/>
      <c r="V6" s="533"/>
      <c r="W6" s="467"/>
      <c r="X6" s="467"/>
      <c r="Y6" s="467"/>
      <c r="Z6" s="29"/>
      <c r="AA6" s="29"/>
      <c r="AB6" s="29"/>
      <c r="AC6" s="29"/>
      <c r="AD6" s="29"/>
      <c r="AE6" s="29"/>
      <c r="AF6" s="29"/>
      <c r="AG6" s="29"/>
    </row>
    <row r="7" spans="1:33" ht="31.65" customHeight="1">
      <c r="A7" s="533"/>
      <c r="B7" s="533"/>
      <c r="C7" s="467"/>
      <c r="D7" s="467"/>
      <c r="E7" s="555" t="s">
        <v>473</v>
      </c>
      <c r="F7" s="467" t="s">
        <v>2</v>
      </c>
      <c r="G7" s="467" t="s">
        <v>31</v>
      </c>
      <c r="H7" s="533" t="s">
        <v>29</v>
      </c>
      <c r="I7" s="533"/>
      <c r="J7" s="533"/>
      <c r="K7" s="533"/>
      <c r="L7" s="533"/>
      <c r="M7" s="533"/>
      <c r="N7" s="403" t="s">
        <v>470</v>
      </c>
      <c r="O7" s="403" t="s">
        <v>254</v>
      </c>
      <c r="P7" s="533" t="s">
        <v>518</v>
      </c>
      <c r="Q7" s="533"/>
      <c r="R7" s="533"/>
      <c r="S7" s="533"/>
      <c r="T7" s="413" t="s">
        <v>30</v>
      </c>
      <c r="U7" s="413"/>
      <c r="V7" s="413"/>
      <c r="W7" s="467"/>
      <c r="X7" s="467"/>
      <c r="Y7" s="467"/>
      <c r="Z7" s="29"/>
      <c r="AA7" s="29"/>
      <c r="AB7" s="29"/>
      <c r="AC7" s="29"/>
      <c r="AD7" s="29"/>
      <c r="AE7" s="29"/>
      <c r="AF7" s="29"/>
      <c r="AG7" s="29"/>
    </row>
    <row r="8" spans="1:33" ht="87" customHeight="1">
      <c r="A8" s="533"/>
      <c r="B8" s="533"/>
      <c r="C8" s="467"/>
      <c r="D8" s="467"/>
      <c r="E8" s="555"/>
      <c r="F8" s="467"/>
      <c r="G8" s="467"/>
      <c r="H8" s="326" t="s">
        <v>415</v>
      </c>
      <c r="I8" s="326" t="s">
        <v>416</v>
      </c>
      <c r="J8" s="326" t="s">
        <v>417</v>
      </c>
      <c r="K8" s="326" t="s">
        <v>418</v>
      </c>
      <c r="L8" s="326" t="s">
        <v>419</v>
      </c>
      <c r="M8" s="326" t="s">
        <v>420</v>
      </c>
      <c r="N8" s="404"/>
      <c r="O8" s="404"/>
      <c r="P8" s="327" t="s">
        <v>32</v>
      </c>
      <c r="Q8" s="327" t="s">
        <v>2</v>
      </c>
      <c r="R8" s="327" t="s">
        <v>470</v>
      </c>
      <c r="S8" s="327" t="s">
        <v>254</v>
      </c>
      <c r="T8" s="327" t="s">
        <v>32</v>
      </c>
      <c r="U8" s="327" t="s">
        <v>2</v>
      </c>
      <c r="V8" s="327" t="s">
        <v>470</v>
      </c>
      <c r="W8" s="7" t="s">
        <v>32</v>
      </c>
      <c r="X8" s="7" t="s">
        <v>2</v>
      </c>
      <c r="Y8" s="467"/>
      <c r="Z8" s="29"/>
      <c r="AB8" s="29"/>
      <c r="AC8" s="29"/>
      <c r="AD8" s="29"/>
      <c r="AE8" s="29"/>
      <c r="AF8" s="29"/>
      <c r="AG8" s="29"/>
    </row>
    <row r="9" spans="1:33" ht="9" customHeight="1">
      <c r="A9" s="10">
        <v>1</v>
      </c>
      <c r="B9" s="10">
        <v>2</v>
      </c>
      <c r="C9" s="10">
        <v>3</v>
      </c>
      <c r="D9" s="35">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29"/>
      <c r="AB9" s="29"/>
      <c r="AC9" s="29"/>
      <c r="AD9" s="29"/>
      <c r="AE9" s="29"/>
      <c r="AF9" s="29"/>
      <c r="AG9" s="29"/>
    </row>
    <row r="10" spans="1:33" ht="12" customHeight="1">
      <c r="A10" s="11" t="s">
        <v>40</v>
      </c>
      <c r="B10" s="229" t="s">
        <v>18</v>
      </c>
      <c r="C10" s="80">
        <f>E10+P10+T10+W10</f>
        <v>91</v>
      </c>
      <c r="D10" s="80">
        <f>F10+Q10+U10+X10</f>
        <v>26</v>
      </c>
      <c r="E10" s="82">
        <v>46</v>
      </c>
      <c r="F10" s="82">
        <v>20</v>
      </c>
      <c r="G10" s="81">
        <f t="shared" ref="G10:G17" si="0">E10-SUM(H10:M10)</f>
        <v>33</v>
      </c>
      <c r="H10" s="82">
        <v>5</v>
      </c>
      <c r="I10" s="82">
        <v>4</v>
      </c>
      <c r="J10" s="82">
        <v>2</v>
      </c>
      <c r="K10" s="82"/>
      <c r="L10" s="82">
        <v>2</v>
      </c>
      <c r="M10" s="82"/>
      <c r="N10" s="82">
        <v>21</v>
      </c>
      <c r="O10" s="82">
        <v>21</v>
      </c>
      <c r="P10" s="175">
        <f>R10+S10</f>
        <v>0</v>
      </c>
      <c r="Q10" s="82"/>
      <c r="R10" s="82"/>
      <c r="S10" s="82"/>
      <c r="T10" s="175">
        <v>18</v>
      </c>
      <c r="U10" s="82">
        <v>6</v>
      </c>
      <c r="V10" s="82">
        <v>10</v>
      </c>
      <c r="W10" s="82">
        <v>27</v>
      </c>
      <c r="X10" s="82"/>
      <c r="Y10" s="82">
        <v>132</v>
      </c>
      <c r="Z10" s="29"/>
      <c r="AA10" s="317" t="str">
        <f>IF(F10&gt;E10,"Klaida! Negali būti moterų daugiau nei iš viso buvo trenerių!",IF(H10+I10+J10+K10+L10+M10&gt;E10,"Klaida! Negali būti daugiau kvalifikacinių kategorijų nei iš viso buvo trenerių!",IF(Q10&gt;P10,"Klaida! Negali būti daugiau moterų nei iš viso buvo fizinio ugdymo mokytojų, dėstytojų, lektorių!",IF(U10&gt;T10,"Klaida! Negali būti daugiau moterų nei iš viso buvo sporto vadybininkų!",IF(X10&gt;W10,"Klaida! Negali būti daugiau moterų nei iš viso buvo kitų darbuotojų!",IF(N10+O10&gt;E10,"Klaida! Negali būti išsilavinimų arba veklos leidimų daugiau negu trenerių!",IF(R10+S10&gt;P10,"Klaida! Negali būti išsilavinimų arba veklos leidimų daugiau nei iš viso buvo fizinio ugdymo mokytojų, dėstytojų, lektorių!",IF(V10&gt;T10,"Klaida! Negali būti išsilavinimų daugiau negu sporto vadybininkų!",""))))))))</f>
        <v/>
      </c>
      <c r="AB10" s="29"/>
      <c r="AC10" s="29"/>
      <c r="AD10" s="29"/>
      <c r="AE10" s="29"/>
      <c r="AF10" s="29"/>
      <c r="AG10" s="29"/>
    </row>
    <row r="11" spans="1:33" ht="12" customHeight="1">
      <c r="A11" s="11" t="s">
        <v>42</v>
      </c>
      <c r="B11" s="230" t="s">
        <v>19</v>
      </c>
      <c r="C11" s="80">
        <f t="shared" ref="C11:D17" si="1">E11+P11+T11+W11</f>
        <v>208</v>
      </c>
      <c r="D11" s="80">
        <f t="shared" si="1"/>
        <v>23</v>
      </c>
      <c r="E11" s="82">
        <v>72</v>
      </c>
      <c r="F11" s="82">
        <v>17</v>
      </c>
      <c r="G11" s="81">
        <f>E11-SUM(H11:M11)</f>
        <v>41</v>
      </c>
      <c r="H11" s="82">
        <v>18</v>
      </c>
      <c r="I11" s="82">
        <v>9</v>
      </c>
      <c r="J11" s="82">
        <v>4</v>
      </c>
      <c r="K11" s="82"/>
      <c r="L11" s="82"/>
      <c r="M11" s="82"/>
      <c r="N11" s="82">
        <v>34</v>
      </c>
      <c r="O11" s="82">
        <v>29</v>
      </c>
      <c r="P11" s="175"/>
      <c r="Q11" s="82"/>
      <c r="R11" s="82"/>
      <c r="S11" s="82"/>
      <c r="T11" s="175">
        <v>17</v>
      </c>
      <c r="U11" s="82">
        <v>6</v>
      </c>
      <c r="V11" s="82">
        <v>8</v>
      </c>
      <c r="W11" s="82">
        <v>119</v>
      </c>
      <c r="X11" s="82"/>
      <c r="Y11" s="82">
        <v>95</v>
      </c>
      <c r="Z11" s="29"/>
      <c r="AA11" s="317" t="str">
        <f t="shared" ref="AA11:AA21" si="2">IF(F11&gt;E11,"Klaida! Negali būti moterų daugiau nei iš viso buvo trenerių!",IF(H11+I11+J11+K11+L11+M11&gt;E11,"Klaida! Negali būti daugiau kvalifikacinių kategorijų nei iš viso buvo trenerių!",IF(Q11&gt;P11,"Klaida! Negali būti daugiau moterų nei iš viso buvo fizinio ugdymo mokytojų, dėstytojų, lektorių!",IF(U11&gt;T11,"Klaida! Negali būti daugiau moterų nei iš viso buvo sporto vadybininkų!",IF(X11&gt;W11,"Klaida! Negali būti daugiau moterų nei iš viso buvo kitų darbuotojų!",IF(N11+O11&gt;E11,"Klaida! Negali būti išsilavinimų arba veklos leidimų daugiau negu trenerių!",IF(R11+S11&gt;P11,"Klaida! Negali būti išsilavinimų arba veklos leidimų daugiau nei iš viso buvo fizinio ugdymo mokytojų, dėstytojų, lektorių!",IF(V11&gt;T11,"Klaida! Negali būti išsilavinimų daugiau negu sporto vadybininkų!",""))))))))</f>
        <v/>
      </c>
      <c r="AB11" s="29"/>
      <c r="AC11" s="29"/>
      <c r="AD11" s="29"/>
      <c r="AE11" s="29"/>
      <c r="AF11" s="29"/>
      <c r="AG11" s="29"/>
    </row>
    <row r="12" spans="1:33" ht="30.75" customHeight="1">
      <c r="A12" s="11" t="s">
        <v>44</v>
      </c>
      <c r="B12" s="229" t="s">
        <v>333</v>
      </c>
      <c r="C12" s="80">
        <f t="shared" si="1"/>
        <v>0</v>
      </c>
      <c r="D12" s="80">
        <f t="shared" si="1"/>
        <v>0</v>
      </c>
      <c r="E12" s="82"/>
      <c r="F12" s="82"/>
      <c r="G12" s="81">
        <f t="shared" si="0"/>
        <v>0</v>
      </c>
      <c r="H12" s="82"/>
      <c r="I12" s="82"/>
      <c r="J12" s="82"/>
      <c r="K12" s="82"/>
      <c r="L12" s="82"/>
      <c r="M12" s="82"/>
      <c r="N12" s="82"/>
      <c r="O12" s="82"/>
      <c r="P12" s="175">
        <f>R12+S12</f>
        <v>0</v>
      </c>
      <c r="Q12" s="82"/>
      <c r="R12" s="82"/>
      <c r="S12" s="82"/>
      <c r="T12" s="175">
        <f>V12</f>
        <v>0</v>
      </c>
      <c r="U12" s="82"/>
      <c r="V12" s="82"/>
      <c r="W12" s="82"/>
      <c r="X12" s="82"/>
      <c r="Y12" s="82">
        <v>10</v>
      </c>
      <c r="Z12" s="29"/>
      <c r="AA12" s="317" t="str">
        <f t="shared" si="2"/>
        <v/>
      </c>
      <c r="AB12" s="29"/>
      <c r="AC12" s="29"/>
      <c r="AD12" s="29"/>
      <c r="AE12" s="29"/>
      <c r="AF12" s="29"/>
      <c r="AG12" s="29"/>
    </row>
    <row r="13" spans="1:33" ht="12.75" customHeight="1">
      <c r="A13" s="11" t="s">
        <v>46</v>
      </c>
      <c r="B13" s="229" t="s">
        <v>20</v>
      </c>
      <c r="C13" s="80">
        <f t="shared" si="1"/>
        <v>0</v>
      </c>
      <c r="D13" s="80">
        <f t="shared" si="1"/>
        <v>0</v>
      </c>
      <c r="E13" s="82"/>
      <c r="F13" s="82"/>
      <c r="G13" s="81">
        <f t="shared" si="0"/>
        <v>0</v>
      </c>
      <c r="H13" s="82"/>
      <c r="I13" s="82"/>
      <c r="J13" s="82"/>
      <c r="K13" s="82"/>
      <c r="L13" s="82"/>
      <c r="M13" s="82"/>
      <c r="N13" s="82"/>
      <c r="O13" s="82"/>
      <c r="P13" s="175">
        <f>R13+S13</f>
        <v>0</v>
      </c>
      <c r="Q13" s="82"/>
      <c r="R13" s="82"/>
      <c r="S13" s="82"/>
      <c r="T13" s="175">
        <f>V13</f>
        <v>0</v>
      </c>
      <c r="U13" s="82"/>
      <c r="V13" s="82"/>
      <c r="W13" s="82"/>
      <c r="X13" s="82"/>
      <c r="Y13" s="82"/>
      <c r="Z13" s="29"/>
      <c r="AA13" s="317" t="str">
        <f t="shared" si="2"/>
        <v/>
      </c>
      <c r="AB13" s="29"/>
      <c r="AC13" s="29"/>
      <c r="AD13" s="29"/>
      <c r="AE13" s="29"/>
      <c r="AF13" s="29"/>
      <c r="AG13" s="29"/>
    </row>
    <row r="14" spans="1:33" ht="30.75" customHeight="1">
      <c r="A14" s="11" t="s">
        <v>48</v>
      </c>
      <c r="B14" s="229" t="s">
        <v>249</v>
      </c>
      <c r="C14" s="80">
        <f t="shared" si="1"/>
        <v>69</v>
      </c>
      <c r="D14" s="80">
        <f t="shared" si="1"/>
        <v>0</v>
      </c>
      <c r="E14" s="82"/>
      <c r="F14" s="82"/>
      <c r="G14" s="81">
        <f t="shared" si="0"/>
        <v>0</v>
      </c>
      <c r="H14" s="82"/>
      <c r="I14" s="82"/>
      <c r="J14" s="82"/>
      <c r="K14" s="82"/>
      <c r="L14" s="82"/>
      <c r="M14" s="82"/>
      <c r="N14" s="82"/>
      <c r="O14" s="82"/>
      <c r="P14" s="175">
        <f>R14+S14</f>
        <v>0</v>
      </c>
      <c r="Q14" s="82"/>
      <c r="R14" s="82"/>
      <c r="S14" s="82"/>
      <c r="T14" s="175">
        <f>V14</f>
        <v>0</v>
      </c>
      <c r="U14" s="82"/>
      <c r="V14" s="82"/>
      <c r="W14" s="82">
        <v>69</v>
      </c>
      <c r="X14" s="82"/>
      <c r="Y14" s="82"/>
      <c r="Z14" s="29"/>
      <c r="AA14" s="317" t="str">
        <f t="shared" si="2"/>
        <v/>
      </c>
      <c r="AB14" s="29"/>
      <c r="AC14" s="29"/>
      <c r="AD14" s="29"/>
      <c r="AE14" s="29"/>
      <c r="AF14" s="29"/>
      <c r="AG14" s="29"/>
    </row>
    <row r="15" spans="1:33" ht="13.5" customHeight="1">
      <c r="A15" s="11" t="s">
        <v>50</v>
      </c>
      <c r="B15" s="229" t="s">
        <v>248</v>
      </c>
      <c r="C15" s="80">
        <f t="shared" si="1"/>
        <v>201</v>
      </c>
      <c r="D15" s="80">
        <f t="shared" si="1"/>
        <v>96</v>
      </c>
      <c r="E15" s="81">
        <f>SUC1_Treneriai!C136</f>
        <v>132</v>
      </c>
      <c r="F15" s="242">
        <f>SUC1_Treneriai!D136</f>
        <v>53</v>
      </c>
      <c r="G15" s="81">
        <f t="shared" si="0"/>
        <v>27</v>
      </c>
      <c r="H15" s="242">
        <f>SUC1_Treneriai!F136</f>
        <v>39</v>
      </c>
      <c r="I15" s="242">
        <f>SUC1_Treneriai!G136</f>
        <v>10</v>
      </c>
      <c r="J15" s="242">
        <f>SUC1_Treneriai!H136</f>
        <v>44</v>
      </c>
      <c r="K15" s="242">
        <f>SUC1_Treneriai!I136</f>
        <v>7</v>
      </c>
      <c r="L15" s="242">
        <f>SUC1_Treneriai!J136</f>
        <v>3</v>
      </c>
      <c r="M15" s="242">
        <f>SUC1_Treneriai!K136</f>
        <v>2</v>
      </c>
      <c r="N15" s="242">
        <f>SUC1_Treneriai!L136</f>
        <v>120</v>
      </c>
      <c r="O15" s="242">
        <f>SUC1_Treneriai!M136</f>
        <v>12</v>
      </c>
      <c r="P15" s="84"/>
      <c r="Q15" s="84"/>
      <c r="R15" s="84"/>
      <c r="S15" s="84"/>
      <c r="T15" s="242">
        <f>'SUC1_Kiti duom.'!E10</f>
        <v>12</v>
      </c>
      <c r="U15" s="242">
        <f>'SUC1_Kiti duom.'!F10</f>
        <v>8</v>
      </c>
      <c r="V15" s="242">
        <f>'SUC1_Kiti duom.'!G10</f>
        <v>5</v>
      </c>
      <c r="W15" s="242">
        <f>'SUC1_Kiti duom.'!H10</f>
        <v>57</v>
      </c>
      <c r="X15" s="242">
        <f>'SUC1_Kiti duom.'!I10</f>
        <v>35</v>
      </c>
      <c r="Y15" s="242">
        <f>SUC1_Treneriai!N136</f>
        <v>0</v>
      </c>
      <c r="Z15" s="29"/>
      <c r="AA15" s="317" t="str">
        <f t="shared" si="2"/>
        <v/>
      </c>
      <c r="AB15" s="29"/>
      <c r="AC15" s="29"/>
      <c r="AD15" s="29"/>
      <c r="AE15" s="29"/>
      <c r="AF15" s="29"/>
      <c r="AG15" s="29"/>
    </row>
    <row r="16" spans="1:33" ht="13.5" customHeight="1">
      <c r="A16" s="11" t="s">
        <v>52</v>
      </c>
      <c r="B16" s="229" t="s">
        <v>247</v>
      </c>
      <c r="C16" s="80">
        <f t="shared" si="1"/>
        <v>0</v>
      </c>
      <c r="D16" s="80">
        <f t="shared" si="1"/>
        <v>0</v>
      </c>
      <c r="E16" s="81">
        <f>SUC1_Treneriai!C137</f>
        <v>0</v>
      </c>
      <c r="F16" s="242">
        <f>SUC1_Treneriai!D137</f>
        <v>0</v>
      </c>
      <c r="G16" s="81">
        <f t="shared" si="0"/>
        <v>0</v>
      </c>
      <c r="H16" s="242">
        <f>SUC1_Treneriai!F137</f>
        <v>0</v>
      </c>
      <c r="I16" s="242">
        <f>SUC1_Treneriai!G137</f>
        <v>0</v>
      </c>
      <c r="J16" s="242">
        <f>SUC1_Treneriai!H137</f>
        <v>0</v>
      </c>
      <c r="K16" s="242">
        <f>SUC1_Treneriai!I137</f>
        <v>0</v>
      </c>
      <c r="L16" s="242">
        <f>SUC1_Treneriai!J137</f>
        <v>0</v>
      </c>
      <c r="M16" s="242">
        <f>SUC1_Treneriai!K137</f>
        <v>0</v>
      </c>
      <c r="N16" s="242">
        <f>SUC1_Treneriai!L137</f>
        <v>0</v>
      </c>
      <c r="O16" s="242">
        <f>SUC1_Treneriai!M137</f>
        <v>0</v>
      </c>
      <c r="P16" s="84"/>
      <c r="Q16" s="84"/>
      <c r="R16" s="84"/>
      <c r="S16" s="84"/>
      <c r="T16" s="242">
        <f>'SUC1_Kiti duom.'!E11</f>
        <v>0</v>
      </c>
      <c r="U16" s="242">
        <f>'SUC1_Kiti duom.'!F11</f>
        <v>0</v>
      </c>
      <c r="V16" s="242">
        <f>'SUC1_Kiti duom.'!G11</f>
        <v>0</v>
      </c>
      <c r="W16" s="242">
        <f>'SUC1_Kiti duom.'!H11</f>
        <v>0</v>
      </c>
      <c r="X16" s="242">
        <f>'SUC1_Kiti duom.'!I11</f>
        <v>0</v>
      </c>
      <c r="Y16" s="242">
        <f>SUC1_Treneriai!N137</f>
        <v>0</v>
      </c>
      <c r="Z16" s="29"/>
      <c r="AA16" s="317" t="str">
        <f t="shared" si="2"/>
        <v/>
      </c>
      <c r="AB16" s="29"/>
      <c r="AC16" s="29"/>
      <c r="AD16" s="29"/>
      <c r="AE16" s="29"/>
      <c r="AF16" s="29"/>
      <c r="AG16" s="29"/>
    </row>
    <row r="17" spans="1:33" ht="13.5" customHeight="1">
      <c r="A17" s="11" t="s">
        <v>53</v>
      </c>
      <c r="B17" s="229" t="s">
        <v>252</v>
      </c>
      <c r="C17" s="80">
        <f t="shared" si="1"/>
        <v>0</v>
      </c>
      <c r="D17" s="80">
        <f t="shared" si="1"/>
        <v>0</v>
      </c>
      <c r="E17" s="81">
        <f>SUC1_Treneriai!C138</f>
        <v>0</v>
      </c>
      <c r="F17" s="242">
        <f>SUC1_Treneriai!D138</f>
        <v>0</v>
      </c>
      <c r="G17" s="81">
        <f t="shared" si="0"/>
        <v>0</v>
      </c>
      <c r="H17" s="242">
        <f>SUC1_Treneriai!F138</f>
        <v>0</v>
      </c>
      <c r="I17" s="242">
        <f>SUC1_Treneriai!G138</f>
        <v>0</v>
      </c>
      <c r="J17" s="242">
        <f>SUC1_Treneriai!H138</f>
        <v>0</v>
      </c>
      <c r="K17" s="242">
        <f>SUC1_Treneriai!I138</f>
        <v>0</v>
      </c>
      <c r="L17" s="242">
        <f>SUC1_Treneriai!J138</f>
        <v>0</v>
      </c>
      <c r="M17" s="242">
        <f>SUC1_Treneriai!K138</f>
        <v>0</v>
      </c>
      <c r="N17" s="242">
        <f>SUC1_Treneriai!L138</f>
        <v>0</v>
      </c>
      <c r="O17" s="242">
        <f>SUC1_Treneriai!M138</f>
        <v>0</v>
      </c>
      <c r="P17" s="84"/>
      <c r="Q17" s="84"/>
      <c r="R17" s="84"/>
      <c r="S17" s="84"/>
      <c r="T17" s="242">
        <f>'SUC1_Kiti duom.'!E12</f>
        <v>0</v>
      </c>
      <c r="U17" s="242">
        <f>'SUC1_Kiti duom.'!F12</f>
        <v>0</v>
      </c>
      <c r="V17" s="242">
        <f>'SUC1_Kiti duom.'!G12</f>
        <v>0</v>
      </c>
      <c r="W17" s="242">
        <f>'SUC1_Kiti duom.'!H12</f>
        <v>0</v>
      </c>
      <c r="X17" s="242">
        <f>'SUC1_Kiti duom.'!I12</f>
        <v>0</v>
      </c>
      <c r="Y17" s="242">
        <f>SUC1_Treneriai!N138</f>
        <v>0</v>
      </c>
      <c r="Z17" s="29"/>
      <c r="AA17" s="317" t="str">
        <f t="shared" si="2"/>
        <v/>
      </c>
      <c r="AB17" s="29"/>
      <c r="AC17" s="29"/>
      <c r="AD17" s="29"/>
      <c r="AE17" s="29"/>
      <c r="AF17" s="29"/>
      <c r="AG17" s="29"/>
    </row>
    <row r="18" spans="1:33" ht="30.75" customHeight="1">
      <c r="A18" s="11" t="s">
        <v>54</v>
      </c>
      <c r="B18" s="230" t="s">
        <v>519</v>
      </c>
      <c r="C18" s="80">
        <f>E18+P18+T18+W18</f>
        <v>66</v>
      </c>
      <c r="D18" s="89">
        <f>Q18</f>
        <v>38</v>
      </c>
      <c r="E18" s="83"/>
      <c r="F18" s="84"/>
      <c r="G18" s="83"/>
      <c r="H18" s="84"/>
      <c r="I18" s="84"/>
      <c r="J18" s="84"/>
      <c r="K18" s="84"/>
      <c r="L18" s="84"/>
      <c r="M18" s="84"/>
      <c r="N18" s="84"/>
      <c r="O18" s="84"/>
      <c r="P18" s="175">
        <v>66</v>
      </c>
      <c r="Q18" s="82">
        <v>38</v>
      </c>
      <c r="R18" s="82">
        <v>62</v>
      </c>
      <c r="S18" s="82">
        <v>4</v>
      </c>
      <c r="T18" s="84"/>
      <c r="U18" s="84"/>
      <c r="V18" s="84"/>
      <c r="W18" s="84"/>
      <c r="X18" s="84"/>
      <c r="Y18" s="84"/>
      <c r="Z18" s="29"/>
      <c r="AA18" s="317" t="str">
        <f t="shared" si="2"/>
        <v/>
      </c>
      <c r="AB18" s="29"/>
      <c r="AC18" s="29"/>
      <c r="AD18" s="29"/>
      <c r="AE18" s="29"/>
      <c r="AF18" s="29"/>
      <c r="AG18" s="29"/>
    </row>
    <row r="19" spans="1:33" ht="22.5" customHeight="1">
      <c r="A19" s="11" t="s">
        <v>55</v>
      </c>
      <c r="B19" s="230" t="s">
        <v>27</v>
      </c>
      <c r="C19" s="80">
        <f>E19+P19+T19+W19</f>
        <v>7</v>
      </c>
      <c r="D19" s="89">
        <f>Q19</f>
        <v>2</v>
      </c>
      <c r="E19" s="83"/>
      <c r="F19" s="84"/>
      <c r="G19" s="83"/>
      <c r="H19" s="84"/>
      <c r="I19" s="84"/>
      <c r="J19" s="84"/>
      <c r="K19" s="84"/>
      <c r="L19" s="84"/>
      <c r="M19" s="84"/>
      <c r="N19" s="84"/>
      <c r="O19" s="84"/>
      <c r="P19" s="175">
        <v>7</v>
      </c>
      <c r="Q19" s="82">
        <v>2</v>
      </c>
      <c r="R19" s="82">
        <v>7</v>
      </c>
      <c r="S19" s="82"/>
      <c r="T19" s="84"/>
      <c r="U19" s="84"/>
      <c r="V19" s="84"/>
      <c r="W19" s="84"/>
      <c r="X19" s="84"/>
      <c r="Y19" s="84"/>
      <c r="Z19" s="29"/>
      <c r="AA19" s="317" t="str">
        <f t="shared" si="2"/>
        <v/>
      </c>
      <c r="AB19" s="29"/>
      <c r="AC19" s="29"/>
      <c r="AD19" s="29"/>
      <c r="AE19" s="29"/>
      <c r="AF19" s="29"/>
      <c r="AG19" s="29"/>
    </row>
    <row r="20" spans="1:33" ht="17.25" customHeight="1">
      <c r="A20" s="11" t="s">
        <v>56</v>
      </c>
      <c r="B20" s="271" t="s">
        <v>421</v>
      </c>
      <c r="C20" s="80">
        <f>E20+P20+T20+W20</f>
        <v>0</v>
      </c>
      <c r="D20" s="89">
        <f>Q20</f>
        <v>0</v>
      </c>
      <c r="E20" s="83"/>
      <c r="F20" s="84"/>
      <c r="G20" s="83"/>
      <c r="H20" s="84"/>
      <c r="I20" s="84"/>
      <c r="J20" s="84"/>
      <c r="K20" s="84"/>
      <c r="L20" s="84"/>
      <c r="M20" s="84"/>
      <c r="N20" s="84"/>
      <c r="O20" s="84"/>
      <c r="P20" s="175">
        <f>R20+S20</f>
        <v>0</v>
      </c>
      <c r="Q20" s="82"/>
      <c r="R20" s="82"/>
      <c r="S20" s="82"/>
      <c r="T20" s="84"/>
      <c r="U20" s="84"/>
      <c r="V20" s="84"/>
      <c r="W20" s="84"/>
      <c r="X20" s="84"/>
      <c r="Y20" s="84"/>
      <c r="Z20" s="29"/>
      <c r="AA20" s="317" t="str">
        <f t="shared" si="2"/>
        <v/>
      </c>
      <c r="AB20" s="29"/>
      <c r="AC20" s="29"/>
      <c r="AD20" s="29"/>
      <c r="AE20" s="29"/>
      <c r="AF20" s="29"/>
      <c r="AG20" s="29"/>
    </row>
    <row r="21" spans="1:33" ht="16.5" customHeight="1">
      <c r="A21" s="11" t="s">
        <v>58</v>
      </c>
      <c r="B21" s="271" t="s">
        <v>422</v>
      </c>
      <c r="C21" s="80">
        <f>E21+P21+T21+W21</f>
        <v>0</v>
      </c>
      <c r="D21" s="89">
        <f>Q21</f>
        <v>0</v>
      </c>
      <c r="E21" s="83"/>
      <c r="F21" s="84"/>
      <c r="G21" s="83"/>
      <c r="H21" s="84"/>
      <c r="I21" s="84"/>
      <c r="J21" s="84"/>
      <c r="K21" s="84"/>
      <c r="L21" s="84"/>
      <c r="M21" s="84"/>
      <c r="N21" s="84"/>
      <c r="O21" s="84"/>
      <c r="P21" s="175">
        <f>R21+S21</f>
        <v>0</v>
      </c>
      <c r="Q21" s="82"/>
      <c r="R21" s="82"/>
      <c r="S21" s="82"/>
      <c r="T21" s="84"/>
      <c r="U21" s="84"/>
      <c r="V21" s="84"/>
      <c r="W21" s="84"/>
      <c r="X21" s="84"/>
      <c r="Y21" s="84"/>
      <c r="Z21" s="29"/>
      <c r="AA21" s="317" t="str">
        <f t="shared" si="2"/>
        <v/>
      </c>
      <c r="AB21" s="29"/>
      <c r="AC21" s="29"/>
      <c r="AD21" s="29"/>
      <c r="AE21" s="29"/>
      <c r="AF21" s="29"/>
      <c r="AG21" s="29"/>
    </row>
    <row r="22" spans="1:33" ht="21.75" customHeight="1">
      <c r="A22" s="542" t="s">
        <v>434</v>
      </c>
      <c r="B22" s="543"/>
      <c r="C22" s="85">
        <f t="shared" ref="C22:L22" si="3">SUM(C10:C21)</f>
        <v>642</v>
      </c>
      <c r="D22" s="85">
        <f t="shared" si="3"/>
        <v>185</v>
      </c>
      <c r="E22" s="85">
        <f>SUM(E10:E21)</f>
        <v>250</v>
      </c>
      <c r="F22" s="85">
        <f t="shared" si="3"/>
        <v>90</v>
      </c>
      <c r="G22" s="85">
        <f t="shared" si="3"/>
        <v>101</v>
      </c>
      <c r="H22" s="85">
        <f t="shared" si="3"/>
        <v>62</v>
      </c>
      <c r="I22" s="85">
        <f t="shared" si="3"/>
        <v>23</v>
      </c>
      <c r="J22" s="85">
        <f t="shared" si="3"/>
        <v>50</v>
      </c>
      <c r="K22" s="85">
        <f t="shared" si="3"/>
        <v>7</v>
      </c>
      <c r="L22" s="85">
        <f t="shared" si="3"/>
        <v>5</v>
      </c>
      <c r="M22" s="85">
        <f t="shared" ref="M22:P22" si="4">SUM(M10:M21)</f>
        <v>2</v>
      </c>
      <c r="N22" s="85">
        <f t="shared" si="4"/>
        <v>175</v>
      </c>
      <c r="O22" s="85">
        <f t="shared" si="4"/>
        <v>62</v>
      </c>
      <c r="P22" s="85">
        <f t="shared" si="4"/>
        <v>73</v>
      </c>
      <c r="Q22" s="85">
        <f>SUM(Q10:Q21)</f>
        <v>40</v>
      </c>
      <c r="R22" s="85">
        <f t="shared" ref="R22:W22" si="5">SUM(R10:R21)</f>
        <v>69</v>
      </c>
      <c r="S22" s="85">
        <f t="shared" si="5"/>
        <v>4</v>
      </c>
      <c r="T22" s="85">
        <f t="shared" si="5"/>
        <v>47</v>
      </c>
      <c r="U22" s="85">
        <f t="shared" si="5"/>
        <v>20</v>
      </c>
      <c r="V22" s="85">
        <f>SUM(V10:V21)</f>
        <v>23</v>
      </c>
      <c r="W22" s="85">
        <f t="shared" si="5"/>
        <v>272</v>
      </c>
      <c r="X22" s="85">
        <f>SUM(X10:X21)</f>
        <v>35</v>
      </c>
      <c r="Y22" s="86">
        <f>SUM(Y10:Y21)</f>
        <v>237</v>
      </c>
      <c r="Z22" s="29"/>
      <c r="AA22" s="29"/>
      <c r="AB22" s="29"/>
      <c r="AC22" s="29"/>
      <c r="AD22" s="29"/>
      <c r="AE22" s="29"/>
      <c r="AF22" s="29"/>
      <c r="AG22" s="29"/>
    </row>
    <row r="23" spans="1:33" ht="4.5" customHeight="1">
      <c r="A23" s="68"/>
      <c r="B23" s="102"/>
      <c r="C23" s="103"/>
      <c r="D23" s="103"/>
      <c r="E23" s="103"/>
      <c r="F23" s="103"/>
      <c r="G23" s="103"/>
      <c r="H23" s="103"/>
      <c r="I23" s="103"/>
      <c r="J23" s="103"/>
      <c r="K23" s="103"/>
      <c r="L23" s="103"/>
      <c r="M23" s="103"/>
      <c r="N23" s="104"/>
      <c r="O23" s="104"/>
      <c r="P23" s="104"/>
      <c r="Q23" s="104"/>
      <c r="R23" s="104"/>
      <c r="S23" s="104"/>
      <c r="T23" s="104"/>
      <c r="U23" s="104"/>
      <c r="V23" s="104"/>
      <c r="W23" s="104"/>
      <c r="X23" s="104"/>
      <c r="Y23" s="104"/>
      <c r="Z23" s="29"/>
      <c r="AA23" s="29"/>
      <c r="AB23" s="29"/>
      <c r="AC23" s="29"/>
      <c r="AD23" s="29"/>
      <c r="AE23" s="29"/>
      <c r="AF23" s="29"/>
      <c r="AG23" s="29"/>
    </row>
    <row r="24" spans="1:33" ht="12.75" customHeight="1">
      <c r="A24" s="105" t="s">
        <v>426</v>
      </c>
      <c r="B24" s="117"/>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29"/>
      <c r="AA24" s="29"/>
      <c r="AB24" s="29"/>
      <c r="AC24" s="29"/>
      <c r="AD24" s="29"/>
      <c r="AE24" s="29"/>
      <c r="AF24" s="29"/>
      <c r="AG24" s="29"/>
    </row>
    <row r="25" spans="1:33" ht="14.25" customHeight="1">
      <c r="A25" s="99"/>
      <c r="B25" s="99"/>
      <c r="C25" s="99"/>
      <c r="D25" s="99"/>
      <c r="E25" s="99"/>
      <c r="F25" s="99"/>
      <c r="G25" s="99"/>
      <c r="H25" s="99"/>
      <c r="I25" s="99"/>
      <c r="J25" s="99"/>
      <c r="K25" s="99"/>
      <c r="L25" s="99"/>
      <c r="M25" s="100"/>
      <c r="N25" s="13"/>
      <c r="O25" s="13"/>
      <c r="P25" s="13"/>
      <c r="Q25" s="13"/>
      <c r="R25" s="13"/>
      <c r="S25" s="13"/>
      <c r="T25" s="13"/>
      <c r="U25" s="13"/>
      <c r="V25" s="13"/>
      <c r="W25" s="13"/>
      <c r="X25" s="13"/>
      <c r="Y25" s="13"/>
      <c r="Z25" s="13"/>
      <c r="AA25" s="29"/>
      <c r="AB25" s="29"/>
      <c r="AC25" s="29"/>
      <c r="AD25" s="29"/>
      <c r="AE25" s="29"/>
      <c r="AF25" s="29"/>
      <c r="AG25" s="29"/>
    </row>
    <row r="26" spans="1:33" ht="39" customHeight="1">
      <c r="A26" s="540" t="s">
        <v>559</v>
      </c>
      <c r="B26" s="540"/>
      <c r="C26" s="540"/>
      <c r="D26" s="540"/>
      <c r="E26" s="14">
        <f>'2.3Sportuojantieji ir tr.'!M138</f>
        <v>250</v>
      </c>
      <c r="F26" s="14">
        <f>'2.3Sportuojantieji ir tr.'!N138</f>
        <v>90</v>
      </c>
      <c r="G26" s="14">
        <f>'2.3Sportuojantieji ir tr.'!O138</f>
        <v>101</v>
      </c>
      <c r="H26" s="14">
        <f>'2.3Sportuojantieji ir tr.'!P138</f>
        <v>62</v>
      </c>
      <c r="I26" s="14">
        <f>'2.3Sportuojantieji ir tr.'!Q138</f>
        <v>23</v>
      </c>
      <c r="J26" s="14">
        <f>'2.3Sportuojantieji ir tr.'!R138</f>
        <v>50</v>
      </c>
      <c r="K26" s="14">
        <f>'2.3Sportuojantieji ir tr.'!S138</f>
        <v>7</v>
      </c>
      <c r="L26" s="14">
        <f>'2.3Sportuojantieji ir tr.'!T138</f>
        <v>5</v>
      </c>
      <c r="M26" s="14">
        <f>'2.3Sportuojantieji ir tr.'!U138</f>
        <v>2</v>
      </c>
      <c r="N26" s="14">
        <f>'2.3Sportuojantieji ir tr.'!V138</f>
        <v>175</v>
      </c>
      <c r="O26" s="14">
        <f>'2.3Sportuojantieji ir tr.'!W138</f>
        <v>62</v>
      </c>
      <c r="P26" s="15"/>
      <c r="Q26" s="552" t="s">
        <v>561</v>
      </c>
      <c r="R26" s="552"/>
      <c r="S26" s="552"/>
      <c r="T26" s="552"/>
      <c r="U26" s="552"/>
      <c r="V26" s="552"/>
      <c r="W26" s="552"/>
      <c r="X26" s="552"/>
      <c r="Y26" s="552"/>
      <c r="Z26" s="13"/>
      <c r="AA26" s="29"/>
      <c r="AB26" s="29"/>
      <c r="AC26" s="29"/>
      <c r="AD26" s="29"/>
      <c r="AE26" s="29"/>
      <c r="AF26" s="29"/>
      <c r="AG26" s="29"/>
    </row>
    <row r="27" spans="1:33" ht="27" customHeight="1">
      <c r="A27" s="541" t="s">
        <v>558</v>
      </c>
      <c r="B27" s="541"/>
      <c r="C27" s="541"/>
      <c r="D27" s="541"/>
      <c r="E27" s="79">
        <f t="shared" ref="E27:M27" si="6">E22-E26</f>
        <v>0</v>
      </c>
      <c r="F27" s="79">
        <f t="shared" si="6"/>
        <v>0</v>
      </c>
      <c r="G27" s="79">
        <f t="shared" si="6"/>
        <v>0</v>
      </c>
      <c r="H27" s="79">
        <f t="shared" si="6"/>
        <v>0</v>
      </c>
      <c r="I27" s="79">
        <f t="shared" si="6"/>
        <v>0</v>
      </c>
      <c r="J27" s="79">
        <f t="shared" si="6"/>
        <v>0</v>
      </c>
      <c r="K27" s="79">
        <f t="shared" si="6"/>
        <v>0</v>
      </c>
      <c r="L27" s="79">
        <f t="shared" si="6"/>
        <v>0</v>
      </c>
      <c r="M27" s="79">
        <f t="shared" si="6"/>
        <v>0</v>
      </c>
      <c r="N27" s="79">
        <f t="shared" ref="N27" si="7">N22-N26</f>
        <v>0</v>
      </c>
      <c r="O27" s="79">
        <f>O22-O26</f>
        <v>0</v>
      </c>
      <c r="P27" s="13"/>
      <c r="Q27" s="551" t="s">
        <v>560</v>
      </c>
      <c r="R27" s="551"/>
      <c r="S27" s="551"/>
      <c r="T27" s="551"/>
      <c r="U27" s="551"/>
      <c r="V27" s="551"/>
      <c r="W27" s="551"/>
      <c r="X27" s="551"/>
      <c r="Y27" s="551"/>
      <c r="Z27" s="13"/>
      <c r="AA27" s="29"/>
      <c r="AB27" s="29"/>
      <c r="AC27" s="29"/>
      <c r="AD27" s="29"/>
      <c r="AE27" s="29"/>
      <c r="AF27" s="29"/>
      <c r="AG27" s="29"/>
    </row>
    <row r="28" spans="1:33">
      <c r="A28" s="13"/>
      <c r="B28" s="13"/>
      <c r="C28" s="13"/>
      <c r="D28" s="13"/>
      <c r="E28" s="15"/>
      <c r="F28" s="15"/>
      <c r="G28" s="15"/>
      <c r="H28" s="15"/>
      <c r="I28" s="15"/>
      <c r="J28" s="15"/>
      <c r="K28" s="15"/>
      <c r="L28" s="15"/>
      <c r="M28" s="15"/>
      <c r="N28" s="15"/>
      <c r="O28" s="15"/>
      <c r="P28" s="13"/>
      <c r="Q28" s="13"/>
      <c r="R28" s="13"/>
      <c r="S28" s="13"/>
      <c r="T28" s="13"/>
      <c r="U28" s="13"/>
      <c r="V28" s="13"/>
      <c r="W28" s="13"/>
      <c r="X28" s="13"/>
      <c r="Y28" s="13"/>
      <c r="Z28" s="13"/>
      <c r="AA28" s="29"/>
      <c r="AB28" s="29"/>
      <c r="AC28" s="29"/>
      <c r="AD28" s="29"/>
      <c r="AE28" s="29"/>
      <c r="AF28" s="29"/>
      <c r="AG28" s="29"/>
    </row>
    <row r="29" spans="1:33">
      <c r="A29" s="546" t="s">
        <v>284</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338"/>
    </row>
    <row r="30" spans="1:33" ht="41.25" customHeight="1">
      <c r="A30" s="549" t="s">
        <v>520</v>
      </c>
      <c r="B30" s="550"/>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row>
    <row r="31" spans="1:33" ht="29.25" customHeight="1">
      <c r="A31" s="549" t="s">
        <v>521</v>
      </c>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row>
    <row r="32" spans="1:33" ht="65.25" customHeight="1">
      <c r="A32" s="547" t="s">
        <v>522</v>
      </c>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row>
    <row r="33" spans="1:26" ht="38.25" customHeight="1">
      <c r="A33" s="547" t="s">
        <v>523</v>
      </c>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row>
    <row r="34" spans="1:26" ht="27" customHeight="1">
      <c r="A34" s="547" t="s">
        <v>524</v>
      </c>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row>
    <row r="35" spans="1:26" ht="27.75" customHeight="1">
      <c r="A35" s="547" t="s">
        <v>525</v>
      </c>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row>
    <row r="36" spans="1:26" ht="26.25" customHeight="1">
      <c r="A36" s="548" t="s">
        <v>526</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row>
    <row r="37" spans="1:26">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c r="A39" s="539"/>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row>
    <row r="40" spans="1:26">
      <c r="A40" s="539"/>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row>
    <row r="41" spans="1:26">
      <c r="A41" s="539"/>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row>
    <row r="42" spans="1:26">
      <c r="A42" s="538"/>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row>
    <row r="43" spans="1:26">
      <c r="A43" s="538"/>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row>
    <row r="44" spans="1:26">
      <c r="A44" s="538"/>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row>
    <row r="45" spans="1:26">
      <c r="A45" s="538"/>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row>
    <row r="46" spans="1:26">
      <c r="A46" s="538"/>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row>
    <row r="47" spans="1:26">
      <c r="A47" s="538"/>
      <c r="B47" s="538"/>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row>
    <row r="48" spans="1:26">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row>
    <row r="49" spans="1:26">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row>
    <row r="50" spans="1:26">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row>
    <row r="51" spans="1:26">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row>
    <row r="52" spans="1:26">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row>
  </sheetData>
  <sheetProtection algorithmName="SHA-512" hashValue="5nQTwOI2xgmJTENM8dnUvPsQFbBngPWP155lSJ7Z5lHa/8lRJ1dKqKlDGQu9UXOCFTvaEDsENeDsxAFu9Si4Mg==" saltValue="TRAyLkrkvecCRipMRIkbWA==" spinCount="100000" sheet="1" objects="1" scenarios="1"/>
  <mergeCells count="43">
    <mergeCell ref="Q27:Y27"/>
    <mergeCell ref="Q26:Y26"/>
    <mergeCell ref="P6:V6"/>
    <mergeCell ref="W5:X7"/>
    <mergeCell ref="A4:Y4"/>
    <mergeCell ref="E6:O6"/>
    <mergeCell ref="E5:V5"/>
    <mergeCell ref="E7:E8"/>
    <mergeCell ref="C5:C8"/>
    <mergeCell ref="D5:D8"/>
    <mergeCell ref="H7:M7"/>
    <mergeCell ref="T7:V7"/>
    <mergeCell ref="N7:N8"/>
    <mergeCell ref="O7:O8"/>
    <mergeCell ref="A47:Z47"/>
    <mergeCell ref="A29:Y29"/>
    <mergeCell ref="A32:Z32"/>
    <mergeCell ref="A33:Z33"/>
    <mergeCell ref="A34:Z34"/>
    <mergeCell ref="A35:Z35"/>
    <mergeCell ref="A31:Z31"/>
    <mergeCell ref="A46:Z46"/>
    <mergeCell ref="A39:Z39"/>
    <mergeCell ref="A36:Z36"/>
    <mergeCell ref="A30:Z30"/>
    <mergeCell ref="A44:Z44"/>
    <mergeCell ref="A45:Z45"/>
    <mergeCell ref="A1:Y1"/>
    <mergeCell ref="A2:Y2"/>
    <mergeCell ref="A42:Z42"/>
    <mergeCell ref="A43:Z43"/>
    <mergeCell ref="A40:Z40"/>
    <mergeCell ref="A41:Z41"/>
    <mergeCell ref="G7:G8"/>
    <mergeCell ref="A26:D26"/>
    <mergeCell ref="A27:D27"/>
    <mergeCell ref="F7:F8"/>
    <mergeCell ref="P7:S7"/>
    <mergeCell ref="B5:B8"/>
    <mergeCell ref="A22:B22"/>
    <mergeCell ref="A3:Y3"/>
    <mergeCell ref="Y5:Y8"/>
    <mergeCell ref="A5:A8"/>
  </mergeCells>
  <phoneticPr fontId="0" type="noConversion"/>
  <conditionalFormatting sqref="F15:F17 T15:Y17 H15:O17">
    <cfRule type="cellIs" dxfId="42" priority="4" stopIfTrue="1" operator="equal">
      <formula>0</formula>
    </cfRule>
  </conditionalFormatting>
  <conditionalFormatting sqref="P10:P14">
    <cfRule type="cellIs" dxfId="41" priority="3" stopIfTrue="1" operator="equal">
      <formula>0</formula>
    </cfRule>
  </conditionalFormatting>
  <conditionalFormatting sqref="T10:T14">
    <cfRule type="cellIs" dxfId="40" priority="2" stopIfTrue="1" operator="equal">
      <formula>0</formula>
    </cfRule>
  </conditionalFormatting>
  <conditionalFormatting sqref="P18:P21">
    <cfRule type="cellIs" dxfId="39" priority="1" stopIfTrue="1" operator="equal">
      <formula>0</formula>
    </cfRule>
  </conditionalFormatting>
  <printOptions horizontalCentered="1"/>
  <pageMargins left="0.19685039370078741" right="0.31496062992125984" top="0.6692913385826772" bottom="0.19685039370078741" header="0.70866141732283472" footer="0.1574803149606299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V324"/>
  <sheetViews>
    <sheetView showGridLines="0" zoomScaleNormal="100" workbookViewId="0">
      <pane ySplit="8" topLeftCell="A32" activePane="bottomLeft" state="frozen"/>
      <selection pane="bottomLeft" activeCell="S46" sqref="S46"/>
    </sheetView>
  </sheetViews>
  <sheetFormatPr defaultColWidth="9" defaultRowHeight="13.2"/>
  <cols>
    <col min="1" max="1" width="3.09765625" style="19" customWidth="1"/>
    <col min="2" max="2" width="23" style="18" customWidth="1"/>
    <col min="3" max="6" width="4.3984375" style="18" customWidth="1"/>
    <col min="7" max="7" width="3.19921875" style="18" customWidth="1"/>
    <col min="8" max="9" width="3.59765625" style="19" customWidth="1"/>
    <col min="10" max="10" width="3.3984375" style="19" customWidth="1"/>
    <col min="11" max="16" width="3.3984375" style="18" customWidth="1"/>
    <col min="17" max="17" width="5" style="18" customWidth="1"/>
    <col min="18" max="18" width="4.59765625" style="18" customWidth="1"/>
    <col min="19" max="19" width="3.59765625" style="18" customWidth="1"/>
    <col min="20" max="20" width="1.5" style="2" customWidth="1"/>
    <col min="21" max="21" width="3.3984375" style="2" customWidth="1"/>
    <col min="22" max="16384" width="9" style="2"/>
  </cols>
  <sheetData>
    <row r="1" spans="1:22" ht="15.6">
      <c r="A1" s="564" t="str">
        <f>'KKS1_1.Duomenys apie org.'!A10:AI10</f>
        <v>Klaipėdos miesto savivaldybės administracijos Sporto skyrius</v>
      </c>
      <c r="B1" s="564"/>
      <c r="C1" s="564"/>
      <c r="D1" s="564"/>
      <c r="E1" s="564"/>
      <c r="F1" s="564"/>
      <c r="G1" s="564"/>
      <c r="H1" s="564"/>
      <c r="I1" s="564"/>
      <c r="J1" s="564"/>
      <c r="K1" s="564"/>
      <c r="L1" s="564"/>
      <c r="M1" s="564"/>
      <c r="N1" s="564"/>
      <c r="O1" s="564"/>
      <c r="P1" s="564"/>
      <c r="Q1" s="564"/>
      <c r="R1" s="564"/>
      <c r="S1" s="564"/>
    </row>
    <row r="2" spans="1:22" ht="9" customHeight="1">
      <c r="A2" s="565" t="s">
        <v>462</v>
      </c>
      <c r="B2" s="565"/>
      <c r="C2" s="565"/>
      <c r="D2" s="565"/>
      <c r="E2" s="565"/>
      <c r="F2" s="565"/>
      <c r="G2" s="565"/>
      <c r="H2" s="565"/>
      <c r="I2" s="565"/>
      <c r="J2" s="565"/>
      <c r="K2" s="565"/>
      <c r="L2" s="565"/>
      <c r="M2" s="565"/>
      <c r="N2" s="565"/>
      <c r="O2" s="565"/>
      <c r="P2" s="565"/>
      <c r="Q2" s="565"/>
      <c r="R2" s="565"/>
      <c r="S2" s="565"/>
    </row>
    <row r="3" spans="1:22" ht="28.5" customHeight="1">
      <c r="A3" s="566" t="s">
        <v>424</v>
      </c>
      <c r="B3" s="566"/>
      <c r="C3" s="566"/>
      <c r="D3" s="566"/>
      <c r="E3" s="566"/>
      <c r="F3" s="566"/>
      <c r="G3" s="566"/>
      <c r="H3" s="566"/>
      <c r="I3" s="566"/>
      <c r="J3" s="566"/>
      <c r="K3" s="566"/>
      <c r="L3" s="566"/>
      <c r="M3" s="566"/>
      <c r="N3" s="566"/>
      <c r="O3" s="566"/>
      <c r="P3" s="566"/>
      <c r="Q3" s="566"/>
      <c r="R3" s="566"/>
      <c r="S3" s="566"/>
    </row>
    <row r="4" spans="1:22" ht="33" customHeight="1">
      <c r="A4" s="567" t="s">
        <v>0</v>
      </c>
      <c r="B4" s="567" t="s">
        <v>413</v>
      </c>
      <c r="C4" s="570" t="s">
        <v>475</v>
      </c>
      <c r="D4" s="570"/>
      <c r="E4" s="570"/>
      <c r="F4" s="570"/>
      <c r="G4" s="571"/>
      <c r="H4" s="572" t="s">
        <v>474</v>
      </c>
      <c r="I4" s="570"/>
      <c r="J4" s="570"/>
      <c r="K4" s="570"/>
      <c r="L4" s="570"/>
      <c r="M4" s="570"/>
      <c r="N4" s="570"/>
      <c r="O4" s="570"/>
      <c r="P4" s="570"/>
      <c r="Q4" s="570"/>
      <c r="R4" s="570"/>
      <c r="S4" s="558" t="s">
        <v>253</v>
      </c>
    </row>
    <row r="5" spans="1:22" ht="19.5" customHeight="1">
      <c r="A5" s="568"/>
      <c r="B5" s="568"/>
      <c r="C5" s="561" t="s">
        <v>468</v>
      </c>
      <c r="D5" s="561" t="s">
        <v>471</v>
      </c>
      <c r="E5" s="561" t="s">
        <v>472</v>
      </c>
      <c r="F5" s="558" t="s">
        <v>32</v>
      </c>
      <c r="G5" s="561" t="s">
        <v>2</v>
      </c>
      <c r="H5" s="558" t="s">
        <v>473</v>
      </c>
      <c r="I5" s="561" t="s">
        <v>2</v>
      </c>
      <c r="J5" s="561" t="s">
        <v>31</v>
      </c>
      <c r="K5" s="575" t="s">
        <v>29</v>
      </c>
      <c r="L5" s="576"/>
      <c r="M5" s="576"/>
      <c r="N5" s="576"/>
      <c r="O5" s="576"/>
      <c r="P5" s="577"/>
      <c r="Q5" s="556" t="s">
        <v>470</v>
      </c>
      <c r="R5" s="556" t="s">
        <v>254</v>
      </c>
      <c r="S5" s="559"/>
    </row>
    <row r="6" spans="1:22" ht="14.25" customHeight="1">
      <c r="A6" s="568"/>
      <c r="B6" s="568"/>
      <c r="C6" s="562"/>
      <c r="D6" s="562"/>
      <c r="E6" s="562"/>
      <c r="F6" s="559"/>
      <c r="G6" s="562"/>
      <c r="H6" s="559"/>
      <c r="I6" s="562"/>
      <c r="J6" s="573"/>
      <c r="K6" s="467" t="s">
        <v>415</v>
      </c>
      <c r="L6" s="467" t="s">
        <v>416</v>
      </c>
      <c r="M6" s="467" t="s">
        <v>417</v>
      </c>
      <c r="N6" s="467" t="s">
        <v>418</v>
      </c>
      <c r="O6" s="467" t="s">
        <v>419</v>
      </c>
      <c r="P6" s="467" t="s">
        <v>420</v>
      </c>
      <c r="Q6" s="556"/>
      <c r="R6" s="556"/>
      <c r="S6" s="559"/>
    </row>
    <row r="7" spans="1:22" ht="47.25" customHeight="1">
      <c r="A7" s="569"/>
      <c r="B7" s="569"/>
      <c r="C7" s="563"/>
      <c r="D7" s="563"/>
      <c r="E7" s="563"/>
      <c r="F7" s="560"/>
      <c r="G7" s="563"/>
      <c r="H7" s="560"/>
      <c r="I7" s="563"/>
      <c r="J7" s="574"/>
      <c r="K7" s="467"/>
      <c r="L7" s="467"/>
      <c r="M7" s="467"/>
      <c r="N7" s="467"/>
      <c r="O7" s="467"/>
      <c r="P7" s="467"/>
      <c r="Q7" s="556"/>
      <c r="R7" s="556"/>
      <c r="S7" s="560"/>
    </row>
    <row r="8" spans="1:22" ht="7.5" customHeight="1">
      <c r="A8" s="20">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row>
    <row r="9" spans="1:22" ht="11.25" customHeight="1">
      <c r="A9" s="58"/>
      <c r="B9" s="557" t="s">
        <v>453</v>
      </c>
      <c r="C9" s="557"/>
      <c r="D9" s="557"/>
      <c r="E9" s="557"/>
      <c r="F9" s="557"/>
      <c r="G9" s="557"/>
      <c r="H9" s="557"/>
      <c r="I9" s="557"/>
      <c r="J9" s="557"/>
      <c r="K9" s="557"/>
      <c r="L9" s="557"/>
      <c r="M9" s="557"/>
      <c r="N9" s="557"/>
      <c r="O9" s="557"/>
      <c r="P9" s="557"/>
      <c r="Q9" s="40"/>
      <c r="R9" s="40"/>
      <c r="S9" s="41"/>
      <c r="U9" s="219"/>
      <c r="V9" s="226"/>
    </row>
    <row r="10" spans="1:22" ht="10.5" customHeight="1">
      <c r="A10" s="59" t="s">
        <v>156</v>
      </c>
      <c r="B10" s="268" t="s">
        <v>41</v>
      </c>
      <c r="C10" s="16"/>
      <c r="D10" s="16"/>
      <c r="E10" s="16"/>
      <c r="F10" s="144">
        <f>SUM(C10:E10)</f>
        <v>0</v>
      </c>
      <c r="G10" s="16"/>
      <c r="H10" s="17"/>
      <c r="I10" s="17"/>
      <c r="J10" s="38">
        <f>H10-(K10+L10+M10+N10+O10+P10)</f>
        <v>0</v>
      </c>
      <c r="K10" s="17"/>
      <c r="L10" s="17"/>
      <c r="M10" s="17"/>
      <c r="N10" s="17"/>
      <c r="O10" s="17"/>
      <c r="P10" s="17"/>
      <c r="Q10" s="17"/>
      <c r="R10" s="17"/>
      <c r="S10" s="17"/>
      <c r="U10" s="313" t="str">
        <f>IF(G10&gt;F10,"Klaida! Negali būti moterų daugiau nei iš viso sportuojančiųjų!",IF(I10&gt;H10,"Klaida! Negali būti moterų daugiau nei iš viso trenerių!",IF(K10+L10+M10+N10+O10+P10&gt;H10,"Klaida! Negali būti kategorijų daugiau negu trenerių!",IF(K10+L10+M10+N10+O10+P10&gt;H10,"Klaida! Negali būti kategorijų daugiau negu trenerių!",IF(Q10+R10&gt;H10,"Klaida! Negali būti išsilavinimų arba veklos leidimų daugiau negu trenerių!","")))))</f>
        <v/>
      </c>
    </row>
    <row r="11" spans="1:22" ht="10.5" customHeight="1">
      <c r="A11" s="42" t="s">
        <v>157</v>
      </c>
      <c r="B11" s="268" t="s">
        <v>43</v>
      </c>
      <c r="C11" s="16">
        <v>80</v>
      </c>
      <c r="D11" s="16"/>
      <c r="E11" s="16"/>
      <c r="F11" s="144">
        <f t="shared" ref="F11:F64" si="0">SUM(C11:E11)</f>
        <v>80</v>
      </c>
      <c r="G11" s="16">
        <v>16</v>
      </c>
      <c r="H11" s="17">
        <v>5</v>
      </c>
      <c r="I11" s="17"/>
      <c r="J11" s="38">
        <f t="shared" ref="J11:J64" si="1">H11-(K11+L11+M11+N11+O11+P11)</f>
        <v>2</v>
      </c>
      <c r="K11" s="17">
        <v>1</v>
      </c>
      <c r="L11" s="17">
        <v>1</v>
      </c>
      <c r="M11" s="17">
        <v>1</v>
      </c>
      <c r="N11" s="17"/>
      <c r="O11" s="17"/>
      <c r="P11" s="17"/>
      <c r="Q11" s="17">
        <v>4</v>
      </c>
      <c r="R11" s="17">
        <v>1</v>
      </c>
      <c r="S11" s="17"/>
      <c r="U11" s="313" t="str">
        <f t="shared" ref="U11:U64" si="2">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trenerių!",IF(Q11+R11&gt;H11,"Klaida! Negali būti išsilavinimų arba veklos leidimų daugiau negu trenerių!","")))))</f>
        <v/>
      </c>
    </row>
    <row r="12" spans="1:22" ht="10.5" customHeight="1">
      <c r="A12" s="42" t="s">
        <v>158</v>
      </c>
      <c r="B12" s="268" t="s">
        <v>360</v>
      </c>
      <c r="C12" s="16">
        <v>60</v>
      </c>
      <c r="D12" s="16">
        <v>15</v>
      </c>
      <c r="E12" s="16">
        <v>10</v>
      </c>
      <c r="F12" s="144">
        <f t="shared" si="0"/>
        <v>85</v>
      </c>
      <c r="G12" s="16">
        <v>25</v>
      </c>
      <c r="H12" s="17">
        <v>1</v>
      </c>
      <c r="I12" s="17"/>
      <c r="J12" s="38">
        <f t="shared" si="1"/>
        <v>1</v>
      </c>
      <c r="K12" s="17"/>
      <c r="L12" s="17"/>
      <c r="M12" s="17"/>
      <c r="N12" s="17"/>
      <c r="O12" s="17"/>
      <c r="P12" s="17"/>
      <c r="Q12" s="17"/>
      <c r="R12" s="17">
        <v>1</v>
      </c>
      <c r="S12" s="17"/>
      <c r="U12" s="313" t="str">
        <f t="shared" si="2"/>
        <v/>
      </c>
    </row>
    <row r="13" spans="1:22" ht="10.5" customHeight="1">
      <c r="A13" s="42" t="s">
        <v>159</v>
      </c>
      <c r="B13" s="268" t="s">
        <v>45</v>
      </c>
      <c r="C13" s="16"/>
      <c r="D13" s="16"/>
      <c r="E13" s="16"/>
      <c r="F13" s="144">
        <f t="shared" si="0"/>
        <v>0</v>
      </c>
      <c r="G13" s="16"/>
      <c r="H13" s="17"/>
      <c r="I13" s="17"/>
      <c r="J13" s="38">
        <f t="shared" si="1"/>
        <v>0</v>
      </c>
      <c r="K13" s="17"/>
      <c r="L13" s="17"/>
      <c r="M13" s="17"/>
      <c r="N13" s="17"/>
      <c r="O13" s="17"/>
      <c r="P13" s="17"/>
      <c r="Q13" s="17"/>
      <c r="R13" s="17"/>
      <c r="S13" s="17"/>
      <c r="U13" s="313" t="str">
        <f t="shared" si="2"/>
        <v/>
      </c>
    </row>
    <row r="14" spans="1:22" ht="10.5" customHeight="1">
      <c r="A14" s="42" t="s">
        <v>160</v>
      </c>
      <c r="B14" s="268" t="s">
        <v>543</v>
      </c>
      <c r="C14" s="16"/>
      <c r="D14" s="16"/>
      <c r="E14" s="16"/>
      <c r="F14" s="144">
        <f t="shared" si="0"/>
        <v>0</v>
      </c>
      <c r="G14" s="16"/>
      <c r="H14" s="17"/>
      <c r="I14" s="17"/>
      <c r="J14" s="38">
        <f t="shared" si="1"/>
        <v>0</v>
      </c>
      <c r="K14" s="17"/>
      <c r="L14" s="17"/>
      <c r="M14" s="17"/>
      <c r="N14" s="17"/>
      <c r="O14" s="17"/>
      <c r="P14" s="17"/>
      <c r="Q14" s="17"/>
      <c r="R14" s="17"/>
      <c r="S14" s="17"/>
      <c r="U14" s="313" t="str">
        <f t="shared" si="2"/>
        <v/>
      </c>
    </row>
    <row r="15" spans="1:22" ht="10.5" customHeight="1">
      <c r="A15" s="42" t="s">
        <v>161</v>
      </c>
      <c r="B15" s="268" t="s">
        <v>47</v>
      </c>
      <c r="C15" s="16"/>
      <c r="D15" s="16"/>
      <c r="E15" s="16"/>
      <c r="F15" s="144">
        <f t="shared" si="0"/>
        <v>0</v>
      </c>
      <c r="G15" s="16"/>
      <c r="H15" s="17"/>
      <c r="I15" s="17"/>
      <c r="J15" s="38">
        <f t="shared" si="1"/>
        <v>0</v>
      </c>
      <c r="K15" s="17"/>
      <c r="L15" s="17"/>
      <c r="M15" s="17"/>
      <c r="N15" s="17"/>
      <c r="O15" s="17"/>
      <c r="P15" s="17"/>
      <c r="Q15" s="17"/>
      <c r="R15" s="17"/>
      <c r="S15" s="17"/>
      <c r="U15" s="313" t="str">
        <f t="shared" si="2"/>
        <v/>
      </c>
    </row>
    <row r="16" spans="1:22" ht="10.5" customHeight="1">
      <c r="A16" s="42" t="s">
        <v>162</v>
      </c>
      <c r="B16" s="268" t="s">
        <v>361</v>
      </c>
      <c r="C16" s="16"/>
      <c r="D16" s="16"/>
      <c r="E16" s="16"/>
      <c r="F16" s="144">
        <f t="shared" si="0"/>
        <v>0</v>
      </c>
      <c r="G16" s="16"/>
      <c r="H16" s="17"/>
      <c r="I16" s="17"/>
      <c r="J16" s="38">
        <f t="shared" si="1"/>
        <v>0</v>
      </c>
      <c r="K16" s="17"/>
      <c r="L16" s="17"/>
      <c r="M16" s="17"/>
      <c r="N16" s="17"/>
      <c r="O16" s="17"/>
      <c r="P16" s="17"/>
      <c r="Q16" s="17"/>
      <c r="R16" s="17"/>
      <c r="S16" s="17"/>
      <c r="U16" s="313" t="str">
        <f t="shared" si="2"/>
        <v/>
      </c>
    </row>
    <row r="17" spans="1:21" ht="10.5" customHeight="1">
      <c r="A17" s="42" t="s">
        <v>163</v>
      </c>
      <c r="B17" s="268" t="s">
        <v>49</v>
      </c>
      <c r="C17" s="16">
        <v>48</v>
      </c>
      <c r="D17" s="16">
        <v>23</v>
      </c>
      <c r="E17" s="16">
        <v>15</v>
      </c>
      <c r="F17" s="144">
        <f t="shared" si="0"/>
        <v>86</v>
      </c>
      <c r="G17" s="16">
        <v>20</v>
      </c>
      <c r="H17" s="17">
        <v>2</v>
      </c>
      <c r="I17" s="17">
        <v>1</v>
      </c>
      <c r="J17" s="38">
        <f t="shared" si="1"/>
        <v>2</v>
      </c>
      <c r="K17" s="17"/>
      <c r="L17" s="17"/>
      <c r="M17" s="17"/>
      <c r="N17" s="17"/>
      <c r="O17" s="17"/>
      <c r="P17" s="17"/>
      <c r="Q17" s="17">
        <v>1</v>
      </c>
      <c r="R17" s="17">
        <v>1</v>
      </c>
      <c r="S17" s="17">
        <v>4</v>
      </c>
      <c r="U17" s="313" t="str">
        <f t="shared" si="2"/>
        <v/>
      </c>
    </row>
    <row r="18" spans="1:21" ht="10.5" customHeight="1">
      <c r="A18" s="42" t="s">
        <v>164</v>
      </c>
      <c r="B18" s="268" t="s">
        <v>51</v>
      </c>
      <c r="C18" s="16">
        <v>42</v>
      </c>
      <c r="D18" s="16"/>
      <c r="E18" s="16"/>
      <c r="F18" s="144">
        <f t="shared" si="0"/>
        <v>42</v>
      </c>
      <c r="G18" s="16">
        <v>9</v>
      </c>
      <c r="H18" s="17">
        <v>3</v>
      </c>
      <c r="I18" s="17"/>
      <c r="J18" s="38">
        <f t="shared" si="1"/>
        <v>3</v>
      </c>
      <c r="K18" s="17"/>
      <c r="L18" s="17"/>
      <c r="M18" s="17"/>
      <c r="N18" s="17"/>
      <c r="O18" s="17"/>
      <c r="P18" s="17"/>
      <c r="Q18" s="17">
        <v>2</v>
      </c>
      <c r="R18" s="17">
        <v>1</v>
      </c>
      <c r="S18" s="17"/>
      <c r="U18" s="313" t="str">
        <f t="shared" si="2"/>
        <v/>
      </c>
    </row>
    <row r="19" spans="1:21" ht="10.5" customHeight="1">
      <c r="A19" s="42" t="s">
        <v>165</v>
      </c>
      <c r="B19" s="268" t="s">
        <v>362</v>
      </c>
      <c r="C19" s="16">
        <v>49</v>
      </c>
      <c r="D19" s="16">
        <v>2</v>
      </c>
      <c r="E19" s="16">
        <v>9</v>
      </c>
      <c r="F19" s="144">
        <f t="shared" si="0"/>
        <v>60</v>
      </c>
      <c r="G19" s="16">
        <v>58</v>
      </c>
      <c r="H19" s="17">
        <v>3</v>
      </c>
      <c r="I19" s="17">
        <v>2</v>
      </c>
      <c r="J19" s="38">
        <f t="shared" si="1"/>
        <v>3</v>
      </c>
      <c r="K19" s="17"/>
      <c r="L19" s="17"/>
      <c r="M19" s="17"/>
      <c r="N19" s="17"/>
      <c r="O19" s="17"/>
      <c r="P19" s="17"/>
      <c r="Q19" s="17">
        <v>1</v>
      </c>
      <c r="R19" s="17">
        <v>2</v>
      </c>
      <c r="S19" s="17">
        <v>1</v>
      </c>
      <c r="U19" s="313" t="str">
        <f t="shared" si="2"/>
        <v/>
      </c>
    </row>
    <row r="20" spans="1:21" ht="10.5" customHeight="1">
      <c r="A20" s="42" t="s">
        <v>166</v>
      </c>
      <c r="B20" s="268" t="s">
        <v>363</v>
      </c>
      <c r="C20" s="16"/>
      <c r="D20" s="16"/>
      <c r="E20" s="16"/>
      <c r="F20" s="144">
        <f t="shared" si="0"/>
        <v>0</v>
      </c>
      <c r="G20" s="16"/>
      <c r="H20" s="17"/>
      <c r="I20" s="17"/>
      <c r="J20" s="38">
        <f t="shared" si="1"/>
        <v>0</v>
      </c>
      <c r="K20" s="17"/>
      <c r="L20" s="17"/>
      <c r="M20" s="17"/>
      <c r="N20" s="17"/>
      <c r="O20" s="17"/>
      <c r="P20" s="17"/>
      <c r="Q20" s="17"/>
      <c r="R20" s="17"/>
      <c r="S20" s="17"/>
      <c r="U20" s="313" t="str">
        <f t="shared" si="2"/>
        <v/>
      </c>
    </row>
    <row r="21" spans="1:21" ht="10.5" customHeight="1">
      <c r="A21" s="42" t="s">
        <v>167</v>
      </c>
      <c r="B21" s="268" t="s">
        <v>364</v>
      </c>
      <c r="C21" s="16"/>
      <c r="D21" s="16">
        <v>2</v>
      </c>
      <c r="E21" s="16"/>
      <c r="F21" s="144">
        <f t="shared" si="0"/>
        <v>2</v>
      </c>
      <c r="G21" s="16"/>
      <c r="H21" s="17"/>
      <c r="I21" s="17"/>
      <c r="J21" s="38">
        <f t="shared" si="1"/>
        <v>0</v>
      </c>
      <c r="K21" s="17"/>
      <c r="L21" s="17"/>
      <c r="M21" s="17"/>
      <c r="N21" s="17"/>
      <c r="O21" s="17"/>
      <c r="P21" s="17"/>
      <c r="Q21" s="17"/>
      <c r="R21" s="17"/>
      <c r="S21" s="17">
        <v>1</v>
      </c>
      <c r="U21" s="313" t="str">
        <f t="shared" si="2"/>
        <v/>
      </c>
    </row>
    <row r="22" spans="1:21" ht="10.5" customHeight="1">
      <c r="A22" s="42" t="s">
        <v>168</v>
      </c>
      <c r="B22" s="268" t="s">
        <v>365</v>
      </c>
      <c r="C22" s="16"/>
      <c r="D22" s="16"/>
      <c r="E22" s="16"/>
      <c r="F22" s="144">
        <f t="shared" si="0"/>
        <v>0</v>
      </c>
      <c r="G22" s="16"/>
      <c r="H22" s="17"/>
      <c r="I22" s="17"/>
      <c r="J22" s="38">
        <f t="shared" si="1"/>
        <v>0</v>
      </c>
      <c r="K22" s="17"/>
      <c r="L22" s="17"/>
      <c r="M22" s="17"/>
      <c r="N22" s="17"/>
      <c r="O22" s="17"/>
      <c r="P22" s="17"/>
      <c r="Q22" s="17"/>
      <c r="R22" s="17"/>
      <c r="S22" s="17"/>
      <c r="U22" s="313" t="str">
        <f t="shared" si="2"/>
        <v/>
      </c>
    </row>
    <row r="23" spans="1:21" ht="10.5" customHeight="1">
      <c r="A23" s="42" t="s">
        <v>169</v>
      </c>
      <c r="B23" s="268" t="s">
        <v>366</v>
      </c>
      <c r="C23" s="16"/>
      <c r="D23" s="16"/>
      <c r="E23" s="16"/>
      <c r="F23" s="144">
        <f t="shared" si="0"/>
        <v>0</v>
      </c>
      <c r="G23" s="16"/>
      <c r="H23" s="17"/>
      <c r="I23" s="17"/>
      <c r="J23" s="38">
        <f t="shared" si="1"/>
        <v>0</v>
      </c>
      <c r="K23" s="17"/>
      <c r="L23" s="17"/>
      <c r="M23" s="17"/>
      <c r="N23" s="17"/>
      <c r="O23" s="17"/>
      <c r="P23" s="17"/>
      <c r="Q23" s="17"/>
      <c r="R23" s="17"/>
      <c r="S23" s="17"/>
      <c r="U23" s="313" t="str">
        <f t="shared" si="2"/>
        <v/>
      </c>
    </row>
    <row r="24" spans="1:21" ht="10.5" customHeight="1">
      <c r="A24" s="42" t="s">
        <v>170</v>
      </c>
      <c r="B24" s="268" t="s">
        <v>547</v>
      </c>
      <c r="C24" s="16"/>
      <c r="D24" s="16"/>
      <c r="E24" s="16"/>
      <c r="F24" s="144">
        <f t="shared" si="0"/>
        <v>0</v>
      </c>
      <c r="G24" s="16"/>
      <c r="H24" s="17"/>
      <c r="I24" s="17"/>
      <c r="J24" s="38">
        <f t="shared" si="1"/>
        <v>0</v>
      </c>
      <c r="K24" s="17"/>
      <c r="L24" s="17"/>
      <c r="M24" s="17"/>
      <c r="N24" s="17"/>
      <c r="O24" s="17"/>
      <c r="P24" s="17"/>
      <c r="Q24" s="17"/>
      <c r="R24" s="17"/>
      <c r="S24" s="17"/>
      <c r="U24" s="313" t="str">
        <f t="shared" si="2"/>
        <v/>
      </c>
    </row>
    <row r="25" spans="1:21" ht="10.5" customHeight="1">
      <c r="A25" s="42" t="s">
        <v>171</v>
      </c>
      <c r="B25" s="268" t="s">
        <v>367</v>
      </c>
      <c r="C25" s="16"/>
      <c r="D25" s="16">
        <v>2</v>
      </c>
      <c r="E25" s="16"/>
      <c r="F25" s="144">
        <f t="shared" si="0"/>
        <v>2</v>
      </c>
      <c r="G25" s="16">
        <v>1</v>
      </c>
      <c r="H25" s="17"/>
      <c r="I25" s="17"/>
      <c r="J25" s="38">
        <f t="shared" si="1"/>
        <v>0</v>
      </c>
      <c r="K25" s="17"/>
      <c r="L25" s="17"/>
      <c r="M25" s="17"/>
      <c r="N25" s="17"/>
      <c r="O25" s="17"/>
      <c r="P25" s="17"/>
      <c r="Q25" s="17"/>
      <c r="R25" s="17"/>
      <c r="S25" s="17">
        <v>1</v>
      </c>
      <c r="U25" s="313" t="str">
        <f t="shared" si="2"/>
        <v/>
      </c>
    </row>
    <row r="26" spans="1:21" ht="10.5" customHeight="1">
      <c r="A26" s="42" t="s">
        <v>172</v>
      </c>
      <c r="B26" s="268" t="s">
        <v>57</v>
      </c>
      <c r="C26" s="16">
        <v>25</v>
      </c>
      <c r="D26" s="16">
        <v>2</v>
      </c>
      <c r="E26" s="16">
        <v>3</v>
      </c>
      <c r="F26" s="144">
        <f t="shared" si="0"/>
        <v>30</v>
      </c>
      <c r="G26" s="16">
        <v>15</v>
      </c>
      <c r="H26" s="17">
        <v>1</v>
      </c>
      <c r="I26" s="17">
        <v>1</v>
      </c>
      <c r="J26" s="38">
        <f t="shared" si="1"/>
        <v>1</v>
      </c>
      <c r="K26" s="17"/>
      <c r="L26" s="17"/>
      <c r="M26" s="17"/>
      <c r="N26" s="17"/>
      <c r="O26" s="17"/>
      <c r="P26" s="17"/>
      <c r="Q26" s="17">
        <v>1</v>
      </c>
      <c r="R26" s="17"/>
      <c r="S26" s="17"/>
      <c r="U26" s="313" t="str">
        <f t="shared" si="2"/>
        <v/>
      </c>
    </row>
    <row r="27" spans="1:21" ht="10.5" customHeight="1">
      <c r="A27" s="42" t="s">
        <v>174</v>
      </c>
      <c r="B27" s="268" t="s">
        <v>59</v>
      </c>
      <c r="C27" s="16">
        <v>134</v>
      </c>
      <c r="D27" s="16">
        <v>20</v>
      </c>
      <c r="E27" s="16"/>
      <c r="F27" s="144">
        <f t="shared" si="0"/>
        <v>154</v>
      </c>
      <c r="G27" s="16"/>
      <c r="H27" s="17"/>
      <c r="I27" s="17"/>
      <c r="J27" s="38">
        <f t="shared" si="1"/>
        <v>0</v>
      </c>
      <c r="K27" s="17"/>
      <c r="L27" s="17"/>
      <c r="M27" s="17"/>
      <c r="N27" s="17"/>
      <c r="O27" s="17"/>
      <c r="P27" s="17"/>
      <c r="Q27" s="17"/>
      <c r="R27" s="17"/>
      <c r="S27" s="17">
        <v>1</v>
      </c>
      <c r="U27" s="313" t="str">
        <f t="shared" si="2"/>
        <v/>
      </c>
    </row>
    <row r="28" spans="1:21" ht="10.5" customHeight="1">
      <c r="A28" s="42" t="s">
        <v>175</v>
      </c>
      <c r="B28" s="268" t="s">
        <v>61</v>
      </c>
      <c r="C28" s="16"/>
      <c r="D28" s="16"/>
      <c r="E28" s="16"/>
      <c r="F28" s="144">
        <f t="shared" si="0"/>
        <v>0</v>
      </c>
      <c r="G28" s="16"/>
      <c r="H28" s="17"/>
      <c r="I28" s="17"/>
      <c r="J28" s="38">
        <f t="shared" si="1"/>
        <v>0</v>
      </c>
      <c r="K28" s="17"/>
      <c r="L28" s="17"/>
      <c r="M28" s="17"/>
      <c r="N28" s="17"/>
      <c r="O28" s="17"/>
      <c r="P28" s="17"/>
      <c r="Q28" s="17"/>
      <c r="R28" s="17"/>
      <c r="S28" s="17"/>
      <c r="U28" s="313" t="str">
        <f t="shared" si="2"/>
        <v/>
      </c>
    </row>
    <row r="29" spans="1:21" ht="10.5" customHeight="1">
      <c r="A29" s="42" t="s">
        <v>176</v>
      </c>
      <c r="B29" s="268" t="s">
        <v>368</v>
      </c>
      <c r="C29" s="16">
        <v>39</v>
      </c>
      <c r="D29" s="16"/>
      <c r="E29" s="16"/>
      <c r="F29" s="144">
        <f t="shared" si="0"/>
        <v>39</v>
      </c>
      <c r="G29" s="16">
        <v>39</v>
      </c>
      <c r="H29" s="17">
        <v>1</v>
      </c>
      <c r="I29" s="17">
        <v>1</v>
      </c>
      <c r="J29" s="38">
        <f t="shared" si="1"/>
        <v>0</v>
      </c>
      <c r="K29" s="17">
        <v>1</v>
      </c>
      <c r="L29" s="17"/>
      <c r="M29" s="17"/>
      <c r="N29" s="17"/>
      <c r="O29" s="17"/>
      <c r="P29" s="17"/>
      <c r="Q29" s="17"/>
      <c r="R29" s="17"/>
      <c r="S29" s="17">
        <v>5</v>
      </c>
      <c r="U29" s="313" t="str">
        <f t="shared" si="2"/>
        <v/>
      </c>
    </row>
    <row r="30" spans="1:21" ht="10.5" customHeight="1">
      <c r="A30" s="42" t="s">
        <v>177</v>
      </c>
      <c r="B30" s="268" t="s">
        <v>369</v>
      </c>
      <c r="C30" s="16"/>
      <c r="D30" s="16"/>
      <c r="E30" s="16"/>
      <c r="F30" s="144">
        <f t="shared" si="0"/>
        <v>0</v>
      </c>
      <c r="G30" s="16"/>
      <c r="H30" s="17"/>
      <c r="I30" s="17"/>
      <c r="J30" s="38">
        <f t="shared" si="1"/>
        <v>0</v>
      </c>
      <c r="K30" s="17"/>
      <c r="L30" s="17"/>
      <c r="M30" s="17"/>
      <c r="N30" s="17"/>
      <c r="O30" s="17"/>
      <c r="P30" s="17"/>
      <c r="Q30" s="17"/>
      <c r="R30" s="17"/>
      <c r="S30" s="17"/>
      <c r="U30" s="313" t="str">
        <f t="shared" si="2"/>
        <v/>
      </c>
    </row>
    <row r="31" spans="1:21" ht="10.5" customHeight="1">
      <c r="A31" s="42" t="s">
        <v>178</v>
      </c>
      <c r="B31" s="268" t="s">
        <v>197</v>
      </c>
      <c r="C31" s="17"/>
      <c r="D31" s="17"/>
      <c r="E31" s="17"/>
      <c r="F31" s="144">
        <f t="shared" si="0"/>
        <v>0</v>
      </c>
      <c r="G31" s="17"/>
      <c r="H31" s="17"/>
      <c r="I31" s="17"/>
      <c r="J31" s="38">
        <f t="shared" si="1"/>
        <v>0</v>
      </c>
      <c r="K31" s="17"/>
      <c r="L31" s="17"/>
      <c r="M31" s="17"/>
      <c r="N31" s="17"/>
      <c r="O31" s="17"/>
      <c r="P31" s="17"/>
      <c r="Q31" s="17"/>
      <c r="R31" s="17"/>
      <c r="S31" s="17"/>
      <c r="U31" s="313" t="str">
        <f t="shared" si="2"/>
        <v/>
      </c>
    </row>
    <row r="32" spans="1:21" ht="10.5" customHeight="1">
      <c r="A32" s="42" t="s">
        <v>179</v>
      </c>
      <c r="B32" s="268" t="s">
        <v>370</v>
      </c>
      <c r="C32" s="16">
        <v>50</v>
      </c>
      <c r="D32" s="16">
        <v>18</v>
      </c>
      <c r="E32" s="16">
        <v>13</v>
      </c>
      <c r="F32" s="144">
        <f t="shared" si="0"/>
        <v>81</v>
      </c>
      <c r="G32" s="16"/>
      <c r="H32" s="17">
        <v>2</v>
      </c>
      <c r="I32" s="17"/>
      <c r="J32" s="38">
        <f t="shared" si="1"/>
        <v>1</v>
      </c>
      <c r="K32" s="17"/>
      <c r="L32" s="17"/>
      <c r="M32" s="17"/>
      <c r="N32" s="17"/>
      <c r="O32" s="17">
        <v>1</v>
      </c>
      <c r="P32" s="17"/>
      <c r="Q32" s="17"/>
      <c r="R32" s="17">
        <v>1</v>
      </c>
      <c r="S32" s="17">
        <v>3</v>
      </c>
      <c r="U32" s="313" t="str">
        <f t="shared" si="2"/>
        <v/>
      </c>
    </row>
    <row r="33" spans="1:21" ht="10.5" customHeight="1">
      <c r="A33" s="42" t="s">
        <v>180</v>
      </c>
      <c r="B33" s="268" t="s">
        <v>371</v>
      </c>
      <c r="C33" s="16">
        <v>75</v>
      </c>
      <c r="D33" s="16">
        <v>25</v>
      </c>
      <c r="E33" s="16">
        <v>12</v>
      </c>
      <c r="F33" s="144">
        <f t="shared" si="0"/>
        <v>112</v>
      </c>
      <c r="G33" s="16">
        <v>8</v>
      </c>
      <c r="H33" s="17">
        <v>5</v>
      </c>
      <c r="I33" s="17"/>
      <c r="J33" s="38">
        <f t="shared" si="1"/>
        <v>4</v>
      </c>
      <c r="K33" s="17">
        <v>1</v>
      </c>
      <c r="L33" s="17"/>
      <c r="M33" s="17"/>
      <c r="N33" s="17"/>
      <c r="O33" s="17"/>
      <c r="P33" s="17"/>
      <c r="Q33" s="17">
        <v>3</v>
      </c>
      <c r="R33" s="17">
        <v>1</v>
      </c>
      <c r="S33" s="17">
        <v>2</v>
      </c>
      <c r="U33" s="313" t="str">
        <f t="shared" si="2"/>
        <v/>
      </c>
    </row>
    <row r="34" spans="1:21" ht="10.5" customHeight="1">
      <c r="A34" s="42" t="s">
        <v>181</v>
      </c>
      <c r="B34" s="268" t="s">
        <v>372</v>
      </c>
      <c r="C34" s="16">
        <v>4</v>
      </c>
      <c r="D34" s="16"/>
      <c r="E34" s="16"/>
      <c r="F34" s="144">
        <f t="shared" si="0"/>
        <v>4</v>
      </c>
      <c r="G34" s="16">
        <v>4</v>
      </c>
      <c r="H34" s="17">
        <v>1</v>
      </c>
      <c r="I34" s="17"/>
      <c r="J34" s="38">
        <f t="shared" si="1"/>
        <v>0</v>
      </c>
      <c r="K34" s="17"/>
      <c r="L34" s="17"/>
      <c r="M34" s="17"/>
      <c r="N34" s="17"/>
      <c r="O34" s="17">
        <v>1</v>
      </c>
      <c r="P34" s="17"/>
      <c r="Q34" s="17"/>
      <c r="R34" s="17">
        <v>1</v>
      </c>
      <c r="S34" s="17">
        <v>1</v>
      </c>
      <c r="U34" s="313" t="str">
        <f t="shared" si="2"/>
        <v/>
      </c>
    </row>
    <row r="35" spans="1:21" ht="10.5" customHeight="1">
      <c r="A35" s="42" t="s">
        <v>182</v>
      </c>
      <c r="B35" s="268" t="s">
        <v>64</v>
      </c>
      <c r="C35" s="16">
        <v>140</v>
      </c>
      <c r="D35" s="16">
        <v>34</v>
      </c>
      <c r="E35" s="16">
        <v>55</v>
      </c>
      <c r="F35" s="144">
        <f t="shared" si="0"/>
        <v>229</v>
      </c>
      <c r="G35" s="16">
        <v>41</v>
      </c>
      <c r="H35" s="17">
        <v>6</v>
      </c>
      <c r="I35" s="17"/>
      <c r="J35" s="38">
        <f t="shared" si="1"/>
        <v>2</v>
      </c>
      <c r="K35" s="17">
        <v>1</v>
      </c>
      <c r="L35" s="17"/>
      <c r="M35" s="17">
        <v>3</v>
      </c>
      <c r="N35" s="17"/>
      <c r="O35" s="17"/>
      <c r="P35" s="17"/>
      <c r="Q35" s="17">
        <v>4</v>
      </c>
      <c r="R35" s="17">
        <v>2</v>
      </c>
      <c r="S35" s="17">
        <v>13</v>
      </c>
      <c r="U35" s="313" t="str">
        <f t="shared" si="2"/>
        <v/>
      </c>
    </row>
    <row r="36" spans="1:21" ht="10.5" customHeight="1">
      <c r="A36" s="42" t="s">
        <v>183</v>
      </c>
      <c r="B36" s="268" t="s">
        <v>373</v>
      </c>
      <c r="C36" s="16"/>
      <c r="D36" s="16"/>
      <c r="E36" s="16"/>
      <c r="F36" s="144">
        <f t="shared" si="0"/>
        <v>0</v>
      </c>
      <c r="G36" s="16"/>
      <c r="H36" s="17"/>
      <c r="I36" s="17"/>
      <c r="J36" s="38">
        <f t="shared" si="1"/>
        <v>0</v>
      </c>
      <c r="K36" s="17"/>
      <c r="L36" s="17"/>
      <c r="M36" s="17"/>
      <c r="N36" s="17"/>
      <c r="O36" s="17"/>
      <c r="P36" s="17"/>
      <c r="Q36" s="17"/>
      <c r="R36" s="17"/>
      <c r="S36" s="17"/>
      <c r="U36" s="313" t="str">
        <f t="shared" si="2"/>
        <v/>
      </c>
    </row>
    <row r="37" spans="1:21" ht="10.5" customHeight="1">
      <c r="A37" s="42" t="s">
        <v>184</v>
      </c>
      <c r="B37" s="268" t="s">
        <v>173</v>
      </c>
      <c r="C37" s="16"/>
      <c r="D37" s="16"/>
      <c r="E37" s="16"/>
      <c r="F37" s="144">
        <f t="shared" si="0"/>
        <v>0</v>
      </c>
      <c r="G37" s="16"/>
      <c r="H37" s="17"/>
      <c r="I37" s="17"/>
      <c r="J37" s="38">
        <f t="shared" si="1"/>
        <v>0</v>
      </c>
      <c r="K37" s="17"/>
      <c r="L37" s="17"/>
      <c r="M37" s="17"/>
      <c r="N37" s="17"/>
      <c r="O37" s="17"/>
      <c r="P37" s="17"/>
      <c r="Q37" s="17"/>
      <c r="R37" s="17"/>
      <c r="S37" s="17"/>
      <c r="U37" s="313" t="str">
        <f t="shared" si="2"/>
        <v/>
      </c>
    </row>
    <row r="38" spans="1:21" ht="10.5" customHeight="1">
      <c r="A38" s="42" t="s">
        <v>185</v>
      </c>
      <c r="B38" s="268" t="s">
        <v>67</v>
      </c>
      <c r="C38" s="16">
        <v>364</v>
      </c>
      <c r="D38" s="16">
        <v>41</v>
      </c>
      <c r="E38" s="16">
        <v>9</v>
      </c>
      <c r="F38" s="144">
        <f t="shared" si="0"/>
        <v>414</v>
      </c>
      <c r="G38" s="16">
        <v>12</v>
      </c>
      <c r="H38" s="17">
        <v>14</v>
      </c>
      <c r="I38" s="17">
        <v>3</v>
      </c>
      <c r="J38" s="38">
        <f t="shared" si="1"/>
        <v>14</v>
      </c>
      <c r="K38" s="17"/>
      <c r="L38" s="17"/>
      <c r="M38" s="17"/>
      <c r="N38" s="17"/>
      <c r="O38" s="17"/>
      <c r="P38" s="17"/>
      <c r="Q38" s="17">
        <v>11</v>
      </c>
      <c r="R38" s="17"/>
      <c r="S38" s="17">
        <v>8</v>
      </c>
      <c r="U38" s="313" t="str">
        <f t="shared" si="2"/>
        <v/>
      </c>
    </row>
    <row r="39" spans="1:21" ht="10.5" customHeight="1">
      <c r="A39" s="42" t="s">
        <v>186</v>
      </c>
      <c r="B39" s="268" t="s">
        <v>374</v>
      </c>
      <c r="C39" s="16"/>
      <c r="D39" s="16"/>
      <c r="E39" s="16"/>
      <c r="F39" s="144">
        <f t="shared" si="0"/>
        <v>0</v>
      </c>
      <c r="G39" s="16"/>
      <c r="H39" s="17"/>
      <c r="I39" s="17"/>
      <c r="J39" s="38">
        <f t="shared" si="1"/>
        <v>0</v>
      </c>
      <c r="K39" s="17"/>
      <c r="L39" s="17"/>
      <c r="M39" s="17"/>
      <c r="N39" s="17"/>
      <c r="O39" s="17"/>
      <c r="P39" s="17"/>
      <c r="Q39" s="17"/>
      <c r="R39" s="17"/>
      <c r="S39" s="17"/>
      <c r="U39" s="313" t="str">
        <f t="shared" si="2"/>
        <v/>
      </c>
    </row>
    <row r="40" spans="1:21" ht="10.5" customHeight="1">
      <c r="A40" s="42" t="s">
        <v>187</v>
      </c>
      <c r="B40" s="268" t="s">
        <v>70</v>
      </c>
      <c r="C40" s="16">
        <v>249</v>
      </c>
      <c r="D40" s="16">
        <v>1</v>
      </c>
      <c r="E40" s="16"/>
      <c r="F40" s="144">
        <f t="shared" si="0"/>
        <v>250</v>
      </c>
      <c r="G40" s="16">
        <v>8</v>
      </c>
      <c r="H40" s="17">
        <v>6</v>
      </c>
      <c r="I40" s="17"/>
      <c r="J40" s="38">
        <f t="shared" si="1"/>
        <v>6</v>
      </c>
      <c r="K40" s="17"/>
      <c r="L40" s="17"/>
      <c r="M40" s="17"/>
      <c r="N40" s="17"/>
      <c r="O40" s="17"/>
      <c r="P40" s="17"/>
      <c r="Q40" s="17">
        <v>2</v>
      </c>
      <c r="R40" s="17">
        <v>3</v>
      </c>
      <c r="S40" s="17">
        <v>5</v>
      </c>
      <c r="U40" s="313" t="str">
        <f t="shared" si="2"/>
        <v/>
      </c>
    </row>
    <row r="41" spans="1:21" ht="10.5" customHeight="1">
      <c r="A41" s="42" t="s">
        <v>188</v>
      </c>
      <c r="B41" s="268" t="s">
        <v>72</v>
      </c>
      <c r="C41" s="16">
        <v>129</v>
      </c>
      <c r="D41" s="16">
        <v>44</v>
      </c>
      <c r="E41" s="16">
        <v>30</v>
      </c>
      <c r="F41" s="144">
        <f t="shared" si="0"/>
        <v>203</v>
      </c>
      <c r="G41" s="16">
        <v>124</v>
      </c>
      <c r="H41" s="17">
        <v>5</v>
      </c>
      <c r="I41" s="17">
        <v>4</v>
      </c>
      <c r="J41" s="38">
        <f t="shared" si="1"/>
        <v>3</v>
      </c>
      <c r="K41" s="17">
        <v>1</v>
      </c>
      <c r="L41" s="17">
        <v>1</v>
      </c>
      <c r="M41" s="17"/>
      <c r="N41" s="17"/>
      <c r="O41" s="17"/>
      <c r="P41" s="17"/>
      <c r="Q41" s="17">
        <v>5</v>
      </c>
      <c r="R41" s="17"/>
      <c r="S41" s="17">
        <v>18</v>
      </c>
      <c r="U41" s="313" t="str">
        <f t="shared" si="2"/>
        <v/>
      </c>
    </row>
    <row r="42" spans="1:21" ht="10.5" customHeight="1">
      <c r="A42" s="42" t="s">
        <v>189</v>
      </c>
      <c r="B42" s="268" t="s">
        <v>75</v>
      </c>
      <c r="C42" s="16"/>
      <c r="D42" s="16"/>
      <c r="E42" s="16"/>
      <c r="F42" s="144">
        <f t="shared" si="0"/>
        <v>0</v>
      </c>
      <c r="G42" s="16"/>
      <c r="H42" s="17"/>
      <c r="I42" s="17"/>
      <c r="J42" s="38">
        <f t="shared" si="1"/>
        <v>0</v>
      </c>
      <c r="K42" s="17"/>
      <c r="L42" s="17"/>
      <c r="M42" s="17"/>
      <c r="N42" s="17"/>
      <c r="O42" s="17"/>
      <c r="P42" s="17"/>
      <c r="Q42" s="17"/>
      <c r="R42" s="17"/>
      <c r="S42" s="17"/>
      <c r="U42" s="313" t="str">
        <f t="shared" si="2"/>
        <v/>
      </c>
    </row>
    <row r="43" spans="1:21" ht="10.5" customHeight="1">
      <c r="A43" s="42" t="s">
        <v>190</v>
      </c>
      <c r="B43" s="268" t="s">
        <v>375</v>
      </c>
      <c r="C43" s="16"/>
      <c r="D43" s="16"/>
      <c r="E43" s="16"/>
      <c r="F43" s="144">
        <f t="shared" si="0"/>
        <v>0</v>
      </c>
      <c r="G43" s="16"/>
      <c r="H43" s="17"/>
      <c r="I43" s="17"/>
      <c r="J43" s="38">
        <f t="shared" si="1"/>
        <v>0</v>
      </c>
      <c r="K43" s="17"/>
      <c r="L43" s="17"/>
      <c r="M43" s="17"/>
      <c r="N43" s="17"/>
      <c r="O43" s="17"/>
      <c r="P43" s="17"/>
      <c r="Q43" s="17"/>
      <c r="R43" s="17"/>
      <c r="S43" s="17"/>
      <c r="U43" s="313" t="str">
        <f t="shared" si="2"/>
        <v/>
      </c>
    </row>
    <row r="44" spans="1:21" ht="10.5" customHeight="1">
      <c r="A44" s="42" t="s">
        <v>191</v>
      </c>
      <c r="B44" s="268" t="s">
        <v>376</v>
      </c>
      <c r="C44" s="16"/>
      <c r="D44" s="16"/>
      <c r="E44" s="16"/>
      <c r="F44" s="144">
        <f t="shared" si="0"/>
        <v>0</v>
      </c>
      <c r="G44" s="16"/>
      <c r="H44" s="17"/>
      <c r="I44" s="17"/>
      <c r="J44" s="38">
        <f t="shared" si="1"/>
        <v>0</v>
      </c>
      <c r="K44" s="17"/>
      <c r="L44" s="17"/>
      <c r="M44" s="17"/>
      <c r="N44" s="17"/>
      <c r="O44" s="17"/>
      <c r="P44" s="17"/>
      <c r="Q44" s="17"/>
      <c r="R44" s="17"/>
      <c r="S44" s="17"/>
      <c r="U44" s="313" t="str">
        <f t="shared" si="2"/>
        <v/>
      </c>
    </row>
    <row r="45" spans="1:21" ht="10.5" customHeight="1">
      <c r="A45" s="42" t="s">
        <v>192</v>
      </c>
      <c r="B45" s="268" t="s">
        <v>77</v>
      </c>
      <c r="C45" s="16">
        <v>45</v>
      </c>
      <c r="D45" s="16">
        <v>35</v>
      </c>
      <c r="E45" s="16">
        <v>10</v>
      </c>
      <c r="F45" s="144">
        <f t="shared" si="0"/>
        <v>90</v>
      </c>
      <c r="G45" s="16">
        <v>16</v>
      </c>
      <c r="H45" s="17">
        <v>1</v>
      </c>
      <c r="I45" s="17"/>
      <c r="J45" s="38">
        <f t="shared" si="1"/>
        <v>0</v>
      </c>
      <c r="K45" s="17"/>
      <c r="L45" s="17">
        <v>1</v>
      </c>
      <c r="M45" s="17"/>
      <c r="N45" s="17"/>
      <c r="O45" s="17"/>
      <c r="P45" s="17"/>
      <c r="Q45" s="17"/>
      <c r="R45" s="17">
        <v>1</v>
      </c>
      <c r="S45" s="17">
        <v>23</v>
      </c>
      <c r="U45" s="313" t="str">
        <f t="shared" si="2"/>
        <v/>
      </c>
    </row>
    <row r="46" spans="1:21" ht="10.5" customHeight="1">
      <c r="A46" s="42" t="s">
        <v>193</v>
      </c>
      <c r="B46" s="268" t="s">
        <v>100</v>
      </c>
      <c r="C46" s="16"/>
      <c r="D46" s="16"/>
      <c r="E46" s="16"/>
      <c r="F46" s="144">
        <f t="shared" si="0"/>
        <v>0</v>
      </c>
      <c r="G46" s="16"/>
      <c r="H46" s="17"/>
      <c r="I46" s="17"/>
      <c r="J46" s="38">
        <f t="shared" si="1"/>
        <v>0</v>
      </c>
      <c r="K46" s="17"/>
      <c r="L46" s="17"/>
      <c r="M46" s="17"/>
      <c r="N46" s="17"/>
      <c r="O46" s="17"/>
      <c r="P46" s="17"/>
      <c r="Q46" s="17"/>
      <c r="R46" s="17"/>
      <c r="S46" s="17"/>
      <c r="U46" s="313" t="str">
        <f t="shared" si="2"/>
        <v/>
      </c>
    </row>
    <row r="47" spans="1:21" ht="10.5" customHeight="1">
      <c r="A47" s="42" t="s">
        <v>194</v>
      </c>
      <c r="B47" s="268" t="s">
        <v>377</v>
      </c>
      <c r="C47" s="36"/>
      <c r="D47" s="36"/>
      <c r="E47" s="36"/>
      <c r="F47" s="144">
        <f t="shared" si="0"/>
        <v>0</v>
      </c>
      <c r="G47" s="36"/>
      <c r="H47" s="17"/>
      <c r="I47" s="17"/>
      <c r="J47" s="38">
        <f t="shared" si="1"/>
        <v>0</v>
      </c>
      <c r="K47" s="17"/>
      <c r="L47" s="17"/>
      <c r="M47" s="17"/>
      <c r="N47" s="17"/>
      <c r="O47" s="17"/>
      <c r="P47" s="17"/>
      <c r="Q47" s="17"/>
      <c r="R47" s="17"/>
      <c r="S47" s="17"/>
      <c r="U47" s="313" t="str">
        <f t="shared" si="2"/>
        <v/>
      </c>
    </row>
    <row r="48" spans="1:21" ht="10.5" customHeight="1">
      <c r="A48" s="42" t="s">
        <v>195</v>
      </c>
      <c r="B48" s="268" t="s">
        <v>378</v>
      </c>
      <c r="C48" s="37"/>
      <c r="D48" s="37"/>
      <c r="E48" s="37"/>
      <c r="F48" s="144">
        <f t="shared" si="0"/>
        <v>0</v>
      </c>
      <c r="G48" s="37"/>
      <c r="H48" s="17"/>
      <c r="I48" s="17"/>
      <c r="J48" s="38">
        <f t="shared" si="1"/>
        <v>0</v>
      </c>
      <c r="K48" s="17"/>
      <c r="L48" s="17"/>
      <c r="M48" s="17"/>
      <c r="N48" s="17"/>
      <c r="O48" s="17"/>
      <c r="P48" s="17"/>
      <c r="Q48" s="17"/>
      <c r="R48" s="17"/>
      <c r="S48" s="17"/>
      <c r="U48" s="313" t="str">
        <f t="shared" si="2"/>
        <v/>
      </c>
    </row>
    <row r="49" spans="1:21" ht="10.5" customHeight="1">
      <c r="A49" s="42" t="s">
        <v>198</v>
      </c>
      <c r="B49" s="267" t="s">
        <v>379</v>
      </c>
      <c r="C49" s="37"/>
      <c r="D49" s="37"/>
      <c r="E49" s="37"/>
      <c r="F49" s="144">
        <f t="shared" si="0"/>
        <v>0</v>
      </c>
      <c r="G49" s="37"/>
      <c r="H49" s="17"/>
      <c r="I49" s="17"/>
      <c r="J49" s="38">
        <f t="shared" si="1"/>
        <v>0</v>
      </c>
      <c r="K49" s="17"/>
      <c r="L49" s="17"/>
      <c r="M49" s="17"/>
      <c r="N49" s="17"/>
      <c r="O49" s="17"/>
      <c r="P49" s="17"/>
      <c r="Q49" s="17"/>
      <c r="R49" s="17"/>
      <c r="S49" s="17"/>
      <c r="U49" s="313" t="str">
        <f t="shared" si="2"/>
        <v/>
      </c>
    </row>
    <row r="50" spans="1:21" ht="10.5" customHeight="1">
      <c r="A50" s="42" t="s">
        <v>199</v>
      </c>
      <c r="B50" s="267" t="s">
        <v>544</v>
      </c>
      <c r="C50" s="37"/>
      <c r="D50" s="37"/>
      <c r="E50" s="37"/>
      <c r="F50" s="144">
        <f t="shared" si="0"/>
        <v>0</v>
      </c>
      <c r="G50" s="37"/>
      <c r="H50" s="17"/>
      <c r="I50" s="17"/>
      <c r="J50" s="38">
        <f t="shared" si="1"/>
        <v>0</v>
      </c>
      <c r="K50" s="17"/>
      <c r="L50" s="17"/>
      <c r="M50" s="17"/>
      <c r="N50" s="17"/>
      <c r="O50" s="17"/>
      <c r="P50" s="17"/>
      <c r="Q50" s="17"/>
      <c r="R50" s="17"/>
      <c r="S50" s="17"/>
      <c r="U50" s="313" t="str">
        <f t="shared" si="2"/>
        <v/>
      </c>
    </row>
    <row r="51" spans="1:21" ht="10.5" customHeight="1">
      <c r="A51" s="42" t="s">
        <v>200</v>
      </c>
      <c r="B51" s="267" t="s">
        <v>380</v>
      </c>
      <c r="C51" s="37"/>
      <c r="D51" s="37"/>
      <c r="E51" s="37"/>
      <c r="F51" s="144">
        <f t="shared" si="0"/>
        <v>0</v>
      </c>
      <c r="G51" s="37"/>
      <c r="H51" s="17"/>
      <c r="I51" s="17"/>
      <c r="J51" s="38">
        <f t="shared" si="1"/>
        <v>0</v>
      </c>
      <c r="K51" s="17"/>
      <c r="L51" s="17"/>
      <c r="M51" s="17"/>
      <c r="N51" s="17"/>
      <c r="O51" s="17"/>
      <c r="P51" s="17"/>
      <c r="Q51" s="17"/>
      <c r="R51" s="17"/>
      <c r="S51" s="17"/>
      <c r="U51" s="313" t="str">
        <f t="shared" si="2"/>
        <v/>
      </c>
    </row>
    <row r="52" spans="1:21" ht="10.5" customHeight="1">
      <c r="A52" s="42" t="s">
        <v>201</v>
      </c>
      <c r="B52" s="267" t="s">
        <v>381</v>
      </c>
      <c r="C52" s="37"/>
      <c r="D52" s="37"/>
      <c r="E52" s="37"/>
      <c r="F52" s="144">
        <f t="shared" si="0"/>
        <v>0</v>
      </c>
      <c r="G52" s="37"/>
      <c r="H52" s="17"/>
      <c r="I52" s="17"/>
      <c r="J52" s="38">
        <f t="shared" si="1"/>
        <v>0</v>
      </c>
      <c r="K52" s="17"/>
      <c r="L52" s="17"/>
      <c r="M52" s="17"/>
      <c r="N52" s="17"/>
      <c r="O52" s="17"/>
      <c r="P52" s="17"/>
      <c r="Q52" s="17"/>
      <c r="R52" s="17"/>
      <c r="S52" s="17"/>
      <c r="U52" s="313" t="str">
        <f t="shared" si="2"/>
        <v/>
      </c>
    </row>
    <row r="53" spans="1:21" ht="10.5" customHeight="1">
      <c r="A53" s="42" t="s">
        <v>202</v>
      </c>
      <c r="B53" s="267" t="s">
        <v>80</v>
      </c>
      <c r="C53" s="37">
        <v>120</v>
      </c>
      <c r="D53" s="37">
        <v>45</v>
      </c>
      <c r="E53" s="37">
        <v>60</v>
      </c>
      <c r="F53" s="144">
        <f t="shared" si="0"/>
        <v>225</v>
      </c>
      <c r="G53" s="37">
        <v>34</v>
      </c>
      <c r="H53" s="17">
        <v>2</v>
      </c>
      <c r="I53" s="17">
        <v>1</v>
      </c>
      <c r="J53" s="38">
        <f t="shared" si="1"/>
        <v>2</v>
      </c>
      <c r="K53" s="17"/>
      <c r="L53" s="17"/>
      <c r="M53" s="17"/>
      <c r="N53" s="17"/>
      <c r="O53" s="17"/>
      <c r="P53" s="17"/>
      <c r="Q53" s="17">
        <v>1</v>
      </c>
      <c r="R53" s="17">
        <v>1</v>
      </c>
      <c r="S53" s="17">
        <v>1</v>
      </c>
      <c r="U53" s="313" t="str">
        <f t="shared" si="2"/>
        <v/>
      </c>
    </row>
    <row r="54" spans="1:21" ht="10.5" customHeight="1">
      <c r="A54" s="42" t="s">
        <v>204</v>
      </c>
      <c r="B54" s="267" t="s">
        <v>79</v>
      </c>
      <c r="C54" s="37">
        <v>71</v>
      </c>
      <c r="D54" s="37">
        <v>42</v>
      </c>
      <c r="E54" s="37">
        <v>30</v>
      </c>
      <c r="F54" s="144">
        <f t="shared" si="0"/>
        <v>143</v>
      </c>
      <c r="G54" s="37">
        <v>32</v>
      </c>
      <c r="H54" s="17"/>
      <c r="I54" s="17"/>
      <c r="J54" s="38">
        <f t="shared" si="1"/>
        <v>0</v>
      </c>
      <c r="K54" s="17"/>
      <c r="L54" s="17"/>
      <c r="M54" s="17"/>
      <c r="N54" s="17"/>
      <c r="O54" s="17"/>
      <c r="P54" s="17"/>
      <c r="Q54" s="17"/>
      <c r="R54" s="17"/>
      <c r="S54" s="17">
        <v>1</v>
      </c>
      <c r="U54" s="313" t="str">
        <f t="shared" si="2"/>
        <v/>
      </c>
    </row>
    <row r="55" spans="1:21" ht="10.5" customHeight="1">
      <c r="A55" s="42" t="s">
        <v>205</v>
      </c>
      <c r="B55" s="267" t="s">
        <v>81</v>
      </c>
      <c r="C55" s="37"/>
      <c r="D55" s="37">
        <v>4</v>
      </c>
      <c r="E55" s="37">
        <v>20</v>
      </c>
      <c r="F55" s="144">
        <f t="shared" si="0"/>
        <v>24</v>
      </c>
      <c r="G55" s="37">
        <v>5</v>
      </c>
      <c r="H55" s="17"/>
      <c r="I55" s="17"/>
      <c r="J55" s="38">
        <f t="shared" si="1"/>
        <v>0</v>
      </c>
      <c r="K55" s="17"/>
      <c r="L55" s="17"/>
      <c r="M55" s="17"/>
      <c r="N55" s="17"/>
      <c r="O55" s="17"/>
      <c r="P55" s="17"/>
      <c r="Q55" s="17"/>
      <c r="R55" s="17"/>
      <c r="S55" s="17">
        <v>4</v>
      </c>
      <c r="U55" s="313" t="str">
        <f t="shared" si="2"/>
        <v/>
      </c>
    </row>
    <row r="56" spans="1:21" ht="10.5" customHeight="1">
      <c r="A56" s="42" t="s">
        <v>206</v>
      </c>
      <c r="B56" s="267" t="s">
        <v>82</v>
      </c>
      <c r="C56" s="37"/>
      <c r="D56" s="37">
        <v>1</v>
      </c>
      <c r="E56" s="37"/>
      <c r="F56" s="144">
        <f t="shared" si="0"/>
        <v>1</v>
      </c>
      <c r="G56" s="37">
        <v>1</v>
      </c>
      <c r="H56" s="17"/>
      <c r="I56" s="17"/>
      <c r="J56" s="38">
        <f t="shared" si="1"/>
        <v>0</v>
      </c>
      <c r="K56" s="17"/>
      <c r="L56" s="17"/>
      <c r="M56" s="17"/>
      <c r="N56" s="17"/>
      <c r="O56" s="17"/>
      <c r="P56" s="17"/>
      <c r="Q56" s="17"/>
      <c r="R56" s="17"/>
      <c r="S56" s="17">
        <v>1</v>
      </c>
      <c r="U56" s="313" t="str">
        <f t="shared" si="2"/>
        <v/>
      </c>
    </row>
    <row r="57" spans="1:21" ht="10.5" customHeight="1">
      <c r="A57" s="42" t="s">
        <v>207</v>
      </c>
      <c r="B57" s="267" t="s">
        <v>83</v>
      </c>
      <c r="C57" s="37"/>
      <c r="D57" s="37"/>
      <c r="E57" s="37"/>
      <c r="F57" s="144">
        <f t="shared" si="0"/>
        <v>0</v>
      </c>
      <c r="G57" s="37"/>
      <c r="H57" s="17"/>
      <c r="I57" s="17"/>
      <c r="J57" s="38">
        <f t="shared" si="1"/>
        <v>0</v>
      </c>
      <c r="K57" s="17"/>
      <c r="L57" s="17"/>
      <c r="M57" s="17"/>
      <c r="N57" s="17"/>
      <c r="O57" s="17"/>
      <c r="P57" s="17"/>
      <c r="Q57" s="17"/>
      <c r="R57" s="17"/>
      <c r="S57" s="17"/>
      <c r="U57" s="313" t="str">
        <f t="shared" si="2"/>
        <v/>
      </c>
    </row>
    <row r="58" spans="1:21" ht="10.5" customHeight="1">
      <c r="A58" s="42" t="s">
        <v>208</v>
      </c>
      <c r="B58" s="267" t="s">
        <v>84</v>
      </c>
      <c r="C58" s="37"/>
      <c r="D58" s="37"/>
      <c r="E58" s="37"/>
      <c r="F58" s="144">
        <f t="shared" si="0"/>
        <v>0</v>
      </c>
      <c r="G58" s="37"/>
      <c r="H58" s="17"/>
      <c r="I58" s="17"/>
      <c r="J58" s="38">
        <f t="shared" si="1"/>
        <v>0</v>
      </c>
      <c r="K58" s="17"/>
      <c r="L58" s="17"/>
      <c r="M58" s="17"/>
      <c r="N58" s="17"/>
      <c r="O58" s="17"/>
      <c r="P58" s="17"/>
      <c r="Q58" s="17"/>
      <c r="R58" s="17"/>
      <c r="S58" s="17"/>
      <c r="U58" s="313" t="str">
        <f t="shared" si="2"/>
        <v/>
      </c>
    </row>
    <row r="59" spans="1:21" ht="10.5" customHeight="1">
      <c r="A59" s="42" t="s">
        <v>210</v>
      </c>
      <c r="B59" s="267" t="s">
        <v>85</v>
      </c>
      <c r="C59" s="37">
        <v>370</v>
      </c>
      <c r="D59" s="37">
        <v>360</v>
      </c>
      <c r="E59" s="37">
        <v>628</v>
      </c>
      <c r="F59" s="144">
        <f t="shared" si="0"/>
        <v>1358</v>
      </c>
      <c r="G59" s="37">
        <v>530</v>
      </c>
      <c r="H59" s="17">
        <v>9</v>
      </c>
      <c r="I59" s="17">
        <v>2</v>
      </c>
      <c r="J59" s="38">
        <f t="shared" si="1"/>
        <v>1</v>
      </c>
      <c r="K59" s="17"/>
      <c r="L59" s="17">
        <v>8</v>
      </c>
      <c r="M59" s="17"/>
      <c r="N59" s="17"/>
      <c r="O59" s="17"/>
      <c r="P59" s="17"/>
      <c r="Q59" s="17">
        <v>6</v>
      </c>
      <c r="R59" s="17">
        <v>1</v>
      </c>
      <c r="S59" s="17">
        <v>4</v>
      </c>
      <c r="U59" s="313" t="str">
        <f t="shared" si="2"/>
        <v/>
      </c>
    </row>
    <row r="60" spans="1:21" ht="10.5" customHeight="1">
      <c r="A60" s="42" t="s">
        <v>212</v>
      </c>
      <c r="B60" s="267" t="s">
        <v>86</v>
      </c>
      <c r="C60" s="37"/>
      <c r="D60" s="37">
        <v>21</v>
      </c>
      <c r="E60" s="37">
        <v>14</v>
      </c>
      <c r="F60" s="144">
        <f t="shared" si="0"/>
        <v>35</v>
      </c>
      <c r="G60" s="37">
        <v>24</v>
      </c>
      <c r="H60" s="17"/>
      <c r="I60" s="17"/>
      <c r="J60" s="38">
        <f t="shared" si="1"/>
        <v>0</v>
      </c>
      <c r="K60" s="17"/>
      <c r="L60" s="17"/>
      <c r="M60" s="17"/>
      <c r="N60" s="17"/>
      <c r="O60" s="17"/>
      <c r="P60" s="17"/>
      <c r="Q60" s="17"/>
      <c r="R60" s="17"/>
      <c r="S60" s="17">
        <v>2</v>
      </c>
      <c r="U60" s="313" t="str">
        <f t="shared" si="2"/>
        <v/>
      </c>
    </row>
    <row r="61" spans="1:21" ht="10.5" customHeight="1">
      <c r="A61" s="42" t="s">
        <v>213</v>
      </c>
      <c r="B61" s="267" t="s">
        <v>87</v>
      </c>
      <c r="C61" s="37"/>
      <c r="D61" s="37"/>
      <c r="E61" s="37"/>
      <c r="F61" s="144">
        <f t="shared" si="0"/>
        <v>0</v>
      </c>
      <c r="G61" s="37"/>
      <c r="H61" s="17"/>
      <c r="I61" s="17"/>
      <c r="J61" s="38">
        <f t="shared" si="1"/>
        <v>0</v>
      </c>
      <c r="K61" s="17"/>
      <c r="L61" s="17"/>
      <c r="M61" s="17"/>
      <c r="N61" s="17"/>
      <c r="O61" s="17"/>
      <c r="P61" s="17"/>
      <c r="Q61" s="17"/>
      <c r="R61" s="17"/>
      <c r="S61" s="17"/>
      <c r="U61" s="313" t="str">
        <f t="shared" si="2"/>
        <v/>
      </c>
    </row>
    <row r="62" spans="1:21" ht="10.5" customHeight="1">
      <c r="A62" s="42" t="s">
        <v>214</v>
      </c>
      <c r="B62" s="267" t="s">
        <v>88</v>
      </c>
      <c r="C62" s="37"/>
      <c r="D62" s="37"/>
      <c r="E62" s="37"/>
      <c r="F62" s="144">
        <f t="shared" si="0"/>
        <v>0</v>
      </c>
      <c r="G62" s="37"/>
      <c r="H62" s="17"/>
      <c r="I62" s="17"/>
      <c r="J62" s="38">
        <f t="shared" si="1"/>
        <v>0</v>
      </c>
      <c r="K62" s="17"/>
      <c r="L62" s="17"/>
      <c r="M62" s="17"/>
      <c r="N62" s="17"/>
      <c r="O62" s="17"/>
      <c r="P62" s="17"/>
      <c r="Q62" s="17"/>
      <c r="R62" s="17"/>
      <c r="S62" s="17"/>
      <c r="U62" s="313" t="str">
        <f t="shared" si="2"/>
        <v/>
      </c>
    </row>
    <row r="63" spans="1:21" ht="10.5" customHeight="1">
      <c r="A63" s="42" t="s">
        <v>215</v>
      </c>
      <c r="B63" s="267" t="s">
        <v>89</v>
      </c>
      <c r="C63" s="37"/>
      <c r="D63" s="37"/>
      <c r="E63" s="37"/>
      <c r="F63" s="144">
        <f t="shared" si="0"/>
        <v>0</v>
      </c>
      <c r="G63" s="37"/>
      <c r="H63" s="17"/>
      <c r="I63" s="17"/>
      <c r="J63" s="38">
        <f t="shared" si="1"/>
        <v>0</v>
      </c>
      <c r="K63" s="17"/>
      <c r="L63" s="17"/>
      <c r="M63" s="17"/>
      <c r="N63" s="17"/>
      <c r="O63" s="17"/>
      <c r="P63" s="17"/>
      <c r="Q63" s="17"/>
      <c r="R63" s="17"/>
      <c r="S63" s="17"/>
      <c r="U63" s="313" t="str">
        <f t="shared" si="2"/>
        <v/>
      </c>
    </row>
    <row r="64" spans="1:21" ht="10.5" customHeight="1">
      <c r="A64" s="42" t="s">
        <v>216</v>
      </c>
      <c r="B64" s="267" t="s">
        <v>90</v>
      </c>
      <c r="C64" s="37"/>
      <c r="D64" s="37"/>
      <c r="E64" s="37"/>
      <c r="F64" s="144">
        <f t="shared" si="0"/>
        <v>0</v>
      </c>
      <c r="G64" s="37"/>
      <c r="H64" s="17"/>
      <c r="I64" s="17"/>
      <c r="J64" s="38">
        <f t="shared" si="1"/>
        <v>0</v>
      </c>
      <c r="K64" s="17"/>
      <c r="L64" s="17"/>
      <c r="M64" s="17"/>
      <c r="N64" s="17"/>
      <c r="O64" s="17"/>
      <c r="P64" s="17"/>
      <c r="Q64" s="17"/>
      <c r="R64" s="17"/>
      <c r="S64" s="17"/>
      <c r="U64" s="313" t="str">
        <f t="shared" si="2"/>
        <v/>
      </c>
    </row>
    <row r="65" spans="1:21" ht="10.5" customHeight="1">
      <c r="A65" s="42"/>
      <c r="B65" s="44" t="s">
        <v>21</v>
      </c>
      <c r="C65" s="53">
        <f t="shared" ref="C65:S65" si="3">SUM(C10:C64)</f>
        <v>2094</v>
      </c>
      <c r="D65" s="53">
        <f t="shared" si="3"/>
        <v>737</v>
      </c>
      <c r="E65" s="53">
        <f t="shared" si="3"/>
        <v>918</v>
      </c>
      <c r="F65" s="53">
        <f t="shared" si="3"/>
        <v>3749</v>
      </c>
      <c r="G65" s="53">
        <f t="shared" si="3"/>
        <v>1022</v>
      </c>
      <c r="H65" s="53">
        <f t="shared" si="3"/>
        <v>67</v>
      </c>
      <c r="I65" s="53">
        <f t="shared" si="3"/>
        <v>15</v>
      </c>
      <c r="J65" s="53">
        <f t="shared" si="3"/>
        <v>45</v>
      </c>
      <c r="K65" s="53">
        <f t="shared" si="3"/>
        <v>5</v>
      </c>
      <c r="L65" s="53">
        <f t="shared" si="3"/>
        <v>11</v>
      </c>
      <c r="M65" s="53">
        <f t="shared" si="3"/>
        <v>4</v>
      </c>
      <c r="N65" s="53">
        <f t="shared" si="3"/>
        <v>0</v>
      </c>
      <c r="O65" s="53">
        <f t="shared" si="3"/>
        <v>2</v>
      </c>
      <c r="P65" s="53">
        <f t="shared" si="3"/>
        <v>0</v>
      </c>
      <c r="Q65" s="53">
        <f t="shared" si="3"/>
        <v>41</v>
      </c>
      <c r="R65" s="53">
        <f t="shared" si="3"/>
        <v>17</v>
      </c>
      <c r="S65" s="53">
        <f t="shared" si="3"/>
        <v>99</v>
      </c>
      <c r="U65" s="218"/>
    </row>
    <row r="66" spans="1:21" ht="10.5" customHeight="1">
      <c r="A66" s="57"/>
      <c r="B66" s="46" t="s">
        <v>116</v>
      </c>
      <c r="C66" s="54"/>
      <c r="D66" s="54"/>
      <c r="E66" s="54"/>
      <c r="F66" s="54"/>
      <c r="G66" s="54"/>
      <c r="H66" s="39"/>
      <c r="I66" s="55"/>
      <c r="J66" s="39"/>
      <c r="K66" s="54"/>
      <c r="L66" s="54"/>
      <c r="M66" s="54"/>
      <c r="N66" s="54"/>
      <c r="O66" s="54"/>
      <c r="P66" s="54"/>
      <c r="Q66" s="54"/>
      <c r="R66" s="54"/>
      <c r="S66" s="56"/>
      <c r="U66" s="218"/>
    </row>
    <row r="67" spans="1:21" ht="10.5" customHeight="1">
      <c r="A67" s="42" t="s">
        <v>156</v>
      </c>
      <c r="B67" s="267" t="s">
        <v>91</v>
      </c>
      <c r="C67" s="16"/>
      <c r="D67" s="16"/>
      <c r="E67" s="16"/>
      <c r="F67" s="144">
        <f t="shared" ref="F67:F112" si="4">SUM(C67:E67)</f>
        <v>0</v>
      </c>
      <c r="G67" s="16"/>
      <c r="H67" s="17"/>
      <c r="I67" s="17"/>
      <c r="J67" s="38">
        <f t="shared" ref="J67:J112" si="5">H67-(K67+L67+M67+N67+O67+P67)</f>
        <v>0</v>
      </c>
      <c r="K67" s="17"/>
      <c r="L67" s="17"/>
      <c r="M67" s="17"/>
      <c r="N67" s="17"/>
      <c r="O67" s="17"/>
      <c r="P67" s="17"/>
      <c r="Q67" s="17"/>
      <c r="R67" s="17"/>
      <c r="S67" s="17"/>
      <c r="U67" s="313" t="str">
        <f t="shared" ref="U67:U130" si="6">IF(G67&gt;F67,"Klaida! Negali būti moterų daugiau nei iš viso sportuojančiųjų!",IF(I67&gt;H67,"Klaida! Negali būti moterų daugiau nei iš viso trenerių!",IF(K67+L67+M67+N67+O67+P67&gt;H67,"Klaida! Negali būti kategorijų daugiau negu trenerių!",IF(K67+L67+M67+N67+O67+P67&gt;H67,"Klaida! Negali būti kategorijų daugiau negu trenerių!",IF(Q67+R67&gt;H67,"Klaida! Negali būti išsilavinimų arba veklos leidimų daugiau negu trenerių!","")))))</f>
        <v/>
      </c>
    </row>
    <row r="68" spans="1:21" ht="10.5" customHeight="1">
      <c r="A68" s="42" t="s">
        <v>157</v>
      </c>
      <c r="B68" s="267" t="s">
        <v>196</v>
      </c>
      <c r="C68" s="16"/>
      <c r="D68" s="16"/>
      <c r="E68" s="16"/>
      <c r="F68" s="144">
        <f t="shared" si="4"/>
        <v>0</v>
      </c>
      <c r="G68" s="16"/>
      <c r="H68" s="17"/>
      <c r="I68" s="17"/>
      <c r="J68" s="38">
        <f t="shared" si="5"/>
        <v>0</v>
      </c>
      <c r="K68" s="17"/>
      <c r="L68" s="17"/>
      <c r="M68" s="17"/>
      <c r="N68" s="17"/>
      <c r="O68" s="17"/>
      <c r="P68" s="17"/>
      <c r="Q68" s="17"/>
      <c r="R68" s="17"/>
      <c r="S68" s="17"/>
      <c r="U68" s="313" t="str">
        <f t="shared" si="6"/>
        <v/>
      </c>
    </row>
    <row r="69" spans="1:21" ht="10.5" customHeight="1">
      <c r="A69" s="42" t="s">
        <v>158</v>
      </c>
      <c r="B69" s="267" t="s">
        <v>382</v>
      </c>
      <c r="C69" s="16"/>
      <c r="D69" s="16"/>
      <c r="E69" s="16"/>
      <c r="F69" s="144">
        <f t="shared" si="4"/>
        <v>0</v>
      </c>
      <c r="G69" s="16"/>
      <c r="H69" s="17"/>
      <c r="I69" s="17"/>
      <c r="J69" s="38">
        <f t="shared" si="5"/>
        <v>0</v>
      </c>
      <c r="K69" s="17"/>
      <c r="L69" s="17"/>
      <c r="M69" s="17"/>
      <c r="N69" s="17"/>
      <c r="O69" s="17"/>
      <c r="P69" s="17"/>
      <c r="Q69" s="17"/>
      <c r="R69" s="17"/>
      <c r="S69" s="17"/>
      <c r="U69" s="313" t="str">
        <f t="shared" si="6"/>
        <v/>
      </c>
    </row>
    <row r="70" spans="1:21" ht="10.5" customHeight="1">
      <c r="A70" s="42" t="s">
        <v>159</v>
      </c>
      <c r="B70" s="267" t="s">
        <v>383</v>
      </c>
      <c r="C70" s="16">
        <v>181</v>
      </c>
      <c r="D70" s="16">
        <v>20</v>
      </c>
      <c r="E70" s="16">
        <v>5</v>
      </c>
      <c r="F70" s="144">
        <f t="shared" si="4"/>
        <v>206</v>
      </c>
      <c r="G70" s="16">
        <v>191</v>
      </c>
      <c r="H70" s="17">
        <v>4</v>
      </c>
      <c r="I70" s="17">
        <v>4</v>
      </c>
      <c r="J70" s="38">
        <f t="shared" si="5"/>
        <v>2</v>
      </c>
      <c r="K70" s="17">
        <v>2</v>
      </c>
      <c r="L70" s="17"/>
      <c r="M70" s="17"/>
      <c r="N70" s="17"/>
      <c r="O70" s="17"/>
      <c r="P70" s="17"/>
      <c r="Q70" s="17">
        <v>3</v>
      </c>
      <c r="R70" s="17">
        <v>1</v>
      </c>
      <c r="S70" s="17">
        <v>2</v>
      </c>
      <c r="U70" s="313" t="str">
        <f t="shared" si="6"/>
        <v/>
      </c>
    </row>
    <row r="71" spans="1:21" ht="10.5" customHeight="1">
      <c r="A71" s="42" t="s">
        <v>160</v>
      </c>
      <c r="B71" s="267" t="s">
        <v>384</v>
      </c>
      <c r="C71" s="16"/>
      <c r="D71" s="16"/>
      <c r="E71" s="16"/>
      <c r="F71" s="144">
        <f t="shared" si="4"/>
        <v>0</v>
      </c>
      <c r="G71" s="16"/>
      <c r="H71" s="17"/>
      <c r="I71" s="17"/>
      <c r="J71" s="38">
        <f t="shared" si="5"/>
        <v>0</v>
      </c>
      <c r="K71" s="17"/>
      <c r="L71" s="17"/>
      <c r="M71" s="17"/>
      <c r="N71" s="17"/>
      <c r="O71" s="17"/>
      <c r="P71" s="17"/>
      <c r="Q71" s="17"/>
      <c r="R71" s="17"/>
      <c r="S71" s="17"/>
      <c r="U71" s="313" t="str">
        <f t="shared" si="6"/>
        <v/>
      </c>
    </row>
    <row r="72" spans="1:21" ht="10.5" customHeight="1">
      <c r="A72" s="42" t="s">
        <v>161</v>
      </c>
      <c r="B72" s="267" t="s">
        <v>385</v>
      </c>
      <c r="C72" s="16"/>
      <c r="D72" s="16"/>
      <c r="E72" s="16"/>
      <c r="F72" s="144">
        <f t="shared" si="4"/>
        <v>0</v>
      </c>
      <c r="G72" s="16"/>
      <c r="H72" s="17"/>
      <c r="I72" s="17"/>
      <c r="J72" s="38">
        <f t="shared" si="5"/>
        <v>0</v>
      </c>
      <c r="K72" s="17"/>
      <c r="L72" s="17"/>
      <c r="M72" s="17"/>
      <c r="N72" s="17"/>
      <c r="O72" s="17"/>
      <c r="P72" s="17"/>
      <c r="Q72" s="17"/>
      <c r="R72" s="17"/>
      <c r="S72" s="17"/>
      <c r="U72" s="313" t="str">
        <f t="shared" si="6"/>
        <v/>
      </c>
    </row>
    <row r="73" spans="1:21" ht="10.5" customHeight="1">
      <c r="A73" s="42" t="s">
        <v>162</v>
      </c>
      <c r="B73" s="267" t="s">
        <v>386</v>
      </c>
      <c r="C73" s="16"/>
      <c r="D73" s="16">
        <v>15</v>
      </c>
      <c r="E73" s="16">
        <v>5</v>
      </c>
      <c r="F73" s="144">
        <f t="shared" si="4"/>
        <v>20</v>
      </c>
      <c r="G73" s="16">
        <v>15</v>
      </c>
      <c r="H73" s="17"/>
      <c r="I73" s="17"/>
      <c r="J73" s="38">
        <f t="shared" si="5"/>
        <v>0</v>
      </c>
      <c r="K73" s="17"/>
      <c r="L73" s="17"/>
      <c r="M73" s="17"/>
      <c r="N73" s="17"/>
      <c r="O73" s="17"/>
      <c r="P73" s="17"/>
      <c r="Q73" s="17"/>
      <c r="R73" s="17"/>
      <c r="S73" s="17">
        <v>1</v>
      </c>
      <c r="U73" s="313" t="str">
        <f t="shared" si="6"/>
        <v/>
      </c>
    </row>
    <row r="74" spans="1:21" ht="10.5" customHeight="1">
      <c r="A74" s="42" t="s">
        <v>163</v>
      </c>
      <c r="B74" s="267" t="s">
        <v>92</v>
      </c>
      <c r="C74" s="16"/>
      <c r="D74" s="16"/>
      <c r="E74" s="16"/>
      <c r="F74" s="144">
        <f t="shared" si="4"/>
        <v>0</v>
      </c>
      <c r="G74" s="16"/>
      <c r="H74" s="17"/>
      <c r="I74" s="17"/>
      <c r="J74" s="38">
        <f t="shared" si="5"/>
        <v>0</v>
      </c>
      <c r="K74" s="17"/>
      <c r="L74" s="17"/>
      <c r="M74" s="17"/>
      <c r="N74" s="17"/>
      <c r="O74" s="17"/>
      <c r="P74" s="17"/>
      <c r="Q74" s="17"/>
      <c r="R74" s="17"/>
      <c r="S74" s="17"/>
      <c r="U74" s="313" t="str">
        <f t="shared" si="6"/>
        <v/>
      </c>
    </row>
    <row r="75" spans="1:21" ht="10.5" customHeight="1">
      <c r="A75" s="42" t="s">
        <v>164</v>
      </c>
      <c r="B75" s="267" t="s">
        <v>387</v>
      </c>
      <c r="C75" s="16"/>
      <c r="D75" s="16"/>
      <c r="E75" s="16"/>
      <c r="F75" s="144">
        <f t="shared" si="4"/>
        <v>0</v>
      </c>
      <c r="G75" s="16"/>
      <c r="H75" s="17"/>
      <c r="I75" s="17"/>
      <c r="J75" s="38">
        <f t="shared" si="5"/>
        <v>0</v>
      </c>
      <c r="K75" s="17"/>
      <c r="L75" s="17"/>
      <c r="M75" s="17"/>
      <c r="N75" s="17"/>
      <c r="O75" s="17"/>
      <c r="P75" s="17"/>
      <c r="Q75" s="17"/>
      <c r="R75" s="17"/>
      <c r="S75" s="17"/>
      <c r="U75" s="313" t="str">
        <f t="shared" si="6"/>
        <v/>
      </c>
    </row>
    <row r="76" spans="1:21" ht="10.5" customHeight="1">
      <c r="A76" s="42" t="s">
        <v>165</v>
      </c>
      <c r="B76" s="267" t="s">
        <v>388</v>
      </c>
      <c r="C76" s="16"/>
      <c r="D76" s="16"/>
      <c r="E76" s="16"/>
      <c r="F76" s="144">
        <f t="shared" si="4"/>
        <v>0</v>
      </c>
      <c r="G76" s="16"/>
      <c r="H76" s="17"/>
      <c r="I76" s="17"/>
      <c r="J76" s="38">
        <f t="shared" si="5"/>
        <v>0</v>
      </c>
      <c r="K76" s="17"/>
      <c r="L76" s="17"/>
      <c r="M76" s="17"/>
      <c r="N76" s="17"/>
      <c r="O76" s="17"/>
      <c r="P76" s="17"/>
      <c r="Q76" s="17"/>
      <c r="R76" s="17"/>
      <c r="S76" s="17"/>
      <c r="U76" s="313" t="str">
        <f t="shared" si="6"/>
        <v/>
      </c>
    </row>
    <row r="77" spans="1:21" ht="10.5" customHeight="1">
      <c r="A77" s="42" t="s">
        <v>166</v>
      </c>
      <c r="B77" s="267" t="s">
        <v>389</v>
      </c>
      <c r="C77" s="16"/>
      <c r="D77" s="16"/>
      <c r="E77" s="16"/>
      <c r="F77" s="144">
        <f t="shared" si="4"/>
        <v>0</v>
      </c>
      <c r="G77" s="16"/>
      <c r="H77" s="17"/>
      <c r="I77" s="17"/>
      <c r="J77" s="38">
        <f t="shared" si="5"/>
        <v>0</v>
      </c>
      <c r="K77" s="17"/>
      <c r="L77" s="17"/>
      <c r="M77" s="17"/>
      <c r="N77" s="17"/>
      <c r="O77" s="17"/>
      <c r="P77" s="17"/>
      <c r="Q77" s="17"/>
      <c r="R77" s="17"/>
      <c r="S77" s="17"/>
      <c r="U77" s="313" t="str">
        <f t="shared" si="6"/>
        <v/>
      </c>
    </row>
    <row r="78" spans="1:21" ht="10.5" customHeight="1">
      <c r="A78" s="42" t="s">
        <v>167</v>
      </c>
      <c r="B78" s="267" t="s">
        <v>390</v>
      </c>
      <c r="C78" s="16"/>
      <c r="D78" s="16"/>
      <c r="E78" s="16"/>
      <c r="F78" s="144">
        <f t="shared" si="4"/>
        <v>0</v>
      </c>
      <c r="G78" s="16"/>
      <c r="H78" s="17"/>
      <c r="I78" s="17"/>
      <c r="J78" s="38">
        <f t="shared" si="5"/>
        <v>0</v>
      </c>
      <c r="K78" s="17"/>
      <c r="L78" s="17"/>
      <c r="M78" s="17"/>
      <c r="N78" s="17"/>
      <c r="O78" s="17"/>
      <c r="P78" s="17"/>
      <c r="Q78" s="17"/>
      <c r="R78" s="17"/>
      <c r="S78" s="17"/>
      <c r="U78" s="313" t="str">
        <f t="shared" si="6"/>
        <v/>
      </c>
    </row>
    <row r="79" spans="1:21" ht="10.5" customHeight="1">
      <c r="A79" s="42" t="s">
        <v>168</v>
      </c>
      <c r="B79" s="267" t="s">
        <v>93</v>
      </c>
      <c r="C79" s="16"/>
      <c r="D79" s="16"/>
      <c r="E79" s="16"/>
      <c r="F79" s="144">
        <f t="shared" si="4"/>
        <v>0</v>
      </c>
      <c r="G79" s="16"/>
      <c r="H79" s="17"/>
      <c r="I79" s="17"/>
      <c r="J79" s="38">
        <f t="shared" si="5"/>
        <v>0</v>
      </c>
      <c r="K79" s="17"/>
      <c r="L79" s="17"/>
      <c r="M79" s="17"/>
      <c r="N79" s="17"/>
      <c r="O79" s="17"/>
      <c r="P79" s="17"/>
      <c r="Q79" s="17"/>
      <c r="R79" s="17"/>
      <c r="S79" s="17"/>
      <c r="U79" s="313" t="str">
        <f t="shared" si="6"/>
        <v/>
      </c>
    </row>
    <row r="80" spans="1:21" ht="10.5" customHeight="1">
      <c r="A80" s="42" t="s">
        <v>169</v>
      </c>
      <c r="B80" s="267" t="s">
        <v>391</v>
      </c>
      <c r="C80" s="16"/>
      <c r="D80" s="16"/>
      <c r="E80" s="16"/>
      <c r="F80" s="144">
        <f t="shared" si="4"/>
        <v>0</v>
      </c>
      <c r="G80" s="16"/>
      <c r="H80" s="17"/>
      <c r="I80" s="17"/>
      <c r="J80" s="38">
        <f t="shared" si="5"/>
        <v>0</v>
      </c>
      <c r="K80" s="17"/>
      <c r="L80" s="17"/>
      <c r="M80" s="17"/>
      <c r="N80" s="17"/>
      <c r="O80" s="17"/>
      <c r="P80" s="17"/>
      <c r="Q80" s="17"/>
      <c r="R80" s="17"/>
      <c r="S80" s="17"/>
      <c r="U80" s="313" t="str">
        <f t="shared" si="6"/>
        <v/>
      </c>
    </row>
    <row r="81" spans="1:21" ht="10.5" customHeight="1">
      <c r="A81" s="42" t="s">
        <v>170</v>
      </c>
      <c r="B81" s="267" t="s">
        <v>94</v>
      </c>
      <c r="C81" s="16"/>
      <c r="D81" s="16"/>
      <c r="E81" s="16"/>
      <c r="F81" s="144">
        <f t="shared" si="4"/>
        <v>0</v>
      </c>
      <c r="G81" s="16"/>
      <c r="H81" s="17"/>
      <c r="I81" s="17"/>
      <c r="J81" s="38">
        <f t="shared" si="5"/>
        <v>0</v>
      </c>
      <c r="K81" s="17"/>
      <c r="L81" s="17"/>
      <c r="M81" s="17"/>
      <c r="N81" s="17"/>
      <c r="O81" s="17"/>
      <c r="P81" s="17"/>
      <c r="Q81" s="17"/>
      <c r="R81" s="17"/>
      <c r="S81" s="17"/>
      <c r="U81" s="313" t="str">
        <f t="shared" si="6"/>
        <v/>
      </c>
    </row>
    <row r="82" spans="1:21" ht="10.5" customHeight="1">
      <c r="A82" s="42" t="s">
        <v>171</v>
      </c>
      <c r="B82" s="267" t="s">
        <v>95</v>
      </c>
      <c r="C82" s="16">
        <v>745</v>
      </c>
      <c r="D82" s="16">
        <v>13</v>
      </c>
      <c r="E82" s="16">
        <v>40</v>
      </c>
      <c r="F82" s="144">
        <f t="shared" si="4"/>
        <v>798</v>
      </c>
      <c r="G82" s="16">
        <v>218</v>
      </c>
      <c r="H82" s="17">
        <v>12</v>
      </c>
      <c r="I82" s="17">
        <v>4</v>
      </c>
      <c r="J82" s="38">
        <f t="shared" si="5"/>
        <v>9</v>
      </c>
      <c r="K82" s="17">
        <v>3</v>
      </c>
      <c r="L82" s="17"/>
      <c r="M82" s="17"/>
      <c r="N82" s="17"/>
      <c r="O82" s="17"/>
      <c r="P82" s="17"/>
      <c r="Q82" s="17">
        <v>2</v>
      </c>
      <c r="R82" s="17">
        <v>10</v>
      </c>
      <c r="S82" s="17">
        <v>15</v>
      </c>
      <c r="U82" s="313" t="str">
        <f t="shared" si="6"/>
        <v/>
      </c>
    </row>
    <row r="83" spans="1:21" ht="10.5" customHeight="1">
      <c r="A83" s="42" t="s">
        <v>172</v>
      </c>
      <c r="B83" s="267" t="s">
        <v>392</v>
      </c>
      <c r="C83" s="16">
        <v>25</v>
      </c>
      <c r="D83" s="16"/>
      <c r="E83" s="16"/>
      <c r="F83" s="144">
        <f t="shared" si="4"/>
        <v>25</v>
      </c>
      <c r="G83" s="16">
        <v>8</v>
      </c>
      <c r="H83" s="17">
        <v>3</v>
      </c>
      <c r="I83" s="17"/>
      <c r="J83" s="38">
        <f>H83-(K83+L83+M83+N83+O83+P83)</f>
        <v>0</v>
      </c>
      <c r="K83" s="17">
        <v>3</v>
      </c>
      <c r="L83" s="17"/>
      <c r="M83" s="17"/>
      <c r="N83" s="17"/>
      <c r="O83" s="17"/>
      <c r="P83" s="17"/>
      <c r="Q83" s="17"/>
      <c r="R83" s="17">
        <v>3</v>
      </c>
      <c r="S83" s="17">
        <v>2</v>
      </c>
      <c r="U83" s="313" t="str">
        <f t="shared" si="6"/>
        <v/>
      </c>
    </row>
    <row r="84" spans="1:21" ht="21.75" customHeight="1">
      <c r="A84" s="42" t="s">
        <v>174</v>
      </c>
      <c r="B84" s="267" t="s">
        <v>393</v>
      </c>
      <c r="C84" s="16">
        <v>15</v>
      </c>
      <c r="D84" s="16">
        <v>65</v>
      </c>
      <c r="E84" s="16">
        <v>20</v>
      </c>
      <c r="F84" s="144">
        <f t="shared" si="4"/>
        <v>100</v>
      </c>
      <c r="G84" s="16">
        <v>50</v>
      </c>
      <c r="H84" s="17">
        <v>3</v>
      </c>
      <c r="I84" s="17">
        <v>1</v>
      </c>
      <c r="J84" s="38">
        <f t="shared" si="5"/>
        <v>1</v>
      </c>
      <c r="K84" s="17"/>
      <c r="L84" s="17">
        <v>2</v>
      </c>
      <c r="M84" s="17"/>
      <c r="N84" s="17"/>
      <c r="O84" s="17"/>
      <c r="P84" s="17"/>
      <c r="Q84" s="17">
        <v>3</v>
      </c>
      <c r="R84" s="17"/>
      <c r="S84" s="17">
        <v>4</v>
      </c>
      <c r="U84" s="313" t="str">
        <f t="shared" si="6"/>
        <v/>
      </c>
    </row>
    <row r="85" spans="1:21" ht="22.5" customHeight="1">
      <c r="A85" s="42" t="s">
        <v>175</v>
      </c>
      <c r="B85" s="267" t="s">
        <v>394</v>
      </c>
      <c r="C85" s="16"/>
      <c r="D85" s="16"/>
      <c r="E85" s="16"/>
      <c r="F85" s="144">
        <f t="shared" si="4"/>
        <v>0</v>
      </c>
      <c r="G85" s="16"/>
      <c r="H85" s="17"/>
      <c r="I85" s="17"/>
      <c r="J85" s="38">
        <f t="shared" si="5"/>
        <v>0</v>
      </c>
      <c r="K85" s="17"/>
      <c r="L85" s="17"/>
      <c r="M85" s="17"/>
      <c r="N85" s="17"/>
      <c r="O85" s="17"/>
      <c r="P85" s="17"/>
      <c r="Q85" s="17"/>
      <c r="R85" s="17"/>
      <c r="S85" s="17"/>
      <c r="U85" s="313" t="str">
        <f t="shared" si="6"/>
        <v/>
      </c>
    </row>
    <row r="86" spans="1:21" ht="10.5" customHeight="1">
      <c r="A86" s="42" t="s">
        <v>176</v>
      </c>
      <c r="B86" s="267" t="s">
        <v>395</v>
      </c>
      <c r="C86" s="16"/>
      <c r="D86" s="16"/>
      <c r="E86" s="16"/>
      <c r="F86" s="144">
        <f t="shared" si="4"/>
        <v>0</v>
      </c>
      <c r="G86" s="16"/>
      <c r="H86" s="17"/>
      <c r="I86" s="17"/>
      <c r="J86" s="38">
        <f t="shared" si="5"/>
        <v>0</v>
      </c>
      <c r="K86" s="17"/>
      <c r="L86" s="17"/>
      <c r="M86" s="17"/>
      <c r="N86" s="17"/>
      <c r="O86" s="17"/>
      <c r="P86" s="17"/>
      <c r="Q86" s="17"/>
      <c r="R86" s="17"/>
      <c r="S86" s="17"/>
      <c r="U86" s="313" t="str">
        <f t="shared" si="6"/>
        <v/>
      </c>
    </row>
    <row r="87" spans="1:21" ht="10.5" customHeight="1">
      <c r="A87" s="42" t="s">
        <v>177</v>
      </c>
      <c r="B87" s="267" t="s">
        <v>96</v>
      </c>
      <c r="C87" s="16"/>
      <c r="D87" s="16"/>
      <c r="E87" s="16"/>
      <c r="F87" s="144">
        <f t="shared" si="4"/>
        <v>0</v>
      </c>
      <c r="G87" s="16"/>
      <c r="H87" s="17"/>
      <c r="I87" s="17"/>
      <c r="J87" s="38">
        <f t="shared" si="5"/>
        <v>0</v>
      </c>
      <c r="K87" s="17"/>
      <c r="L87" s="17"/>
      <c r="M87" s="17"/>
      <c r="N87" s="17"/>
      <c r="O87" s="17"/>
      <c r="P87" s="17"/>
      <c r="Q87" s="17"/>
      <c r="R87" s="17"/>
      <c r="S87" s="17"/>
      <c r="U87" s="313" t="str">
        <f t="shared" si="6"/>
        <v/>
      </c>
    </row>
    <row r="88" spans="1:21" ht="10.5" customHeight="1">
      <c r="A88" s="42" t="s">
        <v>178</v>
      </c>
      <c r="B88" s="267" t="s">
        <v>97</v>
      </c>
      <c r="C88" s="16">
        <v>52</v>
      </c>
      <c r="D88" s="16">
        <v>11</v>
      </c>
      <c r="E88" s="16">
        <v>97</v>
      </c>
      <c r="F88" s="144">
        <f t="shared" si="4"/>
        <v>160</v>
      </c>
      <c r="G88" s="16">
        <v>57</v>
      </c>
      <c r="H88" s="17">
        <v>1</v>
      </c>
      <c r="I88" s="17"/>
      <c r="J88" s="38">
        <f t="shared" si="5"/>
        <v>0</v>
      </c>
      <c r="K88" s="17"/>
      <c r="L88" s="17"/>
      <c r="M88" s="17">
        <v>1</v>
      </c>
      <c r="N88" s="17"/>
      <c r="O88" s="17"/>
      <c r="P88" s="17"/>
      <c r="Q88" s="17"/>
      <c r="R88" s="17">
        <v>1</v>
      </c>
      <c r="S88" s="17">
        <v>15</v>
      </c>
      <c r="U88" s="313" t="str">
        <f t="shared" si="6"/>
        <v/>
      </c>
    </row>
    <row r="89" spans="1:21" ht="10.5" customHeight="1">
      <c r="A89" s="42" t="s">
        <v>179</v>
      </c>
      <c r="B89" s="267" t="s">
        <v>396</v>
      </c>
      <c r="C89" s="16"/>
      <c r="D89" s="16"/>
      <c r="E89" s="16"/>
      <c r="F89" s="144">
        <f t="shared" si="4"/>
        <v>0</v>
      </c>
      <c r="G89" s="16"/>
      <c r="H89" s="17"/>
      <c r="I89" s="17"/>
      <c r="J89" s="38">
        <f t="shared" si="5"/>
        <v>0</v>
      </c>
      <c r="K89" s="17"/>
      <c r="L89" s="17"/>
      <c r="M89" s="17"/>
      <c r="N89" s="17"/>
      <c r="O89" s="17"/>
      <c r="P89" s="17"/>
      <c r="Q89" s="17"/>
      <c r="R89" s="17"/>
      <c r="S89" s="17"/>
      <c r="U89" s="313" t="str">
        <f t="shared" si="6"/>
        <v/>
      </c>
    </row>
    <row r="90" spans="1:21" ht="10.5" customHeight="1">
      <c r="A90" s="42" t="s">
        <v>180</v>
      </c>
      <c r="B90" s="267" t="s">
        <v>98</v>
      </c>
      <c r="C90" s="16"/>
      <c r="D90" s="16">
        <v>2</v>
      </c>
      <c r="E90" s="16"/>
      <c r="F90" s="144">
        <f t="shared" si="4"/>
        <v>2</v>
      </c>
      <c r="G90" s="16">
        <v>1</v>
      </c>
      <c r="H90" s="17"/>
      <c r="I90" s="17"/>
      <c r="J90" s="38">
        <f t="shared" si="5"/>
        <v>0</v>
      </c>
      <c r="K90" s="17"/>
      <c r="L90" s="17"/>
      <c r="M90" s="17"/>
      <c r="N90" s="17"/>
      <c r="O90" s="17"/>
      <c r="P90" s="17"/>
      <c r="Q90" s="17"/>
      <c r="R90" s="17"/>
      <c r="S90" s="17">
        <v>1</v>
      </c>
      <c r="U90" s="313" t="str">
        <f t="shared" si="6"/>
        <v/>
      </c>
    </row>
    <row r="91" spans="1:21" ht="10.5" customHeight="1">
      <c r="A91" s="42" t="s">
        <v>181</v>
      </c>
      <c r="B91" s="267" t="s">
        <v>397</v>
      </c>
      <c r="C91" s="16"/>
      <c r="D91" s="16"/>
      <c r="E91" s="16"/>
      <c r="F91" s="144">
        <f t="shared" si="4"/>
        <v>0</v>
      </c>
      <c r="G91" s="16"/>
      <c r="H91" s="17"/>
      <c r="I91" s="17"/>
      <c r="J91" s="38">
        <f t="shared" si="5"/>
        <v>0</v>
      </c>
      <c r="K91" s="17"/>
      <c r="L91" s="17"/>
      <c r="M91" s="17"/>
      <c r="N91" s="17"/>
      <c r="O91" s="17"/>
      <c r="P91" s="17"/>
      <c r="Q91" s="17"/>
      <c r="R91" s="17"/>
      <c r="S91" s="17"/>
      <c r="U91" s="313" t="str">
        <f t="shared" si="6"/>
        <v/>
      </c>
    </row>
    <row r="92" spans="1:21" ht="10.5" customHeight="1">
      <c r="A92" s="42" t="s">
        <v>182</v>
      </c>
      <c r="B92" s="267" t="s">
        <v>99</v>
      </c>
      <c r="C92" s="16"/>
      <c r="D92" s="16"/>
      <c r="E92" s="16"/>
      <c r="F92" s="144">
        <f t="shared" si="4"/>
        <v>0</v>
      </c>
      <c r="G92" s="16"/>
      <c r="H92" s="17"/>
      <c r="I92" s="17"/>
      <c r="J92" s="38">
        <f t="shared" si="5"/>
        <v>0</v>
      </c>
      <c r="K92" s="17"/>
      <c r="L92" s="17"/>
      <c r="M92" s="17"/>
      <c r="N92" s="17"/>
      <c r="O92" s="17"/>
      <c r="P92" s="17"/>
      <c r="Q92" s="17"/>
      <c r="R92" s="17"/>
      <c r="S92" s="17"/>
      <c r="U92" s="313" t="str">
        <f t="shared" si="6"/>
        <v/>
      </c>
    </row>
    <row r="93" spans="1:21" ht="10.5" customHeight="1">
      <c r="A93" s="42" t="s">
        <v>183</v>
      </c>
      <c r="B93" s="267" t="s">
        <v>398</v>
      </c>
      <c r="C93" s="16"/>
      <c r="D93" s="16"/>
      <c r="E93" s="16"/>
      <c r="F93" s="144">
        <f t="shared" si="4"/>
        <v>0</v>
      </c>
      <c r="G93" s="16"/>
      <c r="H93" s="17"/>
      <c r="I93" s="17"/>
      <c r="J93" s="38">
        <f t="shared" si="5"/>
        <v>0</v>
      </c>
      <c r="K93" s="17"/>
      <c r="L93" s="17"/>
      <c r="M93" s="17"/>
      <c r="N93" s="17"/>
      <c r="O93" s="17"/>
      <c r="P93" s="17"/>
      <c r="Q93" s="17"/>
      <c r="R93" s="17"/>
      <c r="S93" s="17"/>
      <c r="U93" s="313" t="str">
        <f t="shared" si="6"/>
        <v/>
      </c>
    </row>
    <row r="94" spans="1:21" ht="10.5" customHeight="1">
      <c r="A94" s="42" t="s">
        <v>184</v>
      </c>
      <c r="B94" s="267" t="s">
        <v>399</v>
      </c>
      <c r="C94" s="16"/>
      <c r="D94" s="16">
        <v>1</v>
      </c>
      <c r="E94" s="16"/>
      <c r="F94" s="144">
        <f t="shared" si="4"/>
        <v>1</v>
      </c>
      <c r="G94" s="16"/>
      <c r="H94" s="17"/>
      <c r="I94" s="17"/>
      <c r="J94" s="38">
        <f t="shared" si="5"/>
        <v>0</v>
      </c>
      <c r="K94" s="17"/>
      <c r="L94" s="17"/>
      <c r="M94" s="17"/>
      <c r="N94" s="17"/>
      <c r="O94" s="17"/>
      <c r="P94" s="17"/>
      <c r="Q94" s="17"/>
      <c r="R94" s="17"/>
      <c r="S94" s="17">
        <v>1</v>
      </c>
      <c r="U94" s="313" t="str">
        <f t="shared" si="6"/>
        <v/>
      </c>
    </row>
    <row r="95" spans="1:21" ht="10.5" customHeight="1">
      <c r="A95" s="42" t="s">
        <v>185</v>
      </c>
      <c r="B95" s="267" t="s">
        <v>400</v>
      </c>
      <c r="C95" s="16"/>
      <c r="D95" s="16"/>
      <c r="E95" s="16"/>
      <c r="F95" s="144">
        <f t="shared" si="4"/>
        <v>0</v>
      </c>
      <c r="G95" s="16"/>
      <c r="H95" s="17"/>
      <c r="I95" s="17"/>
      <c r="J95" s="38">
        <f t="shared" si="5"/>
        <v>0</v>
      </c>
      <c r="K95" s="17"/>
      <c r="L95" s="17"/>
      <c r="M95" s="17"/>
      <c r="N95" s="17"/>
      <c r="O95" s="17"/>
      <c r="P95" s="17"/>
      <c r="Q95" s="17"/>
      <c r="R95" s="17"/>
      <c r="S95" s="17"/>
      <c r="U95" s="313" t="str">
        <f t="shared" si="6"/>
        <v/>
      </c>
    </row>
    <row r="96" spans="1:21" ht="10.5" customHeight="1">
      <c r="A96" s="42" t="s">
        <v>186</v>
      </c>
      <c r="B96" s="267" t="s">
        <v>401</v>
      </c>
      <c r="C96" s="16"/>
      <c r="D96" s="16"/>
      <c r="E96" s="16"/>
      <c r="F96" s="144">
        <f t="shared" si="4"/>
        <v>0</v>
      </c>
      <c r="G96" s="16"/>
      <c r="H96" s="17"/>
      <c r="I96" s="17"/>
      <c r="J96" s="38">
        <f t="shared" si="5"/>
        <v>0</v>
      </c>
      <c r="K96" s="17"/>
      <c r="L96" s="17"/>
      <c r="M96" s="17"/>
      <c r="N96" s="17"/>
      <c r="O96" s="17"/>
      <c r="P96" s="17"/>
      <c r="Q96" s="17"/>
      <c r="R96" s="17"/>
      <c r="S96" s="17"/>
      <c r="U96" s="313" t="str">
        <f t="shared" si="6"/>
        <v/>
      </c>
    </row>
    <row r="97" spans="1:21" ht="10.5" customHeight="1">
      <c r="A97" s="42" t="s">
        <v>187</v>
      </c>
      <c r="B97" s="267" t="s">
        <v>402</v>
      </c>
      <c r="C97" s="16"/>
      <c r="D97" s="16"/>
      <c r="E97" s="16"/>
      <c r="F97" s="144">
        <f t="shared" si="4"/>
        <v>0</v>
      </c>
      <c r="G97" s="16"/>
      <c r="H97" s="17"/>
      <c r="I97" s="17"/>
      <c r="J97" s="38">
        <f t="shared" si="5"/>
        <v>0</v>
      </c>
      <c r="K97" s="17"/>
      <c r="L97" s="17"/>
      <c r="M97" s="17"/>
      <c r="N97" s="17"/>
      <c r="O97" s="17"/>
      <c r="P97" s="17"/>
      <c r="Q97" s="17"/>
      <c r="R97" s="17"/>
      <c r="S97" s="17"/>
      <c r="U97" s="313" t="str">
        <f t="shared" si="6"/>
        <v/>
      </c>
    </row>
    <row r="98" spans="1:21" ht="10.5" customHeight="1">
      <c r="A98" s="42" t="s">
        <v>188</v>
      </c>
      <c r="B98" s="267" t="s">
        <v>203</v>
      </c>
      <c r="C98" s="16"/>
      <c r="D98" s="16"/>
      <c r="E98" s="16"/>
      <c r="F98" s="144">
        <f t="shared" si="4"/>
        <v>0</v>
      </c>
      <c r="G98" s="16"/>
      <c r="H98" s="17"/>
      <c r="I98" s="17"/>
      <c r="J98" s="38">
        <f t="shared" si="5"/>
        <v>0</v>
      </c>
      <c r="K98" s="17"/>
      <c r="L98" s="17"/>
      <c r="M98" s="17"/>
      <c r="N98" s="17"/>
      <c r="O98" s="17"/>
      <c r="P98" s="17"/>
      <c r="Q98" s="17"/>
      <c r="R98" s="17"/>
      <c r="S98" s="17"/>
      <c r="U98" s="313" t="str">
        <f t="shared" si="6"/>
        <v/>
      </c>
    </row>
    <row r="99" spans="1:21" ht="10.5" customHeight="1">
      <c r="A99" s="42" t="s">
        <v>189</v>
      </c>
      <c r="B99" s="267" t="s">
        <v>403</v>
      </c>
      <c r="C99" s="16"/>
      <c r="D99" s="16"/>
      <c r="E99" s="16"/>
      <c r="F99" s="144">
        <f t="shared" si="4"/>
        <v>0</v>
      </c>
      <c r="G99" s="16"/>
      <c r="H99" s="17"/>
      <c r="I99" s="17"/>
      <c r="J99" s="38">
        <f t="shared" si="5"/>
        <v>0</v>
      </c>
      <c r="K99" s="17"/>
      <c r="L99" s="17"/>
      <c r="M99" s="17"/>
      <c r="N99" s="17"/>
      <c r="O99" s="17"/>
      <c r="P99" s="17"/>
      <c r="Q99" s="17"/>
      <c r="R99" s="17"/>
      <c r="S99" s="17"/>
      <c r="U99" s="313" t="str">
        <f t="shared" si="6"/>
        <v/>
      </c>
    </row>
    <row r="100" spans="1:21" ht="10.5" customHeight="1">
      <c r="A100" s="42" t="s">
        <v>190</v>
      </c>
      <c r="B100" s="267" t="s">
        <v>101</v>
      </c>
      <c r="C100" s="16">
        <v>81</v>
      </c>
      <c r="D100" s="16"/>
      <c r="E100" s="16"/>
      <c r="F100" s="144">
        <f t="shared" si="4"/>
        <v>81</v>
      </c>
      <c r="G100" s="16">
        <v>64</v>
      </c>
      <c r="H100" s="17">
        <v>4</v>
      </c>
      <c r="I100" s="17">
        <v>2</v>
      </c>
      <c r="J100" s="38">
        <f t="shared" si="5"/>
        <v>4</v>
      </c>
      <c r="K100" s="17"/>
      <c r="L100" s="17"/>
      <c r="M100" s="17"/>
      <c r="N100" s="17"/>
      <c r="O100" s="17"/>
      <c r="P100" s="17"/>
      <c r="Q100" s="17">
        <v>4</v>
      </c>
      <c r="R100" s="17"/>
      <c r="S100" s="17">
        <v>2</v>
      </c>
      <c r="U100" s="313" t="str">
        <f t="shared" si="6"/>
        <v/>
      </c>
    </row>
    <row r="101" spans="1:21" ht="10.5" customHeight="1">
      <c r="A101" s="42" t="s">
        <v>191</v>
      </c>
      <c r="B101" s="267" t="s">
        <v>404</v>
      </c>
      <c r="C101" s="16"/>
      <c r="D101" s="16"/>
      <c r="E101" s="16"/>
      <c r="F101" s="144">
        <f t="shared" si="4"/>
        <v>0</v>
      </c>
      <c r="G101" s="16"/>
      <c r="H101" s="17"/>
      <c r="I101" s="17"/>
      <c r="J101" s="38">
        <f t="shared" si="5"/>
        <v>0</v>
      </c>
      <c r="K101" s="17"/>
      <c r="L101" s="17"/>
      <c r="M101" s="17"/>
      <c r="N101" s="17"/>
      <c r="O101" s="17"/>
      <c r="P101" s="17"/>
      <c r="Q101" s="17"/>
      <c r="R101" s="17"/>
      <c r="S101" s="17"/>
      <c r="U101" s="313" t="str">
        <f t="shared" si="6"/>
        <v/>
      </c>
    </row>
    <row r="102" spans="1:21" ht="10.5" customHeight="1">
      <c r="A102" s="42" t="s">
        <v>192</v>
      </c>
      <c r="B102" s="267" t="s">
        <v>405</v>
      </c>
      <c r="C102" s="16"/>
      <c r="D102" s="16"/>
      <c r="E102" s="16"/>
      <c r="F102" s="144">
        <f t="shared" si="4"/>
        <v>0</v>
      </c>
      <c r="G102" s="16"/>
      <c r="H102" s="17"/>
      <c r="I102" s="17"/>
      <c r="J102" s="38">
        <f t="shared" si="5"/>
        <v>0</v>
      </c>
      <c r="K102" s="17"/>
      <c r="L102" s="17"/>
      <c r="M102" s="17"/>
      <c r="N102" s="17"/>
      <c r="O102" s="17"/>
      <c r="P102" s="17"/>
      <c r="Q102" s="17"/>
      <c r="R102" s="17"/>
      <c r="S102" s="17"/>
      <c r="U102" s="313" t="str">
        <f t="shared" si="6"/>
        <v/>
      </c>
    </row>
    <row r="103" spans="1:21" ht="10.5" customHeight="1">
      <c r="A103" s="42" t="s">
        <v>193</v>
      </c>
      <c r="B103" s="267" t="s">
        <v>102</v>
      </c>
      <c r="C103" s="16">
        <v>18</v>
      </c>
      <c r="D103" s="16"/>
      <c r="E103" s="16">
        <v>11</v>
      </c>
      <c r="F103" s="144">
        <f t="shared" si="4"/>
        <v>29</v>
      </c>
      <c r="G103" s="16">
        <v>4</v>
      </c>
      <c r="H103" s="17">
        <v>2</v>
      </c>
      <c r="I103" s="17"/>
      <c r="J103" s="38">
        <f t="shared" si="5"/>
        <v>2</v>
      </c>
      <c r="K103" s="17"/>
      <c r="L103" s="17"/>
      <c r="M103" s="17"/>
      <c r="N103" s="17"/>
      <c r="O103" s="17"/>
      <c r="P103" s="17"/>
      <c r="Q103" s="17"/>
      <c r="R103" s="17"/>
      <c r="S103" s="17">
        <v>4</v>
      </c>
      <c r="U103" s="313" t="str">
        <f t="shared" si="6"/>
        <v/>
      </c>
    </row>
    <row r="104" spans="1:21" ht="10.5" customHeight="1">
      <c r="A104" s="42" t="s">
        <v>194</v>
      </c>
      <c r="B104" s="267" t="s">
        <v>209</v>
      </c>
      <c r="C104" s="16"/>
      <c r="D104" s="16"/>
      <c r="E104" s="16"/>
      <c r="F104" s="144">
        <f t="shared" si="4"/>
        <v>0</v>
      </c>
      <c r="G104" s="16"/>
      <c r="H104" s="17"/>
      <c r="I104" s="17"/>
      <c r="J104" s="38">
        <f t="shared" si="5"/>
        <v>0</v>
      </c>
      <c r="K104" s="17"/>
      <c r="L104" s="17"/>
      <c r="M104" s="17"/>
      <c r="N104" s="17"/>
      <c r="O104" s="17"/>
      <c r="P104" s="17"/>
      <c r="Q104" s="17"/>
      <c r="R104" s="17"/>
      <c r="S104" s="17"/>
      <c r="U104" s="313" t="str">
        <f t="shared" si="6"/>
        <v/>
      </c>
    </row>
    <row r="105" spans="1:21" ht="10.5" customHeight="1">
      <c r="A105" s="42" t="s">
        <v>195</v>
      </c>
      <c r="B105" s="267" t="s">
        <v>211</v>
      </c>
      <c r="C105" s="16"/>
      <c r="D105" s="16"/>
      <c r="E105" s="16"/>
      <c r="F105" s="144">
        <f t="shared" si="4"/>
        <v>0</v>
      </c>
      <c r="G105" s="16"/>
      <c r="H105" s="17"/>
      <c r="I105" s="17"/>
      <c r="J105" s="38">
        <f t="shared" si="5"/>
        <v>0</v>
      </c>
      <c r="K105" s="17"/>
      <c r="L105" s="17"/>
      <c r="M105" s="17"/>
      <c r="N105" s="17"/>
      <c r="O105" s="17"/>
      <c r="P105" s="17"/>
      <c r="Q105" s="17"/>
      <c r="R105" s="17"/>
      <c r="S105" s="17"/>
      <c r="U105" s="313" t="str">
        <f t="shared" si="6"/>
        <v/>
      </c>
    </row>
    <row r="106" spans="1:21" ht="10.5" customHeight="1">
      <c r="A106" s="42" t="s">
        <v>198</v>
      </c>
      <c r="B106" s="267" t="s">
        <v>103</v>
      </c>
      <c r="C106" s="16"/>
      <c r="D106" s="16"/>
      <c r="E106" s="16"/>
      <c r="F106" s="144">
        <f t="shared" si="4"/>
        <v>0</v>
      </c>
      <c r="G106" s="16"/>
      <c r="H106" s="17"/>
      <c r="I106" s="17"/>
      <c r="J106" s="38">
        <f t="shared" si="5"/>
        <v>0</v>
      </c>
      <c r="K106" s="17"/>
      <c r="L106" s="17"/>
      <c r="M106" s="17"/>
      <c r="N106" s="17"/>
      <c r="O106" s="17"/>
      <c r="P106" s="17"/>
      <c r="Q106" s="17"/>
      <c r="R106" s="17"/>
      <c r="S106" s="17"/>
      <c r="U106" s="313" t="str">
        <f t="shared" si="6"/>
        <v/>
      </c>
    </row>
    <row r="107" spans="1:21" ht="10.5" customHeight="1">
      <c r="A107" s="42" t="s">
        <v>199</v>
      </c>
      <c r="B107" s="267" t="s">
        <v>406</v>
      </c>
      <c r="C107" s="16"/>
      <c r="D107" s="16"/>
      <c r="E107" s="16"/>
      <c r="F107" s="144">
        <f t="shared" si="4"/>
        <v>0</v>
      </c>
      <c r="G107" s="16"/>
      <c r="H107" s="17"/>
      <c r="I107" s="17"/>
      <c r="J107" s="38">
        <f t="shared" si="5"/>
        <v>0</v>
      </c>
      <c r="K107" s="17"/>
      <c r="L107" s="17"/>
      <c r="M107" s="17"/>
      <c r="N107" s="17"/>
      <c r="O107" s="17"/>
      <c r="P107" s="17"/>
      <c r="Q107" s="17"/>
      <c r="R107" s="17"/>
      <c r="S107" s="17"/>
      <c r="U107" s="313" t="str">
        <f t="shared" si="6"/>
        <v/>
      </c>
    </row>
    <row r="108" spans="1:21" ht="10.5" customHeight="1">
      <c r="A108" s="42" t="s">
        <v>200</v>
      </c>
      <c r="B108" s="267" t="s">
        <v>407</v>
      </c>
      <c r="C108" s="16"/>
      <c r="D108" s="16"/>
      <c r="E108" s="16"/>
      <c r="F108" s="144">
        <f t="shared" si="4"/>
        <v>0</v>
      </c>
      <c r="G108" s="16"/>
      <c r="H108" s="17"/>
      <c r="I108" s="17"/>
      <c r="J108" s="38">
        <f t="shared" si="5"/>
        <v>0</v>
      </c>
      <c r="K108" s="17"/>
      <c r="L108" s="17"/>
      <c r="M108" s="17"/>
      <c r="N108" s="17"/>
      <c r="O108" s="17"/>
      <c r="P108" s="17"/>
      <c r="Q108" s="17"/>
      <c r="R108" s="17"/>
      <c r="S108" s="17"/>
      <c r="U108" s="313" t="str">
        <f t="shared" si="6"/>
        <v/>
      </c>
    </row>
    <row r="109" spans="1:21" ht="10.5" customHeight="1">
      <c r="A109" s="42" t="s">
        <v>201</v>
      </c>
      <c r="B109" s="267" t="s">
        <v>217</v>
      </c>
      <c r="C109" s="16"/>
      <c r="D109" s="16"/>
      <c r="E109" s="16"/>
      <c r="F109" s="144">
        <f t="shared" si="4"/>
        <v>0</v>
      </c>
      <c r="G109" s="16"/>
      <c r="H109" s="17"/>
      <c r="I109" s="17"/>
      <c r="J109" s="38">
        <f t="shared" si="5"/>
        <v>0</v>
      </c>
      <c r="K109" s="17"/>
      <c r="L109" s="17"/>
      <c r="M109" s="17"/>
      <c r="N109" s="17"/>
      <c r="O109" s="17"/>
      <c r="P109" s="17"/>
      <c r="Q109" s="17"/>
      <c r="R109" s="17"/>
      <c r="S109" s="17"/>
      <c r="U109" s="313" t="str">
        <f t="shared" si="6"/>
        <v/>
      </c>
    </row>
    <row r="110" spans="1:21" ht="10.5" customHeight="1">
      <c r="A110" s="42" t="s">
        <v>202</v>
      </c>
      <c r="B110" s="267" t="s">
        <v>218</v>
      </c>
      <c r="C110" s="16"/>
      <c r="D110" s="16"/>
      <c r="E110" s="16"/>
      <c r="F110" s="144">
        <f t="shared" si="4"/>
        <v>0</v>
      </c>
      <c r="G110" s="16"/>
      <c r="H110" s="17"/>
      <c r="I110" s="17"/>
      <c r="J110" s="38">
        <f t="shared" si="5"/>
        <v>0</v>
      </c>
      <c r="K110" s="17"/>
      <c r="L110" s="17"/>
      <c r="M110" s="17"/>
      <c r="N110" s="17"/>
      <c r="O110" s="17"/>
      <c r="P110" s="17"/>
      <c r="Q110" s="17"/>
      <c r="R110" s="17"/>
      <c r="S110" s="17"/>
      <c r="U110" s="313" t="str">
        <f t="shared" si="6"/>
        <v/>
      </c>
    </row>
    <row r="111" spans="1:21" ht="45" customHeight="1">
      <c r="A111" s="42" t="s">
        <v>204</v>
      </c>
      <c r="B111" s="267" t="s">
        <v>408</v>
      </c>
      <c r="C111" s="16">
        <v>240</v>
      </c>
      <c r="D111" s="16">
        <v>52</v>
      </c>
      <c r="E111" s="16">
        <v>80</v>
      </c>
      <c r="F111" s="144">
        <f t="shared" si="4"/>
        <v>372</v>
      </c>
      <c r="G111" s="16">
        <v>72</v>
      </c>
      <c r="H111" s="17">
        <v>11</v>
      </c>
      <c r="I111" s="17">
        <v>2</v>
      </c>
      <c r="J111" s="38">
        <f t="shared" si="5"/>
        <v>1</v>
      </c>
      <c r="K111" s="17">
        <v>10</v>
      </c>
      <c r="L111" s="17"/>
      <c r="M111" s="17"/>
      <c r="N111" s="17"/>
      <c r="O111" s="17"/>
      <c r="P111" s="17"/>
      <c r="Q111" s="17"/>
      <c r="R111" s="17">
        <v>11</v>
      </c>
      <c r="S111" s="17">
        <v>22</v>
      </c>
      <c r="U111" s="313" t="str">
        <f t="shared" si="6"/>
        <v/>
      </c>
    </row>
    <row r="112" spans="1:21" ht="34.5" customHeight="1">
      <c r="A112" s="42" t="s">
        <v>205</v>
      </c>
      <c r="B112" s="267" t="s">
        <v>545</v>
      </c>
      <c r="C112" s="16">
        <v>65</v>
      </c>
      <c r="D112" s="16">
        <v>334</v>
      </c>
      <c r="E112" s="16">
        <v>421</v>
      </c>
      <c r="F112" s="144">
        <f t="shared" si="4"/>
        <v>820</v>
      </c>
      <c r="G112" s="16">
        <v>147</v>
      </c>
      <c r="H112" s="17">
        <v>8</v>
      </c>
      <c r="I112" s="17">
        <v>7</v>
      </c>
      <c r="J112" s="38">
        <f t="shared" si="5"/>
        <v>8</v>
      </c>
      <c r="K112" s="17"/>
      <c r="L112" s="17"/>
      <c r="M112" s="17"/>
      <c r="N112" s="17"/>
      <c r="O112" s="17"/>
      <c r="P112" s="17"/>
      <c r="Q112" s="17">
        <v>1</v>
      </c>
      <c r="R112" s="17">
        <v>6</v>
      </c>
      <c r="S112" s="17">
        <v>50</v>
      </c>
      <c r="U112" s="313" t="str">
        <f t="shared" si="6"/>
        <v/>
      </c>
    </row>
    <row r="113" spans="1:21" ht="10.5" customHeight="1">
      <c r="A113" s="42"/>
      <c r="B113" s="44" t="s">
        <v>117</v>
      </c>
      <c r="C113" s="53">
        <f t="shared" ref="C113:S113" si="7">SUM(C67:C112)</f>
        <v>1422</v>
      </c>
      <c r="D113" s="53">
        <f t="shared" si="7"/>
        <v>513</v>
      </c>
      <c r="E113" s="53">
        <f t="shared" si="7"/>
        <v>679</v>
      </c>
      <c r="F113" s="53">
        <f t="shared" si="7"/>
        <v>2614</v>
      </c>
      <c r="G113" s="53">
        <f t="shared" si="7"/>
        <v>827</v>
      </c>
      <c r="H113" s="53">
        <f>SUM(H67:H112)</f>
        <v>48</v>
      </c>
      <c r="I113" s="53">
        <f t="shared" si="7"/>
        <v>20</v>
      </c>
      <c r="J113" s="53">
        <f t="shared" si="7"/>
        <v>27</v>
      </c>
      <c r="K113" s="53">
        <f t="shared" si="7"/>
        <v>18</v>
      </c>
      <c r="L113" s="53">
        <f t="shared" si="7"/>
        <v>2</v>
      </c>
      <c r="M113" s="53">
        <f t="shared" si="7"/>
        <v>1</v>
      </c>
      <c r="N113" s="53">
        <f t="shared" si="7"/>
        <v>0</v>
      </c>
      <c r="O113" s="53">
        <f t="shared" si="7"/>
        <v>0</v>
      </c>
      <c r="P113" s="53">
        <f t="shared" si="7"/>
        <v>0</v>
      </c>
      <c r="Q113" s="53">
        <f t="shared" si="7"/>
        <v>13</v>
      </c>
      <c r="R113" s="53">
        <f t="shared" si="7"/>
        <v>32</v>
      </c>
      <c r="S113" s="53">
        <f t="shared" si="7"/>
        <v>119</v>
      </c>
      <c r="U113" s="313"/>
    </row>
    <row r="114" spans="1:21" ht="10.5" customHeight="1">
      <c r="A114" s="45"/>
      <c r="B114" s="46" t="s">
        <v>104</v>
      </c>
      <c r="C114" s="54"/>
      <c r="D114" s="54"/>
      <c r="E114" s="54"/>
      <c r="F114" s="54"/>
      <c r="G114" s="54"/>
      <c r="H114" s="39"/>
      <c r="I114" s="55"/>
      <c r="J114" s="39"/>
      <c r="K114" s="54"/>
      <c r="L114" s="54"/>
      <c r="M114" s="54"/>
      <c r="N114" s="54"/>
      <c r="O114" s="54"/>
      <c r="P114" s="54"/>
      <c r="Q114" s="54"/>
      <c r="R114" s="54"/>
      <c r="S114" s="56"/>
      <c r="U114" s="313"/>
    </row>
    <row r="115" spans="1:21" ht="10.5" customHeight="1">
      <c r="A115" s="42" t="s">
        <v>40</v>
      </c>
      <c r="B115" s="43" t="s">
        <v>105</v>
      </c>
      <c r="C115" s="16"/>
      <c r="D115" s="16"/>
      <c r="E115" s="16"/>
      <c r="F115" s="144">
        <f t="shared" ref="F115:F123" si="8">SUM(C115:E115)</f>
        <v>0</v>
      </c>
      <c r="G115" s="16"/>
      <c r="H115" s="17"/>
      <c r="I115" s="17"/>
      <c r="J115" s="38">
        <f t="shared" ref="J115:J123" si="9">H115-(K115+L115+M115+N115+O115+P115)</f>
        <v>0</v>
      </c>
      <c r="K115" s="17"/>
      <c r="L115" s="17"/>
      <c r="M115" s="17"/>
      <c r="N115" s="17"/>
      <c r="O115" s="17"/>
      <c r="P115" s="17"/>
      <c r="Q115" s="17"/>
      <c r="R115" s="17"/>
      <c r="S115" s="16"/>
      <c r="U115" s="313" t="str">
        <f t="shared" si="6"/>
        <v/>
      </c>
    </row>
    <row r="116" spans="1:21" ht="10.5" customHeight="1">
      <c r="A116" s="42" t="s">
        <v>42</v>
      </c>
      <c r="B116" s="43" t="s">
        <v>219</v>
      </c>
      <c r="C116" s="16"/>
      <c r="D116" s="16"/>
      <c r="E116" s="16"/>
      <c r="F116" s="144">
        <f t="shared" si="8"/>
        <v>0</v>
      </c>
      <c r="G116" s="16"/>
      <c r="H116" s="17"/>
      <c r="I116" s="17"/>
      <c r="J116" s="38">
        <f t="shared" si="9"/>
        <v>0</v>
      </c>
      <c r="K116" s="17"/>
      <c r="L116" s="17"/>
      <c r="M116" s="17"/>
      <c r="N116" s="17"/>
      <c r="O116" s="17"/>
      <c r="P116" s="17"/>
      <c r="Q116" s="17"/>
      <c r="R116" s="17"/>
      <c r="S116" s="16"/>
      <c r="U116" s="313" t="str">
        <f t="shared" si="6"/>
        <v/>
      </c>
    </row>
    <row r="117" spans="1:21" ht="10.5" customHeight="1">
      <c r="A117" s="42" t="s">
        <v>44</v>
      </c>
      <c r="B117" s="43" t="s">
        <v>106</v>
      </c>
      <c r="C117" s="16"/>
      <c r="D117" s="16"/>
      <c r="E117" s="16"/>
      <c r="F117" s="144">
        <f t="shared" si="8"/>
        <v>0</v>
      </c>
      <c r="G117" s="16"/>
      <c r="H117" s="17"/>
      <c r="I117" s="17"/>
      <c r="J117" s="38">
        <f t="shared" si="9"/>
        <v>0</v>
      </c>
      <c r="K117" s="17"/>
      <c r="L117" s="17"/>
      <c r="M117" s="17"/>
      <c r="N117" s="17"/>
      <c r="O117" s="17"/>
      <c r="P117" s="17"/>
      <c r="Q117" s="17"/>
      <c r="R117" s="17"/>
      <c r="S117" s="16"/>
      <c r="U117" s="313" t="str">
        <f t="shared" si="6"/>
        <v/>
      </c>
    </row>
    <row r="118" spans="1:21" ht="10.5" customHeight="1">
      <c r="A118" s="42" t="s">
        <v>46</v>
      </c>
      <c r="B118" s="43" t="s">
        <v>107</v>
      </c>
      <c r="C118" s="16"/>
      <c r="D118" s="16"/>
      <c r="E118" s="16"/>
      <c r="F118" s="144">
        <f t="shared" si="8"/>
        <v>0</v>
      </c>
      <c r="G118" s="16"/>
      <c r="H118" s="17"/>
      <c r="I118" s="17"/>
      <c r="J118" s="38">
        <f t="shared" si="9"/>
        <v>0</v>
      </c>
      <c r="K118" s="17"/>
      <c r="L118" s="17"/>
      <c r="M118" s="17"/>
      <c r="N118" s="17"/>
      <c r="O118" s="17"/>
      <c r="P118" s="17"/>
      <c r="Q118" s="17"/>
      <c r="R118" s="17"/>
      <c r="S118" s="16"/>
      <c r="U118" s="313" t="str">
        <f t="shared" si="6"/>
        <v/>
      </c>
    </row>
    <row r="119" spans="1:21" ht="10.5" customHeight="1">
      <c r="A119" s="42" t="s">
        <v>48</v>
      </c>
      <c r="B119" s="43" t="s">
        <v>108</v>
      </c>
      <c r="C119" s="16"/>
      <c r="D119" s="16"/>
      <c r="E119" s="16"/>
      <c r="F119" s="144">
        <f t="shared" si="8"/>
        <v>0</v>
      </c>
      <c r="G119" s="16"/>
      <c r="H119" s="17"/>
      <c r="I119" s="17"/>
      <c r="J119" s="38">
        <f t="shared" si="9"/>
        <v>0</v>
      </c>
      <c r="K119" s="17"/>
      <c r="L119" s="17"/>
      <c r="M119" s="17"/>
      <c r="N119" s="17"/>
      <c r="O119" s="17"/>
      <c r="P119" s="17"/>
      <c r="Q119" s="17"/>
      <c r="R119" s="17"/>
      <c r="S119" s="16"/>
      <c r="U119" s="313" t="str">
        <f t="shared" si="6"/>
        <v/>
      </c>
    </row>
    <row r="120" spans="1:21" ht="10.5" customHeight="1">
      <c r="A120" s="42" t="s">
        <v>50</v>
      </c>
      <c r="B120" s="43" t="s">
        <v>109</v>
      </c>
      <c r="C120" s="16"/>
      <c r="D120" s="16"/>
      <c r="E120" s="16"/>
      <c r="F120" s="144">
        <f t="shared" si="8"/>
        <v>0</v>
      </c>
      <c r="G120" s="16"/>
      <c r="H120" s="17"/>
      <c r="I120" s="17"/>
      <c r="J120" s="38">
        <f t="shared" si="9"/>
        <v>0</v>
      </c>
      <c r="K120" s="17"/>
      <c r="L120" s="17"/>
      <c r="M120" s="17"/>
      <c r="N120" s="17"/>
      <c r="O120" s="17"/>
      <c r="P120" s="17"/>
      <c r="Q120" s="17"/>
      <c r="R120" s="17"/>
      <c r="S120" s="16"/>
      <c r="U120" s="313" t="str">
        <f t="shared" si="6"/>
        <v/>
      </c>
    </row>
    <row r="121" spans="1:21" ht="10.5" customHeight="1">
      <c r="A121" s="42" t="s">
        <v>52</v>
      </c>
      <c r="B121" s="43" t="s">
        <v>220</v>
      </c>
      <c r="C121" s="16"/>
      <c r="D121" s="16"/>
      <c r="E121" s="16"/>
      <c r="F121" s="144">
        <f t="shared" si="8"/>
        <v>0</v>
      </c>
      <c r="G121" s="16"/>
      <c r="H121" s="17"/>
      <c r="I121" s="17"/>
      <c r="J121" s="38">
        <f t="shared" si="9"/>
        <v>0</v>
      </c>
      <c r="K121" s="17"/>
      <c r="L121" s="17"/>
      <c r="M121" s="17"/>
      <c r="N121" s="17"/>
      <c r="O121" s="17"/>
      <c r="P121" s="17"/>
      <c r="Q121" s="17"/>
      <c r="R121" s="17"/>
      <c r="S121" s="16"/>
      <c r="U121" s="313" t="str">
        <f t="shared" si="6"/>
        <v/>
      </c>
    </row>
    <row r="122" spans="1:21" ht="10.5" customHeight="1">
      <c r="A122" s="42" t="s">
        <v>53</v>
      </c>
      <c r="B122" s="43" t="s">
        <v>110</v>
      </c>
      <c r="C122" s="16"/>
      <c r="D122" s="16"/>
      <c r="E122" s="16"/>
      <c r="F122" s="144">
        <f t="shared" si="8"/>
        <v>0</v>
      </c>
      <c r="G122" s="16"/>
      <c r="H122" s="17"/>
      <c r="I122" s="17"/>
      <c r="J122" s="38">
        <f t="shared" si="9"/>
        <v>0</v>
      </c>
      <c r="K122" s="17"/>
      <c r="L122" s="17"/>
      <c r="M122" s="17"/>
      <c r="N122" s="17"/>
      <c r="O122" s="17"/>
      <c r="P122" s="17"/>
      <c r="Q122" s="17"/>
      <c r="R122" s="17"/>
      <c r="S122" s="16"/>
      <c r="U122" s="313" t="str">
        <f t="shared" si="6"/>
        <v/>
      </c>
    </row>
    <row r="123" spans="1:21" ht="10.5" customHeight="1">
      <c r="A123" s="42" t="s">
        <v>54</v>
      </c>
      <c r="B123" s="43" t="s">
        <v>221</v>
      </c>
      <c r="C123" s="16"/>
      <c r="D123" s="16"/>
      <c r="E123" s="16"/>
      <c r="F123" s="144">
        <f t="shared" si="8"/>
        <v>0</v>
      </c>
      <c r="G123" s="16"/>
      <c r="H123" s="17"/>
      <c r="I123" s="17"/>
      <c r="J123" s="38">
        <f t="shared" si="9"/>
        <v>0</v>
      </c>
      <c r="K123" s="17"/>
      <c r="L123" s="17"/>
      <c r="M123" s="17"/>
      <c r="N123" s="17"/>
      <c r="O123" s="17"/>
      <c r="P123" s="17"/>
      <c r="Q123" s="17"/>
      <c r="R123" s="17"/>
      <c r="S123" s="16"/>
      <c r="U123" s="313" t="str">
        <f t="shared" si="6"/>
        <v/>
      </c>
    </row>
    <row r="124" spans="1:21" ht="10.5" customHeight="1">
      <c r="A124" s="42"/>
      <c r="B124" s="44" t="s">
        <v>222</v>
      </c>
      <c r="C124" s="53">
        <f t="shared" ref="C124:S124" si="10">SUM(C115:C123)</f>
        <v>0</v>
      </c>
      <c r="D124" s="53">
        <f t="shared" si="10"/>
        <v>0</v>
      </c>
      <c r="E124" s="53">
        <f t="shared" si="10"/>
        <v>0</v>
      </c>
      <c r="F124" s="53">
        <f t="shared" si="10"/>
        <v>0</v>
      </c>
      <c r="G124" s="53">
        <f t="shared" si="10"/>
        <v>0</v>
      </c>
      <c r="H124" s="53">
        <f t="shared" si="10"/>
        <v>0</v>
      </c>
      <c r="I124" s="53">
        <f t="shared" si="10"/>
        <v>0</v>
      </c>
      <c r="J124" s="53">
        <f t="shared" si="10"/>
        <v>0</v>
      </c>
      <c r="K124" s="53">
        <f t="shared" si="10"/>
        <v>0</v>
      </c>
      <c r="L124" s="53">
        <f t="shared" si="10"/>
        <v>0</v>
      </c>
      <c r="M124" s="53">
        <f t="shared" si="10"/>
        <v>0</v>
      </c>
      <c r="N124" s="53">
        <f t="shared" si="10"/>
        <v>0</v>
      </c>
      <c r="O124" s="53">
        <f t="shared" si="10"/>
        <v>0</v>
      </c>
      <c r="P124" s="53">
        <f t="shared" si="10"/>
        <v>0</v>
      </c>
      <c r="Q124" s="53">
        <f>SUM(Q115:Q123)</f>
        <v>0</v>
      </c>
      <c r="R124" s="53">
        <f t="shared" si="10"/>
        <v>0</v>
      </c>
      <c r="S124" s="53">
        <f t="shared" si="10"/>
        <v>0</v>
      </c>
      <c r="U124" s="313"/>
    </row>
    <row r="125" spans="1:21" ht="10.5" customHeight="1">
      <c r="A125" s="45"/>
      <c r="B125" s="46" t="s">
        <v>111</v>
      </c>
      <c r="C125" s="54"/>
      <c r="D125" s="54"/>
      <c r="E125" s="54"/>
      <c r="F125" s="54"/>
      <c r="G125" s="54"/>
      <c r="H125" s="39"/>
      <c r="I125" s="55"/>
      <c r="J125" s="39"/>
      <c r="K125" s="54"/>
      <c r="L125" s="54"/>
      <c r="M125" s="54"/>
      <c r="N125" s="54"/>
      <c r="O125" s="54"/>
      <c r="P125" s="54"/>
      <c r="Q125" s="54"/>
      <c r="R125" s="54"/>
      <c r="S125" s="56"/>
      <c r="U125" s="313"/>
    </row>
    <row r="126" spans="1:21" ht="10.5" customHeight="1">
      <c r="A126" s="42" t="s">
        <v>40</v>
      </c>
      <c r="B126" s="267" t="s">
        <v>409</v>
      </c>
      <c r="C126" s="16"/>
      <c r="D126" s="16"/>
      <c r="E126" s="16"/>
      <c r="F126" s="144">
        <f t="shared" ref="F126:F130" si="11">SUM(C126:E126)</f>
        <v>0</v>
      </c>
      <c r="G126" s="16"/>
      <c r="H126" s="17"/>
      <c r="I126" s="17"/>
      <c r="J126" s="38">
        <f t="shared" ref="J126:J130" si="12">H126-(K126+L126+M126+N126+O126+P126)</f>
        <v>0</v>
      </c>
      <c r="K126" s="17"/>
      <c r="L126" s="17"/>
      <c r="M126" s="17"/>
      <c r="N126" s="17"/>
      <c r="O126" s="17"/>
      <c r="P126" s="17"/>
      <c r="Q126" s="17"/>
      <c r="R126" s="17"/>
      <c r="S126" s="16"/>
      <c r="U126" s="313" t="str">
        <f t="shared" si="6"/>
        <v/>
      </c>
    </row>
    <row r="127" spans="1:21" ht="10.5" customHeight="1">
      <c r="A127" s="42" t="s">
        <v>42</v>
      </c>
      <c r="B127" s="267" t="s">
        <v>410</v>
      </c>
      <c r="C127" s="16"/>
      <c r="D127" s="16"/>
      <c r="E127" s="16"/>
      <c r="F127" s="144">
        <f t="shared" si="11"/>
        <v>0</v>
      </c>
      <c r="G127" s="16"/>
      <c r="H127" s="17"/>
      <c r="I127" s="17"/>
      <c r="J127" s="38">
        <f t="shared" si="12"/>
        <v>0</v>
      </c>
      <c r="K127" s="17"/>
      <c r="L127" s="17"/>
      <c r="M127" s="17"/>
      <c r="N127" s="17"/>
      <c r="O127" s="17"/>
      <c r="P127" s="17"/>
      <c r="Q127" s="17"/>
      <c r="R127" s="17"/>
      <c r="S127" s="16"/>
      <c r="U127" s="313" t="str">
        <f t="shared" si="6"/>
        <v/>
      </c>
    </row>
    <row r="128" spans="1:21" ht="10.5" customHeight="1">
      <c r="A128" s="42" t="s">
        <v>44</v>
      </c>
      <c r="B128" s="267" t="s">
        <v>112</v>
      </c>
      <c r="C128" s="16"/>
      <c r="D128" s="16"/>
      <c r="E128" s="16"/>
      <c r="F128" s="144">
        <f t="shared" si="11"/>
        <v>0</v>
      </c>
      <c r="G128" s="16"/>
      <c r="H128" s="17"/>
      <c r="I128" s="17"/>
      <c r="J128" s="38">
        <f t="shared" si="12"/>
        <v>0</v>
      </c>
      <c r="K128" s="17"/>
      <c r="L128" s="17"/>
      <c r="M128" s="17"/>
      <c r="N128" s="17"/>
      <c r="O128" s="17"/>
      <c r="P128" s="17"/>
      <c r="Q128" s="17"/>
      <c r="R128" s="17"/>
      <c r="S128" s="16"/>
      <c r="U128" s="313" t="str">
        <f t="shared" si="6"/>
        <v/>
      </c>
    </row>
    <row r="129" spans="1:22" ht="10.5" customHeight="1">
      <c r="A129" s="42" t="s">
        <v>46</v>
      </c>
      <c r="B129" s="267" t="s">
        <v>411</v>
      </c>
      <c r="C129" s="16"/>
      <c r="D129" s="16"/>
      <c r="E129" s="16"/>
      <c r="F129" s="144">
        <f t="shared" si="11"/>
        <v>0</v>
      </c>
      <c r="G129" s="16"/>
      <c r="H129" s="17"/>
      <c r="I129" s="17"/>
      <c r="J129" s="38">
        <f t="shared" si="12"/>
        <v>0</v>
      </c>
      <c r="K129" s="17"/>
      <c r="L129" s="17"/>
      <c r="M129" s="17"/>
      <c r="N129" s="17"/>
      <c r="O129" s="17"/>
      <c r="P129" s="17"/>
      <c r="Q129" s="17"/>
      <c r="R129" s="17"/>
      <c r="S129" s="16"/>
      <c r="U129" s="313" t="str">
        <f t="shared" si="6"/>
        <v/>
      </c>
    </row>
    <row r="130" spans="1:22" ht="33.75" customHeight="1">
      <c r="A130" s="42" t="s">
        <v>48</v>
      </c>
      <c r="B130" s="267" t="s">
        <v>412</v>
      </c>
      <c r="C130" s="16"/>
      <c r="D130" s="16"/>
      <c r="E130" s="16"/>
      <c r="F130" s="144">
        <f t="shared" si="11"/>
        <v>0</v>
      </c>
      <c r="G130" s="16"/>
      <c r="H130" s="17"/>
      <c r="I130" s="17"/>
      <c r="J130" s="38">
        <f t="shared" si="12"/>
        <v>0</v>
      </c>
      <c r="K130" s="17"/>
      <c r="L130" s="17"/>
      <c r="M130" s="17"/>
      <c r="N130" s="17"/>
      <c r="O130" s="17"/>
      <c r="P130" s="17"/>
      <c r="Q130" s="17"/>
      <c r="R130" s="17"/>
      <c r="S130" s="16"/>
      <c r="U130" s="313" t="str">
        <f t="shared" si="6"/>
        <v/>
      </c>
    </row>
    <row r="131" spans="1:22" ht="10.5" customHeight="1">
      <c r="A131" s="42"/>
      <c r="B131" s="44" t="s">
        <v>113</v>
      </c>
      <c r="C131" s="53">
        <f t="shared" ref="C131:S131" si="13">SUM(C126:C130)</f>
        <v>0</v>
      </c>
      <c r="D131" s="53">
        <f t="shared" si="13"/>
        <v>0</v>
      </c>
      <c r="E131" s="53">
        <f t="shared" si="13"/>
        <v>0</v>
      </c>
      <c r="F131" s="53">
        <f t="shared" si="13"/>
        <v>0</v>
      </c>
      <c r="G131" s="53">
        <f t="shared" si="13"/>
        <v>0</v>
      </c>
      <c r="H131" s="53">
        <f t="shared" si="13"/>
        <v>0</v>
      </c>
      <c r="I131" s="53">
        <f t="shared" si="13"/>
        <v>0</v>
      </c>
      <c r="J131" s="53">
        <f t="shared" si="13"/>
        <v>0</v>
      </c>
      <c r="K131" s="53">
        <f t="shared" si="13"/>
        <v>0</v>
      </c>
      <c r="L131" s="53">
        <f t="shared" si="13"/>
        <v>0</v>
      </c>
      <c r="M131" s="53">
        <f t="shared" si="13"/>
        <v>0</v>
      </c>
      <c r="N131" s="53">
        <f t="shared" si="13"/>
        <v>0</v>
      </c>
      <c r="O131" s="53">
        <f t="shared" si="13"/>
        <v>0</v>
      </c>
      <c r="P131" s="53">
        <f t="shared" si="13"/>
        <v>0</v>
      </c>
      <c r="Q131" s="53">
        <f t="shared" si="13"/>
        <v>0</v>
      </c>
      <c r="R131" s="53">
        <f t="shared" si="13"/>
        <v>0</v>
      </c>
      <c r="S131" s="53">
        <f t="shared" si="13"/>
        <v>0</v>
      </c>
      <c r="U131" s="313"/>
    </row>
    <row r="132" spans="1:22" ht="10.5" customHeight="1">
      <c r="A132" s="45"/>
      <c r="B132" s="46" t="s">
        <v>114</v>
      </c>
      <c r="C132" s="54"/>
      <c r="D132" s="54"/>
      <c r="E132" s="54"/>
      <c r="F132" s="54"/>
      <c r="G132" s="54"/>
      <c r="H132" s="39"/>
      <c r="I132" s="55"/>
      <c r="J132" s="39"/>
      <c r="K132" s="54"/>
      <c r="L132" s="54"/>
      <c r="M132" s="54"/>
      <c r="N132" s="54"/>
      <c r="O132" s="54"/>
      <c r="P132" s="54"/>
      <c r="Q132" s="54"/>
      <c r="R132" s="54"/>
      <c r="S132" s="56"/>
      <c r="U132" s="313"/>
    </row>
    <row r="133" spans="1:22" ht="10.5" customHeight="1">
      <c r="A133" s="42" t="s">
        <v>40</v>
      </c>
      <c r="B133" s="43" t="s">
        <v>223</v>
      </c>
      <c r="C133" s="16"/>
      <c r="D133" s="16">
        <v>5</v>
      </c>
      <c r="E133" s="16">
        <v>32</v>
      </c>
      <c r="F133" s="144">
        <f t="shared" ref="F133:F136" si="14">SUM(C133:E133)</f>
        <v>37</v>
      </c>
      <c r="G133" s="16">
        <v>12</v>
      </c>
      <c r="H133" s="17"/>
      <c r="I133" s="17"/>
      <c r="J133" s="38">
        <f t="shared" ref="J133:J135" si="15">H133-(K133+L133+M133+N133+O133+P133)</f>
        <v>0</v>
      </c>
      <c r="K133" s="17"/>
      <c r="L133" s="17"/>
      <c r="M133" s="17"/>
      <c r="N133" s="17"/>
      <c r="O133" s="17"/>
      <c r="P133" s="17"/>
      <c r="Q133" s="17"/>
      <c r="R133" s="17"/>
      <c r="S133" s="17">
        <v>1</v>
      </c>
      <c r="U133" s="313" t="str">
        <f t="shared" ref="U133:U136" si="16">IF(G133&gt;F133,"Klaida! Negali būti moterų daugiau nei iš viso sportuojančiųjų!",IF(I133&gt;H133,"Klaida! Negali būti moterų daugiau nei iš viso trenerių!",IF(K133+L133+M133+N133+O133+P133&gt;H133,"Klaida! Negali būti kategorijų daugiau negu trenerių!",IF(K133+L133+M133+N133+O133+P133&gt;H133,"Klaida! Negali būti kategorijų daugiau negu trenerių!",IF(Q133+R133&gt;H133,"Klaida! Negali būti išsilavinimų arba veklos leidimų daugiau negu trenerių!","")))))</f>
        <v/>
      </c>
    </row>
    <row r="134" spans="1:22" ht="10.5" customHeight="1">
      <c r="A134" s="42" t="s">
        <v>42</v>
      </c>
      <c r="B134" s="43" t="s">
        <v>224</v>
      </c>
      <c r="C134" s="16">
        <v>1</v>
      </c>
      <c r="D134" s="16">
        <v>4</v>
      </c>
      <c r="E134" s="16">
        <v>27</v>
      </c>
      <c r="F134" s="144">
        <f t="shared" si="14"/>
        <v>32</v>
      </c>
      <c r="G134" s="16">
        <v>12</v>
      </c>
      <c r="H134" s="17">
        <v>1</v>
      </c>
      <c r="I134" s="17">
        <v>1</v>
      </c>
      <c r="J134" s="38">
        <f t="shared" si="15"/>
        <v>1</v>
      </c>
      <c r="K134" s="17"/>
      <c r="L134" s="17"/>
      <c r="M134" s="17"/>
      <c r="N134" s="17"/>
      <c r="O134" s="17"/>
      <c r="P134" s="17"/>
      <c r="Q134" s="17"/>
      <c r="R134" s="17"/>
      <c r="S134" s="17"/>
      <c r="U134" s="313" t="str">
        <f t="shared" si="16"/>
        <v/>
      </c>
    </row>
    <row r="135" spans="1:22" ht="10.5" customHeight="1">
      <c r="A135" s="42" t="s">
        <v>44</v>
      </c>
      <c r="B135" s="43" t="s">
        <v>225</v>
      </c>
      <c r="C135" s="16">
        <v>24</v>
      </c>
      <c r="D135" s="16">
        <v>42</v>
      </c>
      <c r="E135" s="16">
        <v>41</v>
      </c>
      <c r="F135" s="144">
        <f t="shared" si="14"/>
        <v>107</v>
      </c>
      <c r="G135" s="16">
        <v>39</v>
      </c>
      <c r="H135" s="17">
        <v>2</v>
      </c>
      <c r="I135" s="17">
        <v>1</v>
      </c>
      <c r="J135" s="38">
        <f t="shared" si="15"/>
        <v>1</v>
      </c>
      <c r="K135" s="17"/>
      <c r="L135" s="17"/>
      <c r="M135" s="17">
        <v>1</v>
      </c>
      <c r="N135" s="17"/>
      <c r="O135" s="17"/>
      <c r="P135" s="17"/>
      <c r="Q135" s="17">
        <v>1</v>
      </c>
      <c r="R135" s="17">
        <v>1</v>
      </c>
      <c r="S135" s="17">
        <v>8</v>
      </c>
      <c r="U135" s="313" t="str">
        <f t="shared" si="16"/>
        <v/>
      </c>
    </row>
    <row r="136" spans="1:22" ht="10.5" customHeight="1">
      <c r="A136" s="42" t="s">
        <v>46</v>
      </c>
      <c r="B136" s="43" t="s">
        <v>226</v>
      </c>
      <c r="C136" s="16"/>
      <c r="D136" s="16"/>
      <c r="E136" s="16"/>
      <c r="F136" s="144">
        <f t="shared" si="14"/>
        <v>0</v>
      </c>
      <c r="G136" s="16"/>
      <c r="H136" s="17"/>
      <c r="I136" s="17"/>
      <c r="J136" s="38">
        <f>H136-(K136+L136+M136+N136+O136+P136)</f>
        <v>0</v>
      </c>
      <c r="K136" s="17"/>
      <c r="L136" s="17"/>
      <c r="M136" s="17"/>
      <c r="N136" s="17"/>
      <c r="O136" s="17"/>
      <c r="P136" s="17"/>
      <c r="Q136" s="17"/>
      <c r="R136" s="17"/>
      <c r="S136" s="17"/>
      <c r="U136" s="313" t="str">
        <f t="shared" si="16"/>
        <v/>
      </c>
    </row>
    <row r="137" spans="1:22" ht="10.5" customHeight="1">
      <c r="A137" s="42"/>
      <c r="B137" s="44" t="s">
        <v>115</v>
      </c>
      <c r="C137" s="53">
        <f>SUM(C133:C136)</f>
        <v>25</v>
      </c>
      <c r="D137" s="53">
        <f t="shared" ref="D137:F137" si="17">SUM(D133:D136)</f>
        <v>51</v>
      </c>
      <c r="E137" s="53">
        <f t="shared" si="17"/>
        <v>100</v>
      </c>
      <c r="F137" s="53">
        <f t="shared" si="17"/>
        <v>176</v>
      </c>
      <c r="G137" s="53">
        <f t="shared" ref="G137:P137" si="18">SUM(G133:G136)</f>
        <v>63</v>
      </c>
      <c r="H137" s="53">
        <f t="shared" si="18"/>
        <v>3</v>
      </c>
      <c r="I137" s="53">
        <f t="shared" si="18"/>
        <v>2</v>
      </c>
      <c r="J137" s="53">
        <f t="shared" si="18"/>
        <v>2</v>
      </c>
      <c r="K137" s="53">
        <f>SUM(K133:K136)</f>
        <v>0</v>
      </c>
      <c r="L137" s="53">
        <f t="shared" si="18"/>
        <v>0</v>
      </c>
      <c r="M137" s="53">
        <f t="shared" si="18"/>
        <v>1</v>
      </c>
      <c r="N137" s="53">
        <f t="shared" si="18"/>
        <v>0</v>
      </c>
      <c r="O137" s="53">
        <f t="shared" si="18"/>
        <v>0</v>
      </c>
      <c r="P137" s="53">
        <f t="shared" si="18"/>
        <v>0</v>
      </c>
      <c r="Q137" s="53">
        <f t="shared" ref="Q137:S137" si="19">SUM(Q133:Q136)</f>
        <v>1</v>
      </c>
      <c r="R137" s="53">
        <f t="shared" si="19"/>
        <v>1</v>
      </c>
      <c r="S137" s="53">
        <f t="shared" si="19"/>
        <v>9</v>
      </c>
      <c r="U137" s="313"/>
    </row>
    <row r="138" spans="1:22" ht="10.5" customHeight="1">
      <c r="A138" s="42"/>
      <c r="B138" s="44" t="s">
        <v>436</v>
      </c>
      <c r="C138" s="53">
        <f>SUM(C137,C131,C124,C113,C65)</f>
        <v>3541</v>
      </c>
      <c r="D138" s="53">
        <f t="shared" ref="D138:F138" si="20">SUM(D137,D131,D124,D113,D65)</f>
        <v>1301</v>
      </c>
      <c r="E138" s="53">
        <f t="shared" si="20"/>
        <v>1697</v>
      </c>
      <c r="F138" s="53">
        <f t="shared" si="20"/>
        <v>6539</v>
      </c>
      <c r="G138" s="53">
        <f t="shared" ref="G138:S138" si="21">SUM(G137,G131,G124,G113,G65)</f>
        <v>1912</v>
      </c>
      <c r="H138" s="53">
        <f t="shared" si="21"/>
        <v>118</v>
      </c>
      <c r="I138" s="53">
        <f t="shared" si="21"/>
        <v>37</v>
      </c>
      <c r="J138" s="53">
        <f>SUM(J137,J131,J124,J113,J65)</f>
        <v>74</v>
      </c>
      <c r="K138" s="53">
        <f t="shared" si="21"/>
        <v>23</v>
      </c>
      <c r="L138" s="53">
        <f t="shared" si="21"/>
        <v>13</v>
      </c>
      <c r="M138" s="53">
        <f>SUM(M137,M131,M124,M113,M65)</f>
        <v>6</v>
      </c>
      <c r="N138" s="53">
        <f t="shared" si="21"/>
        <v>0</v>
      </c>
      <c r="O138" s="53">
        <f t="shared" si="21"/>
        <v>2</v>
      </c>
      <c r="P138" s="53">
        <f t="shared" si="21"/>
        <v>0</v>
      </c>
      <c r="Q138" s="53">
        <f t="shared" si="21"/>
        <v>55</v>
      </c>
      <c r="R138" s="53">
        <f t="shared" si="21"/>
        <v>50</v>
      </c>
      <c r="S138" s="53">
        <f t="shared" si="21"/>
        <v>227</v>
      </c>
      <c r="U138" s="313"/>
    </row>
    <row r="139" spans="1:22" ht="6" customHeight="1">
      <c r="A139" s="47"/>
      <c r="B139" s="48"/>
      <c r="C139" s="71"/>
      <c r="D139" s="71"/>
      <c r="E139" s="71"/>
      <c r="F139" s="71"/>
      <c r="G139" s="71"/>
      <c r="H139" s="71"/>
      <c r="I139" s="71"/>
      <c r="J139" s="71"/>
      <c r="K139" s="71"/>
      <c r="L139" s="71"/>
      <c r="M139" s="71"/>
      <c r="N139" s="71"/>
      <c r="O139" s="71"/>
      <c r="P139" s="71"/>
      <c r="Q139" s="71"/>
      <c r="R139" s="71"/>
      <c r="S139" s="71"/>
      <c r="T139" s="50"/>
      <c r="U139" s="50"/>
      <c r="V139" s="50"/>
    </row>
    <row r="140" spans="1:22" ht="3.75" customHeight="1">
      <c r="A140" s="49"/>
      <c r="B140" s="50"/>
      <c r="C140" s="72"/>
      <c r="D140" s="72"/>
      <c r="E140" s="72"/>
      <c r="F140" s="72"/>
      <c r="G140" s="72"/>
      <c r="H140" s="73"/>
      <c r="I140" s="73"/>
      <c r="J140" s="73"/>
      <c r="K140" s="72"/>
      <c r="L140" s="72"/>
      <c r="M140" s="72"/>
      <c r="N140" s="72"/>
      <c r="O140" s="72"/>
      <c r="P140" s="72"/>
      <c r="Q140" s="72"/>
      <c r="R140" s="72"/>
      <c r="S140" s="72"/>
      <c r="T140" s="50"/>
      <c r="U140" s="50"/>
      <c r="V140" s="50"/>
    </row>
    <row r="141" spans="1:22" ht="3" customHeight="1">
      <c r="A141" s="49"/>
      <c r="B141" s="50"/>
      <c r="C141" s="72"/>
      <c r="D141" s="72"/>
      <c r="E141" s="72"/>
      <c r="F141" s="72"/>
      <c r="G141" s="72"/>
      <c r="H141" s="73"/>
      <c r="I141" s="73"/>
      <c r="J141" s="73"/>
      <c r="K141" s="72"/>
      <c r="L141" s="72"/>
      <c r="M141" s="72"/>
      <c r="N141" s="72"/>
      <c r="O141" s="72"/>
      <c r="P141" s="72"/>
      <c r="Q141" s="72"/>
      <c r="R141" s="72"/>
      <c r="S141" s="72"/>
      <c r="T141" s="50"/>
      <c r="U141" s="50"/>
      <c r="V141" s="50"/>
    </row>
    <row r="142" spans="1:22" ht="42.75" customHeight="1">
      <c r="A142" s="49"/>
      <c r="B142" s="343" t="s">
        <v>567</v>
      </c>
      <c r="C142" s="74">
        <f>'KKS1_1.Duomenys apie org.'!K21+'KKS1_1.Duomenys apie org.'!K22+'KKS1_1.Duomenys apie org.'!K23+'KKS1_1.Duomenys apie org.'!K24+'KKS1_1.Duomenys apie org.'!K25</f>
        <v>3541</v>
      </c>
      <c r="D142" s="74">
        <f>'KKS1_1.Duomenys apie org.'!L21+'KKS1_1.Duomenys apie org.'!L22+'KKS1_1.Duomenys apie org.'!L23+'KKS1_1.Duomenys apie org.'!L24+'KKS1_1.Duomenys apie org.'!L25</f>
        <v>1301</v>
      </c>
      <c r="E142" s="74">
        <f>'KKS1_1.Duomenys apie org.'!M21+'KKS1_1.Duomenys apie org.'!M22+'KKS1_1.Duomenys apie org.'!M23+'KKS1_1.Duomenys apie org.'!M24+'KKS1_1.Duomenys apie org.'!M25</f>
        <v>1697</v>
      </c>
      <c r="F142" s="74">
        <f>'KKS1_1.Duomenys apie org.'!N21+'KKS1_1.Duomenys apie org.'!N22+'KKS1_1.Duomenys apie org.'!N23+'KKS1_1.Duomenys apie org.'!N24+'KKS1_1.Duomenys apie org.'!N25</f>
        <v>6539</v>
      </c>
      <c r="G142" s="74">
        <f>'KKS1_1.Duomenys apie org.'!O21+'KKS1_1.Duomenys apie org.'!O22+'KKS1_1.Duomenys apie org.'!O23+'KKS1_1.Duomenys apie org.'!O24+'KKS1_1.Duomenys apie org.'!O25</f>
        <v>1912</v>
      </c>
      <c r="H142" s="342"/>
      <c r="I142" s="578" t="str">
        <f>IF(OR(C143&gt;0,D143&gt;0,E143&gt;0,F143&gt;0,G143&gt;0),"Sportuojančiųjų skirtumo tarp lentelių duomenų neturi būti, todėl patikrinimo raudonoje eilutėje turi būti matomi „0“",IF(OR(C143&lt;0,D143&lt;0,E143&lt;0,F143&lt;0,G143&lt;0),"Sportuojančiųjų skirtumo tarp lentelių duomenų neturi būti, todėl patikrinimo raudonoje eilutėje turi būti matomi „0“",""))</f>
        <v/>
      </c>
      <c r="J142" s="578"/>
      <c r="K142" s="578"/>
      <c r="L142" s="578"/>
      <c r="M142" s="578"/>
      <c r="N142" s="578"/>
      <c r="O142" s="578"/>
      <c r="P142" s="578"/>
      <c r="Q142" s="578"/>
      <c r="R142" s="578"/>
      <c r="S142" s="578"/>
      <c r="T142" s="50"/>
      <c r="U142" s="50"/>
      <c r="V142" s="50"/>
    </row>
    <row r="143" spans="1:22">
      <c r="A143" s="49"/>
      <c r="B143" s="51" t="s">
        <v>228</v>
      </c>
      <c r="C143" s="75">
        <f>C138-C142</f>
        <v>0</v>
      </c>
      <c r="D143" s="75">
        <f t="shared" ref="D143:F143" si="22">D138-D142</f>
        <v>0</v>
      </c>
      <c r="E143" s="75">
        <f t="shared" si="22"/>
        <v>0</v>
      </c>
      <c r="F143" s="75">
        <f t="shared" si="22"/>
        <v>0</v>
      </c>
      <c r="G143" s="75">
        <f>G138-G142</f>
        <v>0</v>
      </c>
      <c r="H143" s="342"/>
      <c r="I143" s="578"/>
      <c r="J143" s="578"/>
      <c r="K143" s="578"/>
      <c r="L143" s="578"/>
      <c r="M143" s="578"/>
      <c r="N143" s="578"/>
      <c r="O143" s="578"/>
      <c r="P143" s="578"/>
      <c r="Q143" s="578"/>
      <c r="R143" s="578"/>
      <c r="S143" s="578"/>
      <c r="T143" s="50"/>
      <c r="U143" s="341"/>
      <c r="V143" s="50"/>
    </row>
    <row r="144" spans="1:22">
      <c r="A144" s="49"/>
      <c r="B144" s="52"/>
      <c r="C144" s="72"/>
      <c r="D144" s="72"/>
      <c r="E144" s="72"/>
      <c r="F144" s="72"/>
      <c r="G144" s="72"/>
      <c r="H144" s="73"/>
      <c r="I144" s="73"/>
      <c r="J144" s="73"/>
      <c r="K144" s="72"/>
      <c r="L144" s="72"/>
      <c r="M144" s="72"/>
      <c r="N144" s="72"/>
      <c r="O144" s="72"/>
      <c r="P144" s="72"/>
      <c r="Q144" s="72"/>
      <c r="R144" s="72"/>
      <c r="S144" s="72"/>
      <c r="T144" s="50"/>
      <c r="U144" s="50"/>
      <c r="V144" s="50"/>
    </row>
    <row r="145" spans="1:22" ht="36">
      <c r="A145" s="49"/>
      <c r="B145" s="343" t="s">
        <v>568</v>
      </c>
      <c r="C145" s="579" t="str">
        <f>IF(OR(H146&gt;0,I146&gt;0,J146&gt;0,K146&gt;0,L146&gt;0,M146&gt;0,N146&gt;0,O146&gt;0,P146&gt;0,Q146&gt;0,R146&gt;0),"Trenerių skirtumo tarp lentelių duomenų neturi būti, todėl patikrinimo raudonoje eilutėje turi būti matomi „0“",IF(OR(H146&lt;0,I146&lt;0,J146&lt;0,K146&lt;0,L146&lt;0,M146&lt;0,N146&lt;0,O146&lt;0,P146&lt;0,Q146&lt;0,R146&lt;0),"Trenerių skirtumo tarp lentelių duomenų neturi būti, todėl patikrinimo raudonoje eilutėje turi būti matomi „0“",""))</f>
        <v/>
      </c>
      <c r="D145" s="579"/>
      <c r="E145" s="579"/>
      <c r="F145" s="579"/>
      <c r="G145" s="579"/>
      <c r="H145" s="77">
        <f>SUM('2.1.Darbuotojai'!E10:E14)</f>
        <v>118</v>
      </c>
      <c r="I145" s="77">
        <f>SUM('2.1.Darbuotojai'!F10:F14)</f>
        <v>37</v>
      </c>
      <c r="J145" s="77">
        <f>SUM('2.1.Darbuotojai'!G10:G14)</f>
        <v>74</v>
      </c>
      <c r="K145" s="77">
        <f>SUM('2.1.Darbuotojai'!H10:H14)</f>
        <v>23</v>
      </c>
      <c r="L145" s="77">
        <f>SUM('2.1.Darbuotojai'!I10:I14)</f>
        <v>13</v>
      </c>
      <c r="M145" s="77">
        <f>SUM('2.1.Darbuotojai'!J10:J14)</f>
        <v>6</v>
      </c>
      <c r="N145" s="77">
        <f>SUM('2.1.Darbuotojai'!K10:K14)</f>
        <v>0</v>
      </c>
      <c r="O145" s="77">
        <f>SUM('2.1.Darbuotojai'!L10:L14)</f>
        <v>2</v>
      </c>
      <c r="P145" s="77">
        <f>SUM('2.1.Darbuotojai'!M10:M14)</f>
        <v>0</v>
      </c>
      <c r="Q145" s="77">
        <f>SUM('2.1.Darbuotojai'!N10:N14)</f>
        <v>55</v>
      </c>
      <c r="R145" s="77">
        <f>SUM('2.1.Darbuotojai'!O10:O14)</f>
        <v>50</v>
      </c>
      <c r="S145" s="77"/>
      <c r="T145" s="50"/>
      <c r="U145" s="50"/>
      <c r="V145" s="50"/>
    </row>
    <row r="146" spans="1:22">
      <c r="A146" s="49"/>
      <c r="B146" s="51" t="s">
        <v>228</v>
      </c>
      <c r="C146" s="579"/>
      <c r="D146" s="579"/>
      <c r="E146" s="579"/>
      <c r="F146" s="579"/>
      <c r="G146" s="579"/>
      <c r="H146" s="78">
        <f t="shared" ref="H146:R146" si="23">H138-H145</f>
        <v>0</v>
      </c>
      <c r="I146" s="78">
        <f t="shared" si="23"/>
        <v>0</v>
      </c>
      <c r="J146" s="78">
        <f t="shared" si="23"/>
        <v>0</v>
      </c>
      <c r="K146" s="78">
        <f t="shared" si="23"/>
        <v>0</v>
      </c>
      <c r="L146" s="78">
        <f t="shared" si="23"/>
        <v>0</v>
      </c>
      <c r="M146" s="78">
        <f t="shared" si="23"/>
        <v>0</v>
      </c>
      <c r="N146" s="78">
        <f t="shared" si="23"/>
        <v>0</v>
      </c>
      <c r="O146" s="78">
        <f t="shared" si="23"/>
        <v>0</v>
      </c>
      <c r="P146" s="78">
        <f t="shared" si="23"/>
        <v>0</v>
      </c>
      <c r="Q146" s="78">
        <f t="shared" si="23"/>
        <v>0</v>
      </c>
      <c r="R146" s="78">
        <f t="shared" si="23"/>
        <v>0</v>
      </c>
      <c r="S146" s="78"/>
      <c r="T146" s="50"/>
      <c r="U146" s="50"/>
      <c r="V146" s="50"/>
    </row>
    <row r="147" spans="1:22">
      <c r="A147" s="49"/>
      <c r="B147" s="52"/>
      <c r="C147" s="52"/>
      <c r="D147" s="52"/>
      <c r="E147" s="52"/>
      <c r="F147" s="52"/>
      <c r="G147" s="52"/>
      <c r="H147" s="49"/>
      <c r="I147" s="49"/>
      <c r="J147" s="49"/>
      <c r="K147" s="52"/>
      <c r="L147" s="52"/>
      <c r="M147" s="52"/>
      <c r="N147" s="52"/>
      <c r="O147" s="52"/>
      <c r="P147" s="52"/>
      <c r="Q147" s="52"/>
      <c r="R147" s="52"/>
      <c r="S147" s="52"/>
      <c r="T147" s="50"/>
      <c r="U147" s="50"/>
      <c r="V147" s="50"/>
    </row>
    <row r="148" spans="1:22">
      <c r="A148" s="49"/>
      <c r="B148" s="52"/>
      <c r="C148" s="52"/>
      <c r="D148" s="52"/>
      <c r="E148" s="52"/>
      <c r="F148" s="52"/>
      <c r="G148" s="52"/>
      <c r="H148" s="49"/>
      <c r="I148" s="49"/>
      <c r="J148" s="49"/>
      <c r="K148" s="52"/>
      <c r="L148" s="52"/>
      <c r="M148" s="52"/>
      <c r="N148" s="52"/>
      <c r="O148" s="52"/>
      <c r="P148" s="52"/>
      <c r="Q148" s="52"/>
      <c r="R148" s="52"/>
      <c r="S148" s="52"/>
      <c r="T148" s="50"/>
      <c r="U148" s="50"/>
      <c r="V148" s="50"/>
    </row>
    <row r="149" spans="1:22" ht="7.5" customHeight="1">
      <c r="A149" s="49"/>
      <c r="B149" s="52"/>
      <c r="C149" s="52"/>
      <c r="D149" s="52"/>
      <c r="E149" s="52"/>
      <c r="F149" s="52"/>
      <c r="G149" s="52"/>
      <c r="H149" s="49"/>
      <c r="I149" s="49"/>
      <c r="J149" s="49"/>
      <c r="K149" s="52"/>
      <c r="L149" s="52"/>
      <c r="M149" s="52"/>
      <c r="N149" s="52"/>
      <c r="O149" s="52"/>
      <c r="P149" s="52"/>
      <c r="Q149" s="52"/>
      <c r="R149" s="52"/>
      <c r="S149" s="52"/>
      <c r="T149" s="50"/>
      <c r="U149" s="50"/>
      <c r="V149" s="50"/>
    </row>
    <row r="150" spans="1:22">
      <c r="A150" s="392" t="s">
        <v>285</v>
      </c>
      <c r="B150" s="392"/>
      <c r="C150" s="392"/>
      <c r="D150" s="392"/>
      <c r="E150" s="392"/>
      <c r="F150" s="392"/>
      <c r="G150" s="392"/>
      <c r="H150" s="392"/>
      <c r="I150" s="392"/>
      <c r="J150" s="392"/>
      <c r="K150" s="392"/>
      <c r="L150" s="392"/>
      <c r="M150" s="392"/>
      <c r="N150" s="392"/>
      <c r="O150" s="392"/>
      <c r="P150" s="392"/>
      <c r="Q150" s="392"/>
      <c r="R150" s="392"/>
      <c r="S150" s="392"/>
      <c r="T150" s="50"/>
      <c r="U150" s="50"/>
      <c r="V150" s="50"/>
    </row>
    <row r="151" spans="1:22" ht="25.5" customHeight="1">
      <c r="A151" s="580" t="s">
        <v>528</v>
      </c>
      <c r="B151" s="581"/>
      <c r="C151" s="581"/>
      <c r="D151" s="581"/>
      <c r="E151" s="581"/>
      <c r="F151" s="581"/>
      <c r="G151" s="581"/>
      <c r="H151" s="581"/>
      <c r="I151" s="581"/>
      <c r="J151" s="581"/>
      <c r="K151" s="581"/>
      <c r="L151" s="581"/>
      <c r="M151" s="581"/>
      <c r="N151" s="581"/>
      <c r="O151" s="581"/>
      <c r="P151" s="581"/>
      <c r="Q151" s="581"/>
      <c r="R151" s="581"/>
      <c r="S151" s="581"/>
      <c r="T151" s="50"/>
      <c r="U151" s="50"/>
      <c r="V151" s="50"/>
    </row>
    <row r="152" spans="1:22" ht="17.25" customHeight="1">
      <c r="A152" s="580" t="s">
        <v>529</v>
      </c>
      <c r="B152" s="581"/>
      <c r="C152" s="581"/>
      <c r="D152" s="581"/>
      <c r="E152" s="581"/>
      <c r="F152" s="581"/>
      <c r="G152" s="581"/>
      <c r="H152" s="581"/>
      <c r="I152" s="581"/>
      <c r="J152" s="581"/>
      <c r="K152" s="581"/>
      <c r="L152" s="581"/>
      <c r="M152" s="581"/>
      <c r="N152" s="581"/>
      <c r="O152" s="581"/>
      <c r="P152" s="581"/>
      <c r="Q152" s="581"/>
      <c r="R152" s="581"/>
      <c r="S152" s="581"/>
      <c r="T152" s="50"/>
      <c r="U152" s="50"/>
      <c r="V152" s="50"/>
    </row>
    <row r="153" spans="1:22">
      <c r="A153" s="580" t="s">
        <v>530</v>
      </c>
      <c r="B153" s="581"/>
      <c r="C153" s="581"/>
      <c r="D153" s="581"/>
      <c r="E153" s="581"/>
      <c r="F153" s="581"/>
      <c r="G153" s="581"/>
      <c r="H153" s="581"/>
      <c r="I153" s="581"/>
      <c r="J153" s="581"/>
      <c r="K153" s="581"/>
      <c r="L153" s="581"/>
      <c r="M153" s="581"/>
      <c r="N153" s="581"/>
      <c r="O153" s="581"/>
      <c r="P153" s="581"/>
      <c r="Q153" s="581"/>
      <c r="R153" s="581"/>
      <c r="S153" s="581"/>
      <c r="T153" s="50"/>
      <c r="U153" s="50"/>
      <c r="V153" s="50"/>
    </row>
    <row r="154" spans="1:22">
      <c r="A154" s="582" t="s">
        <v>531</v>
      </c>
      <c r="B154" s="582"/>
      <c r="C154" s="582"/>
      <c r="D154" s="582"/>
      <c r="E154" s="582"/>
      <c r="F154" s="582"/>
      <c r="G154" s="582"/>
      <c r="H154" s="582"/>
      <c r="I154" s="582"/>
      <c r="J154" s="582"/>
      <c r="K154" s="582"/>
      <c r="L154" s="582"/>
      <c r="M154" s="582"/>
      <c r="N154" s="582"/>
      <c r="O154" s="582"/>
      <c r="P154" s="582"/>
      <c r="Q154" s="582"/>
      <c r="R154" s="582"/>
      <c r="S154" s="582"/>
      <c r="T154" s="50"/>
      <c r="U154" s="50"/>
      <c r="V154" s="50"/>
    </row>
    <row r="155" spans="1:22" ht="51.75" customHeight="1">
      <c r="A155" s="580" t="s">
        <v>427</v>
      </c>
      <c r="B155" s="581"/>
      <c r="C155" s="581"/>
      <c r="D155" s="581"/>
      <c r="E155" s="581"/>
      <c r="F155" s="581"/>
      <c r="G155" s="581"/>
      <c r="H155" s="581"/>
      <c r="I155" s="581"/>
      <c r="J155" s="581"/>
      <c r="K155" s="581"/>
      <c r="L155" s="581"/>
      <c r="M155" s="581"/>
      <c r="N155" s="581"/>
      <c r="O155" s="581"/>
      <c r="P155" s="581"/>
      <c r="Q155" s="581"/>
      <c r="R155" s="581"/>
      <c r="S155" s="581"/>
      <c r="T155" s="50"/>
      <c r="U155" s="50"/>
      <c r="V155" s="50"/>
    </row>
    <row r="156" spans="1:22" ht="34.5" customHeight="1">
      <c r="A156" s="580" t="s">
        <v>532</v>
      </c>
      <c r="B156" s="581"/>
      <c r="C156" s="581"/>
      <c r="D156" s="581"/>
      <c r="E156" s="581"/>
      <c r="F156" s="581"/>
      <c r="G156" s="581"/>
      <c r="H156" s="581"/>
      <c r="I156" s="581"/>
      <c r="J156" s="581"/>
      <c r="K156" s="581"/>
      <c r="L156" s="581"/>
      <c r="M156" s="581"/>
      <c r="N156" s="581"/>
      <c r="O156" s="581"/>
      <c r="P156" s="581"/>
      <c r="Q156" s="581"/>
      <c r="R156" s="581"/>
      <c r="S156" s="581"/>
    </row>
    <row r="157" spans="1:22" ht="27.75" customHeight="1">
      <c r="A157" s="580" t="s">
        <v>533</v>
      </c>
      <c r="B157" s="581"/>
      <c r="C157" s="581"/>
      <c r="D157" s="581"/>
      <c r="E157" s="581"/>
      <c r="F157" s="581"/>
      <c r="G157" s="581"/>
      <c r="H157" s="581"/>
      <c r="I157" s="581"/>
      <c r="J157" s="581"/>
      <c r="K157" s="581"/>
      <c r="L157" s="581"/>
      <c r="M157" s="581"/>
      <c r="N157" s="581"/>
      <c r="O157" s="581"/>
      <c r="P157" s="581"/>
      <c r="Q157" s="581"/>
      <c r="R157" s="581"/>
      <c r="S157" s="581"/>
    </row>
    <row r="324" ht="11.25" customHeight="1"/>
  </sheetData>
  <sheetProtection algorithmName="SHA-512" hashValue="8YQ9SxtFEUHSGI3LkxcVGFsId3WNO4Ef1c4xbcDB3iS5I7okmR3mbZFbO0Htrwvv8GGQh5/a7Odv7nnWBLDXew==" saltValue="AXUTaXeiI0KYOTDr7pIWiA==" spinCount="100000" sheet="1" objects="1" scenarios="1"/>
  <mergeCells count="36">
    <mergeCell ref="I142:S143"/>
    <mergeCell ref="C145:G146"/>
    <mergeCell ref="A156:S156"/>
    <mergeCell ref="A157:S157"/>
    <mergeCell ref="A151:S151"/>
    <mergeCell ref="A152:S152"/>
    <mergeCell ref="A153:S153"/>
    <mergeCell ref="A154:S154"/>
    <mergeCell ref="A150:S150"/>
    <mergeCell ref="A155:S155"/>
    <mergeCell ref="A1:S1"/>
    <mergeCell ref="A2:S2"/>
    <mergeCell ref="A3:S3"/>
    <mergeCell ref="A4:A7"/>
    <mergeCell ref="B4:B7"/>
    <mergeCell ref="C4:G4"/>
    <mergeCell ref="H4:R4"/>
    <mergeCell ref="S4:S7"/>
    <mergeCell ref="K6:K7"/>
    <mergeCell ref="L6:L7"/>
    <mergeCell ref="M6:M7"/>
    <mergeCell ref="J5:J7"/>
    <mergeCell ref="K5:P5"/>
    <mergeCell ref="C5:C7"/>
    <mergeCell ref="G5:G7"/>
    <mergeCell ref="H5:H7"/>
    <mergeCell ref="Q5:Q7"/>
    <mergeCell ref="R5:R7"/>
    <mergeCell ref="B9:P9"/>
    <mergeCell ref="F5:F7"/>
    <mergeCell ref="D5:D7"/>
    <mergeCell ref="E5:E7"/>
    <mergeCell ref="I5:I7"/>
    <mergeCell ref="N6:N7"/>
    <mergeCell ref="O6:O7"/>
    <mergeCell ref="P6:P7"/>
  </mergeCells>
  <conditionalFormatting sqref="I133:I136 I67:I112 K67:P112 K133:P136 K10:S64 S133:S136 S67:S112 H10:I64">
    <cfRule type="cellIs" dxfId="38" priority="33" stopIfTrue="1" operator="equal">
      <formula>0</formula>
    </cfRule>
  </conditionalFormatting>
  <conditionalFormatting sqref="Q116:R123">
    <cfRule type="cellIs" dxfId="37" priority="23" stopIfTrue="1" operator="equal">
      <formula>0</formula>
    </cfRule>
  </conditionalFormatting>
  <conditionalFormatting sqref="Q126:R130">
    <cfRule type="cellIs" dxfId="36" priority="20" stopIfTrue="1" operator="equal">
      <formula>0</formula>
    </cfRule>
  </conditionalFormatting>
  <conditionalFormatting sqref="Q133:R136">
    <cfRule type="cellIs" dxfId="35" priority="17" stopIfTrue="1" operator="equal">
      <formula>0</formula>
    </cfRule>
  </conditionalFormatting>
  <conditionalFormatting sqref="Q67:R112">
    <cfRule type="cellIs" dxfId="34" priority="14" stopIfTrue="1" operator="equal">
      <formula>0</formula>
    </cfRule>
  </conditionalFormatting>
  <conditionalFormatting sqref="Q115:R115">
    <cfRule type="cellIs" dxfId="33" priority="11" stopIfTrue="1" operator="equal">
      <formula>0</formula>
    </cfRule>
  </conditionalFormatting>
  <conditionalFormatting sqref="H67:H112">
    <cfRule type="cellIs" dxfId="32" priority="4" stopIfTrue="1" operator="equal">
      <formula>0</formula>
    </cfRule>
  </conditionalFormatting>
  <conditionalFormatting sqref="H115:H123">
    <cfRule type="cellIs" dxfId="31" priority="3" stopIfTrue="1" operator="equal">
      <formula>0</formula>
    </cfRule>
  </conditionalFormatting>
  <conditionalFormatting sqref="H126:H130">
    <cfRule type="cellIs" dxfId="30" priority="2" stopIfTrue="1" operator="equal">
      <formula>0</formula>
    </cfRule>
  </conditionalFormatting>
  <conditionalFormatting sqref="H133:H136">
    <cfRule type="cellIs" dxfId="29" priority="1" stopIfTrue="1" operator="equal">
      <formula>0</formula>
    </cfRule>
  </conditionalFormatting>
  <pageMargins left="0.70866141732283472" right="0.70866141732283472" top="0.74803149606299213" bottom="0.74803149606299213" header="0.31496062992125984" footer="0.31496062992125984"/>
  <pageSetup paperSize="9" scale="88" fitToHeight="2"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A326"/>
  <sheetViews>
    <sheetView showGridLines="0" zoomScaleNormal="100" workbookViewId="0">
      <pane ySplit="8" topLeftCell="A39" activePane="bottomLeft" state="frozen"/>
      <selection pane="bottomLeft" activeCell="Z67" sqref="Z67"/>
    </sheetView>
  </sheetViews>
  <sheetFormatPr defaultColWidth="9" defaultRowHeight="13.2"/>
  <cols>
    <col min="1" max="1" width="3.09765625" style="19" customWidth="1"/>
    <col min="2" max="2" width="23" style="18" customWidth="1"/>
    <col min="3" max="6" width="4.3984375" style="18" customWidth="1"/>
    <col min="7" max="7" width="3.69921875" style="18" customWidth="1"/>
    <col min="8" max="11" width="4.3984375" style="18" customWidth="1"/>
    <col min="12" max="12" width="3.19921875" style="18" customWidth="1"/>
    <col min="13" max="14" width="3.59765625" style="19" customWidth="1"/>
    <col min="15" max="15" width="3.3984375" style="19" customWidth="1"/>
    <col min="16" max="21" width="3.3984375" style="18" customWidth="1"/>
    <col min="22" max="24" width="3.59765625" style="18" customWidth="1"/>
    <col min="25" max="25" width="2.09765625" style="2" customWidth="1"/>
    <col min="26" max="26" width="3.3984375" style="2" customWidth="1"/>
    <col min="27" max="16384" width="9" style="2"/>
  </cols>
  <sheetData>
    <row r="1" spans="1:27" ht="15.6">
      <c r="A1" s="564" t="str">
        <f>'KKS1_1.Duomenys apie org.'!A10:AI10</f>
        <v>Klaipėdos miesto savivaldybės administracijos Sporto skyrius</v>
      </c>
      <c r="B1" s="564"/>
      <c r="C1" s="564"/>
      <c r="D1" s="564"/>
      <c r="E1" s="564"/>
      <c r="F1" s="564"/>
      <c r="G1" s="564"/>
      <c r="H1" s="564"/>
      <c r="I1" s="564"/>
      <c r="J1" s="564"/>
      <c r="K1" s="564"/>
      <c r="L1" s="564"/>
      <c r="M1" s="564"/>
      <c r="N1" s="564"/>
      <c r="O1" s="564"/>
      <c r="P1" s="564"/>
      <c r="Q1" s="564"/>
      <c r="R1" s="564"/>
      <c r="S1" s="564"/>
      <c r="T1" s="564"/>
      <c r="U1" s="564"/>
      <c r="V1" s="564"/>
      <c r="W1" s="564"/>
      <c r="X1" s="564"/>
    </row>
    <row r="2" spans="1:27" ht="9" customHeight="1">
      <c r="A2" s="565" t="s">
        <v>462</v>
      </c>
      <c r="B2" s="565"/>
      <c r="C2" s="565"/>
      <c r="D2" s="565"/>
      <c r="E2" s="565"/>
      <c r="F2" s="565"/>
      <c r="G2" s="565"/>
      <c r="H2" s="565"/>
      <c r="I2" s="565"/>
      <c r="J2" s="565"/>
      <c r="K2" s="565"/>
      <c r="L2" s="565"/>
      <c r="M2" s="565"/>
      <c r="N2" s="565"/>
      <c r="O2" s="565"/>
      <c r="P2" s="565"/>
      <c r="Q2" s="565"/>
      <c r="R2" s="565"/>
      <c r="S2" s="565"/>
      <c r="T2" s="565"/>
      <c r="U2" s="565"/>
      <c r="V2" s="565"/>
      <c r="W2" s="565"/>
      <c r="X2" s="565"/>
    </row>
    <row r="3" spans="1:27" ht="15" customHeight="1">
      <c r="A3" s="587" t="s">
        <v>423</v>
      </c>
      <c r="B3" s="587"/>
      <c r="C3" s="587"/>
      <c r="D3" s="587"/>
      <c r="E3" s="587"/>
      <c r="F3" s="587"/>
      <c r="G3" s="587"/>
      <c r="H3" s="587"/>
      <c r="I3" s="587"/>
      <c r="J3" s="587"/>
      <c r="K3" s="587"/>
      <c r="L3" s="587"/>
      <c r="M3" s="587"/>
      <c r="N3" s="587"/>
      <c r="O3" s="587"/>
      <c r="P3" s="587"/>
      <c r="Q3" s="587"/>
      <c r="R3" s="587"/>
      <c r="S3" s="587"/>
      <c r="T3" s="587"/>
      <c r="U3" s="587"/>
      <c r="V3" s="587"/>
      <c r="W3" s="587"/>
      <c r="X3" s="587"/>
    </row>
    <row r="4" spans="1:27" ht="12.75" customHeight="1">
      <c r="A4" s="567" t="s">
        <v>0</v>
      </c>
      <c r="B4" s="567" t="s">
        <v>413</v>
      </c>
      <c r="C4" s="572" t="s">
        <v>39</v>
      </c>
      <c r="D4" s="570"/>
      <c r="E4" s="570"/>
      <c r="F4" s="570"/>
      <c r="G4" s="570"/>
      <c r="H4" s="570"/>
      <c r="I4" s="570"/>
      <c r="J4" s="570"/>
      <c r="K4" s="570"/>
      <c r="L4" s="571"/>
      <c r="M4" s="572" t="s">
        <v>28</v>
      </c>
      <c r="N4" s="570"/>
      <c r="O4" s="570"/>
      <c r="P4" s="570"/>
      <c r="Q4" s="570"/>
      <c r="R4" s="570"/>
      <c r="S4" s="570"/>
      <c r="T4" s="570"/>
      <c r="U4" s="570"/>
      <c r="V4" s="570"/>
      <c r="W4" s="570"/>
      <c r="X4" s="558" t="s">
        <v>253</v>
      </c>
    </row>
    <row r="5" spans="1:27" ht="20.25" customHeight="1">
      <c r="A5" s="568"/>
      <c r="B5" s="568"/>
      <c r="C5" s="583" t="s">
        <v>255</v>
      </c>
      <c r="D5" s="583"/>
      <c r="E5" s="583"/>
      <c r="F5" s="583"/>
      <c r="G5" s="583"/>
      <c r="H5" s="584" t="s">
        <v>227</v>
      </c>
      <c r="I5" s="584"/>
      <c r="J5" s="584"/>
      <c r="K5" s="584"/>
      <c r="L5" s="584"/>
      <c r="M5" s="558" t="s">
        <v>473</v>
      </c>
      <c r="N5" s="561" t="s">
        <v>2</v>
      </c>
      <c r="O5" s="561" t="s">
        <v>31</v>
      </c>
      <c r="P5" s="575" t="s">
        <v>29</v>
      </c>
      <c r="Q5" s="576"/>
      <c r="R5" s="576"/>
      <c r="S5" s="576"/>
      <c r="T5" s="576"/>
      <c r="U5" s="577"/>
      <c r="V5" s="556" t="s">
        <v>470</v>
      </c>
      <c r="W5" s="556" t="s">
        <v>254</v>
      </c>
      <c r="X5" s="559"/>
    </row>
    <row r="6" spans="1:27" ht="14.25" customHeight="1">
      <c r="A6" s="568"/>
      <c r="B6" s="568"/>
      <c r="C6" s="356" t="s">
        <v>468</v>
      </c>
      <c r="D6" s="356" t="s">
        <v>471</v>
      </c>
      <c r="E6" s="356" t="s">
        <v>472</v>
      </c>
      <c r="F6" s="585" t="s">
        <v>527</v>
      </c>
      <c r="G6" s="556" t="s">
        <v>2</v>
      </c>
      <c r="H6" s="356" t="s">
        <v>468</v>
      </c>
      <c r="I6" s="356" t="s">
        <v>471</v>
      </c>
      <c r="J6" s="356" t="s">
        <v>472</v>
      </c>
      <c r="K6" s="585" t="s">
        <v>527</v>
      </c>
      <c r="L6" s="556" t="s">
        <v>2</v>
      </c>
      <c r="M6" s="559"/>
      <c r="N6" s="562"/>
      <c r="O6" s="588"/>
      <c r="P6" s="467" t="s">
        <v>415</v>
      </c>
      <c r="Q6" s="467" t="s">
        <v>416</v>
      </c>
      <c r="R6" s="467" t="s">
        <v>417</v>
      </c>
      <c r="S6" s="467" t="s">
        <v>418</v>
      </c>
      <c r="T6" s="467" t="s">
        <v>419</v>
      </c>
      <c r="U6" s="467" t="s">
        <v>420</v>
      </c>
      <c r="V6" s="556"/>
      <c r="W6" s="556"/>
      <c r="X6" s="559"/>
    </row>
    <row r="7" spans="1:27" ht="47.25" customHeight="1">
      <c r="A7" s="569"/>
      <c r="B7" s="569"/>
      <c r="C7" s="357"/>
      <c r="D7" s="357"/>
      <c r="E7" s="357"/>
      <c r="F7" s="585"/>
      <c r="G7" s="556"/>
      <c r="H7" s="357"/>
      <c r="I7" s="357"/>
      <c r="J7" s="357"/>
      <c r="K7" s="585"/>
      <c r="L7" s="556"/>
      <c r="M7" s="560"/>
      <c r="N7" s="563"/>
      <c r="O7" s="589"/>
      <c r="P7" s="467"/>
      <c r="Q7" s="467"/>
      <c r="R7" s="467"/>
      <c r="S7" s="467"/>
      <c r="T7" s="467"/>
      <c r="U7" s="467"/>
      <c r="V7" s="556"/>
      <c r="W7" s="556"/>
      <c r="X7" s="560"/>
    </row>
    <row r="8" spans="1:27" ht="7.5" customHeight="1">
      <c r="A8" s="20">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c r="W8" s="21">
        <v>23</v>
      </c>
      <c r="X8" s="21">
        <v>24</v>
      </c>
    </row>
    <row r="9" spans="1:27" ht="15" customHeight="1">
      <c r="A9" s="58"/>
      <c r="B9" s="557" t="s">
        <v>453</v>
      </c>
      <c r="C9" s="557"/>
      <c r="D9" s="557"/>
      <c r="E9" s="557"/>
      <c r="F9" s="557"/>
      <c r="G9" s="557"/>
      <c r="H9" s="557"/>
      <c r="I9" s="557"/>
      <c r="J9" s="557"/>
      <c r="K9" s="557"/>
      <c r="L9" s="557"/>
      <c r="M9" s="557"/>
      <c r="N9" s="557"/>
      <c r="O9" s="557"/>
      <c r="P9" s="557"/>
      <c r="Q9" s="557"/>
      <c r="R9" s="557"/>
      <c r="S9" s="557"/>
      <c r="T9" s="40"/>
      <c r="U9" s="40"/>
      <c r="V9" s="40"/>
      <c r="W9" s="40"/>
      <c r="X9" s="41"/>
      <c r="Z9" s="219"/>
      <c r="AA9" s="226"/>
    </row>
    <row r="10" spans="1:27" ht="10.5" customHeight="1">
      <c r="A10" s="59" t="s">
        <v>156</v>
      </c>
      <c r="B10" s="268" t="s">
        <v>41</v>
      </c>
      <c r="C10" s="243">
        <f>'SUC1_B. duomenys'!C28</f>
        <v>7</v>
      </c>
      <c r="D10" s="243">
        <f>'SUC1_B. duomenys'!D28</f>
        <v>2</v>
      </c>
      <c r="E10" s="243">
        <f>'SUC1_B. duomenys'!E28</f>
        <v>0</v>
      </c>
      <c r="F10" s="53">
        <f>'SUC1_B. duomenys'!F28</f>
        <v>9</v>
      </c>
      <c r="G10" s="243">
        <f>'SUC1_B. duomenys'!G28</f>
        <v>2</v>
      </c>
      <c r="H10" s="243">
        <f>'2.2 SK Sportuojantieji ir tr.'!C10</f>
        <v>0</v>
      </c>
      <c r="I10" s="243">
        <f>'2.2 SK Sportuojantieji ir tr.'!D10</f>
        <v>0</v>
      </c>
      <c r="J10" s="243">
        <f>'2.2 SK Sportuojantieji ir tr.'!E10</f>
        <v>0</v>
      </c>
      <c r="K10" s="243">
        <f>'2.2 SK Sportuojantieji ir tr.'!F10</f>
        <v>0</v>
      </c>
      <c r="L10" s="243">
        <f>'2.2 SK Sportuojantieji ir tr.'!G10</f>
        <v>0</v>
      </c>
      <c r="M10" s="53">
        <f>'2.2 SK Sportuojantieji ir tr.'!H10+SUC1_Treneriai!C9</f>
        <v>1</v>
      </c>
      <c r="N10" s="243">
        <f>'2.2 SK Sportuojantieji ir tr.'!I10+SUC1_Treneriai!D9</f>
        <v>0</v>
      </c>
      <c r="O10" s="38">
        <f>M10-(P10+Q10+R10+S10+T10+U10)</f>
        <v>0</v>
      </c>
      <c r="P10" s="243">
        <f>'2.2 SK Sportuojantieji ir tr.'!K10+SUC1_Treneriai!F9</f>
        <v>0</v>
      </c>
      <c r="Q10" s="243">
        <f>'2.2 SK Sportuojantieji ir tr.'!L10+SUC1_Treneriai!G9</f>
        <v>0</v>
      </c>
      <c r="R10" s="243">
        <f>'2.2 SK Sportuojantieji ir tr.'!M10+SUC1_Treneriai!H9</f>
        <v>1</v>
      </c>
      <c r="S10" s="243">
        <f>'2.2 SK Sportuojantieji ir tr.'!N10+SUC1_Treneriai!I9</f>
        <v>0</v>
      </c>
      <c r="T10" s="243">
        <f>'2.2 SK Sportuojantieji ir tr.'!O10+SUC1_Treneriai!J9</f>
        <v>0</v>
      </c>
      <c r="U10" s="243">
        <f>'2.2 SK Sportuojantieji ir tr.'!P10+SUC1_Treneriai!K9</f>
        <v>0</v>
      </c>
      <c r="V10" s="243">
        <f>'2.2 SK Sportuojantieji ir tr.'!Q10+SUC1_Treneriai!L9</f>
        <v>1</v>
      </c>
      <c r="W10" s="243">
        <f>'2.2 SK Sportuojantieji ir tr.'!R10+SUC1_Treneriai!M9</f>
        <v>0</v>
      </c>
      <c r="X10" s="243">
        <f>'2.2 SK Sportuojantieji ir tr.'!S10+SUC1_Treneriai!N9</f>
        <v>0</v>
      </c>
      <c r="Z10" s="218" t="str">
        <f>IF(SUC1_Treneriai!C9&gt;M10,"Klaida! Negali būti mažiau trenerių negu SUC1 formoje","")</f>
        <v/>
      </c>
    </row>
    <row r="11" spans="1:27" ht="10.5" customHeight="1">
      <c r="A11" s="42" t="s">
        <v>157</v>
      </c>
      <c r="B11" s="268" t="s">
        <v>43</v>
      </c>
      <c r="C11" s="243">
        <f>'SUC1_B. duomenys'!C29</f>
        <v>0</v>
      </c>
      <c r="D11" s="243">
        <f>'SUC1_B. duomenys'!D29</f>
        <v>0</v>
      </c>
      <c r="E11" s="243">
        <f>'SUC1_B. duomenys'!E29</f>
        <v>0</v>
      </c>
      <c r="F11" s="53">
        <f>'SUC1_B. duomenys'!F29</f>
        <v>0</v>
      </c>
      <c r="G11" s="243">
        <f>'SUC1_B. duomenys'!G29</f>
        <v>0</v>
      </c>
      <c r="H11" s="243">
        <f>'2.2 SK Sportuojantieji ir tr.'!C11</f>
        <v>80</v>
      </c>
      <c r="I11" s="243">
        <f>'2.2 SK Sportuojantieji ir tr.'!D11</f>
        <v>0</v>
      </c>
      <c r="J11" s="243">
        <f>'2.2 SK Sportuojantieji ir tr.'!E11</f>
        <v>0</v>
      </c>
      <c r="K11" s="243">
        <f>'2.2 SK Sportuojantieji ir tr.'!F11</f>
        <v>80</v>
      </c>
      <c r="L11" s="243">
        <f>'2.2 SK Sportuojantieji ir tr.'!G11</f>
        <v>16</v>
      </c>
      <c r="M11" s="53">
        <f>'2.2 SK Sportuojantieji ir tr.'!H11+SUC1_Treneriai!C10</f>
        <v>5</v>
      </c>
      <c r="N11" s="243">
        <f>'2.2 SK Sportuojantieji ir tr.'!I11+SUC1_Treneriai!D10</f>
        <v>0</v>
      </c>
      <c r="O11" s="38">
        <f t="shared" ref="O11:O64" si="0">M11-(P11+Q11+R11+S11+T11+U11)</f>
        <v>2</v>
      </c>
      <c r="P11" s="243">
        <f>'2.2 SK Sportuojantieji ir tr.'!K11+SUC1_Treneriai!F10</f>
        <v>1</v>
      </c>
      <c r="Q11" s="243">
        <f>'2.2 SK Sportuojantieji ir tr.'!L11+SUC1_Treneriai!G10</f>
        <v>1</v>
      </c>
      <c r="R11" s="243">
        <f>'2.2 SK Sportuojantieji ir tr.'!M11+SUC1_Treneriai!H10</f>
        <v>1</v>
      </c>
      <c r="S11" s="243">
        <f>'2.2 SK Sportuojantieji ir tr.'!N11+SUC1_Treneriai!I10</f>
        <v>0</v>
      </c>
      <c r="T11" s="243">
        <f>'2.2 SK Sportuojantieji ir tr.'!O11+SUC1_Treneriai!J10</f>
        <v>0</v>
      </c>
      <c r="U11" s="243">
        <f>'2.2 SK Sportuojantieji ir tr.'!P11+SUC1_Treneriai!K10</f>
        <v>0</v>
      </c>
      <c r="V11" s="243">
        <f>'2.2 SK Sportuojantieji ir tr.'!Q11+SUC1_Treneriai!L10</f>
        <v>4</v>
      </c>
      <c r="W11" s="243">
        <f>'2.2 SK Sportuojantieji ir tr.'!R11+SUC1_Treneriai!M10</f>
        <v>1</v>
      </c>
      <c r="X11" s="243">
        <f>'2.2 SK Sportuojantieji ir tr.'!S11+SUC1_Treneriai!N10</f>
        <v>0</v>
      </c>
      <c r="Z11" s="218" t="str">
        <f>IF(SUC1_Treneriai!C10&gt;M11,"Klaida! Negali būti mažiau trenerių negu SUC1 formoje","")</f>
        <v/>
      </c>
    </row>
    <row r="12" spans="1:27" ht="10.5" customHeight="1">
      <c r="A12" s="42" t="s">
        <v>158</v>
      </c>
      <c r="B12" s="268" t="s">
        <v>360</v>
      </c>
      <c r="C12" s="243">
        <f>'SUC1_B. duomenys'!C30</f>
        <v>0</v>
      </c>
      <c r="D12" s="243">
        <f>'SUC1_B. duomenys'!D30</f>
        <v>0</v>
      </c>
      <c r="E12" s="243">
        <f>'SUC1_B. duomenys'!E30</f>
        <v>0</v>
      </c>
      <c r="F12" s="53">
        <f>'SUC1_B. duomenys'!F30</f>
        <v>0</v>
      </c>
      <c r="G12" s="243">
        <f>'SUC1_B. duomenys'!G30</f>
        <v>0</v>
      </c>
      <c r="H12" s="243">
        <f>'2.2 SK Sportuojantieji ir tr.'!C12</f>
        <v>60</v>
      </c>
      <c r="I12" s="243">
        <f>'2.2 SK Sportuojantieji ir tr.'!D12</f>
        <v>15</v>
      </c>
      <c r="J12" s="243">
        <f>'2.2 SK Sportuojantieji ir tr.'!E12</f>
        <v>10</v>
      </c>
      <c r="K12" s="243">
        <f>'2.2 SK Sportuojantieji ir tr.'!F12</f>
        <v>85</v>
      </c>
      <c r="L12" s="243">
        <f>'2.2 SK Sportuojantieji ir tr.'!G12</f>
        <v>25</v>
      </c>
      <c r="M12" s="53">
        <f>'2.2 SK Sportuojantieji ir tr.'!H12+SUC1_Treneriai!C11</f>
        <v>1</v>
      </c>
      <c r="N12" s="243">
        <f>'2.2 SK Sportuojantieji ir tr.'!I12+SUC1_Treneriai!D11</f>
        <v>0</v>
      </c>
      <c r="O12" s="38">
        <f t="shared" si="0"/>
        <v>1</v>
      </c>
      <c r="P12" s="243">
        <f>'2.2 SK Sportuojantieji ir tr.'!K12+SUC1_Treneriai!F11</f>
        <v>0</v>
      </c>
      <c r="Q12" s="243">
        <f>'2.2 SK Sportuojantieji ir tr.'!L12+SUC1_Treneriai!G11</f>
        <v>0</v>
      </c>
      <c r="R12" s="243">
        <f>'2.2 SK Sportuojantieji ir tr.'!M12+SUC1_Treneriai!H11</f>
        <v>0</v>
      </c>
      <c r="S12" s="243">
        <f>'2.2 SK Sportuojantieji ir tr.'!N12+SUC1_Treneriai!I11</f>
        <v>0</v>
      </c>
      <c r="T12" s="243">
        <f>'2.2 SK Sportuojantieji ir tr.'!O12+SUC1_Treneriai!J11</f>
        <v>0</v>
      </c>
      <c r="U12" s="243">
        <f>'2.2 SK Sportuojantieji ir tr.'!P12+SUC1_Treneriai!K11</f>
        <v>0</v>
      </c>
      <c r="V12" s="243">
        <f>'2.2 SK Sportuojantieji ir tr.'!Q12+SUC1_Treneriai!L11</f>
        <v>0</v>
      </c>
      <c r="W12" s="243">
        <f>'2.2 SK Sportuojantieji ir tr.'!R12+SUC1_Treneriai!M11</f>
        <v>1</v>
      </c>
      <c r="X12" s="243">
        <f>'2.2 SK Sportuojantieji ir tr.'!S12+SUC1_Treneriai!N11</f>
        <v>0</v>
      </c>
      <c r="Z12" s="218" t="str">
        <f>IF(SUC1_Treneriai!C11&gt;M12,"Klaida! Negali būti mažiau trenerių negu SUC1 formoje","")</f>
        <v/>
      </c>
    </row>
    <row r="13" spans="1:27" ht="10.5" customHeight="1">
      <c r="A13" s="42" t="s">
        <v>159</v>
      </c>
      <c r="B13" s="268" t="s">
        <v>45</v>
      </c>
      <c r="C13" s="243">
        <f>'SUC1_B. duomenys'!C31</f>
        <v>0</v>
      </c>
      <c r="D13" s="243">
        <f>'SUC1_B. duomenys'!D31</f>
        <v>0</v>
      </c>
      <c r="E13" s="243">
        <f>'SUC1_B. duomenys'!E31</f>
        <v>0</v>
      </c>
      <c r="F13" s="53">
        <f>'SUC1_B. duomenys'!F31</f>
        <v>0</v>
      </c>
      <c r="G13" s="243">
        <f>'SUC1_B. duomenys'!G31</f>
        <v>0</v>
      </c>
      <c r="H13" s="243">
        <f>'2.2 SK Sportuojantieji ir tr.'!C13</f>
        <v>0</v>
      </c>
      <c r="I13" s="243">
        <f>'2.2 SK Sportuojantieji ir tr.'!D13</f>
        <v>0</v>
      </c>
      <c r="J13" s="243">
        <f>'2.2 SK Sportuojantieji ir tr.'!E13</f>
        <v>0</v>
      </c>
      <c r="K13" s="243">
        <f>'2.2 SK Sportuojantieji ir tr.'!F13</f>
        <v>0</v>
      </c>
      <c r="L13" s="243">
        <f>'2.2 SK Sportuojantieji ir tr.'!G13</f>
        <v>0</v>
      </c>
      <c r="M13" s="53">
        <f>'2.2 SK Sportuojantieji ir tr.'!H13+SUC1_Treneriai!C12</f>
        <v>0</v>
      </c>
      <c r="N13" s="243">
        <f>'2.2 SK Sportuojantieji ir tr.'!I13+SUC1_Treneriai!D12</f>
        <v>0</v>
      </c>
      <c r="O13" s="38">
        <f t="shared" si="0"/>
        <v>0</v>
      </c>
      <c r="P13" s="243">
        <f>'2.2 SK Sportuojantieji ir tr.'!K13+SUC1_Treneriai!F12</f>
        <v>0</v>
      </c>
      <c r="Q13" s="243">
        <f>'2.2 SK Sportuojantieji ir tr.'!L13+SUC1_Treneriai!G12</f>
        <v>0</v>
      </c>
      <c r="R13" s="243">
        <f>'2.2 SK Sportuojantieji ir tr.'!M13+SUC1_Treneriai!H12</f>
        <v>0</v>
      </c>
      <c r="S13" s="243">
        <f>'2.2 SK Sportuojantieji ir tr.'!N13+SUC1_Treneriai!I12</f>
        <v>0</v>
      </c>
      <c r="T13" s="243">
        <f>'2.2 SK Sportuojantieji ir tr.'!O13+SUC1_Treneriai!J12</f>
        <v>0</v>
      </c>
      <c r="U13" s="243">
        <f>'2.2 SK Sportuojantieji ir tr.'!P13+SUC1_Treneriai!K12</f>
        <v>0</v>
      </c>
      <c r="V13" s="243">
        <f>'2.2 SK Sportuojantieji ir tr.'!Q13+SUC1_Treneriai!L12</f>
        <v>0</v>
      </c>
      <c r="W13" s="243">
        <f>'2.2 SK Sportuojantieji ir tr.'!R13+SUC1_Treneriai!M12</f>
        <v>0</v>
      </c>
      <c r="X13" s="243">
        <f>'2.2 SK Sportuojantieji ir tr.'!S13+SUC1_Treneriai!N12</f>
        <v>0</v>
      </c>
      <c r="Z13" s="218" t="str">
        <f>IF(SUC1_Treneriai!C12&gt;M13,"Klaida! Negali būti mažiau trenerių negu SUC1 formoje","")</f>
        <v/>
      </c>
    </row>
    <row r="14" spans="1:27" ht="10.5" customHeight="1">
      <c r="A14" s="42" t="s">
        <v>160</v>
      </c>
      <c r="B14" s="268" t="s">
        <v>543</v>
      </c>
      <c r="C14" s="243">
        <f>'SUC1_B. duomenys'!C32</f>
        <v>0</v>
      </c>
      <c r="D14" s="243">
        <f>'SUC1_B. duomenys'!D32</f>
        <v>0</v>
      </c>
      <c r="E14" s="243">
        <f>'SUC1_B. duomenys'!E32</f>
        <v>0</v>
      </c>
      <c r="F14" s="53">
        <f>'SUC1_B. duomenys'!F32</f>
        <v>0</v>
      </c>
      <c r="G14" s="243">
        <f>'SUC1_B. duomenys'!G32</f>
        <v>0</v>
      </c>
      <c r="H14" s="243">
        <f>'2.2 SK Sportuojantieji ir tr.'!C14</f>
        <v>0</v>
      </c>
      <c r="I14" s="243">
        <f>'2.2 SK Sportuojantieji ir tr.'!D14</f>
        <v>0</v>
      </c>
      <c r="J14" s="243">
        <f>'2.2 SK Sportuojantieji ir tr.'!E14</f>
        <v>0</v>
      </c>
      <c r="K14" s="243">
        <f>'2.2 SK Sportuojantieji ir tr.'!F14</f>
        <v>0</v>
      </c>
      <c r="L14" s="243">
        <f>'2.2 SK Sportuojantieji ir tr.'!G14</f>
        <v>0</v>
      </c>
      <c r="M14" s="53">
        <f>'2.2 SK Sportuojantieji ir tr.'!H14+SUC1_Treneriai!C13</f>
        <v>0</v>
      </c>
      <c r="N14" s="243">
        <f>'2.2 SK Sportuojantieji ir tr.'!I14+SUC1_Treneriai!D13</f>
        <v>0</v>
      </c>
      <c r="O14" s="38">
        <f t="shared" si="0"/>
        <v>0</v>
      </c>
      <c r="P14" s="243">
        <f>'2.2 SK Sportuojantieji ir tr.'!K14+SUC1_Treneriai!F13</f>
        <v>0</v>
      </c>
      <c r="Q14" s="243">
        <f>'2.2 SK Sportuojantieji ir tr.'!L14+SUC1_Treneriai!G13</f>
        <v>0</v>
      </c>
      <c r="R14" s="243">
        <f>'2.2 SK Sportuojantieji ir tr.'!M14+SUC1_Treneriai!H13</f>
        <v>0</v>
      </c>
      <c r="S14" s="243">
        <f>'2.2 SK Sportuojantieji ir tr.'!N14+SUC1_Treneriai!I13</f>
        <v>0</v>
      </c>
      <c r="T14" s="243">
        <f>'2.2 SK Sportuojantieji ir tr.'!O14+SUC1_Treneriai!J13</f>
        <v>0</v>
      </c>
      <c r="U14" s="243">
        <f>'2.2 SK Sportuojantieji ir tr.'!P14+SUC1_Treneriai!K13</f>
        <v>0</v>
      </c>
      <c r="V14" s="243">
        <f>'2.2 SK Sportuojantieji ir tr.'!Q14+SUC1_Treneriai!L13</f>
        <v>0</v>
      </c>
      <c r="W14" s="243">
        <f>'2.2 SK Sportuojantieji ir tr.'!R14+SUC1_Treneriai!M13</f>
        <v>0</v>
      </c>
      <c r="X14" s="243">
        <f>'2.2 SK Sportuojantieji ir tr.'!S14+SUC1_Treneriai!N13</f>
        <v>0</v>
      </c>
      <c r="Z14" s="218" t="str">
        <f>IF(SUC1_Treneriai!C13&gt;M14,"Klaida! Negali būti mažiau trenerių negu SUC1 formoje","")</f>
        <v/>
      </c>
    </row>
    <row r="15" spans="1:27" ht="10.5" customHeight="1">
      <c r="A15" s="42" t="s">
        <v>161</v>
      </c>
      <c r="B15" s="268" t="s">
        <v>47</v>
      </c>
      <c r="C15" s="243">
        <f>'SUC1_B. duomenys'!C33</f>
        <v>0</v>
      </c>
      <c r="D15" s="243">
        <f>'SUC1_B. duomenys'!D33</f>
        <v>0</v>
      </c>
      <c r="E15" s="243">
        <f>'SUC1_B. duomenys'!E33</f>
        <v>0</v>
      </c>
      <c r="F15" s="53">
        <f>'SUC1_B. duomenys'!F33</f>
        <v>0</v>
      </c>
      <c r="G15" s="243">
        <f>'SUC1_B. duomenys'!G33</f>
        <v>0</v>
      </c>
      <c r="H15" s="243">
        <f>'2.2 SK Sportuojantieji ir tr.'!C15</f>
        <v>0</v>
      </c>
      <c r="I15" s="243">
        <f>'2.2 SK Sportuojantieji ir tr.'!D15</f>
        <v>0</v>
      </c>
      <c r="J15" s="243">
        <f>'2.2 SK Sportuojantieji ir tr.'!E15</f>
        <v>0</v>
      </c>
      <c r="K15" s="243">
        <f>'2.2 SK Sportuojantieji ir tr.'!F15</f>
        <v>0</v>
      </c>
      <c r="L15" s="243">
        <f>'2.2 SK Sportuojantieji ir tr.'!G15</f>
        <v>0</v>
      </c>
      <c r="M15" s="53">
        <f>'2.2 SK Sportuojantieji ir tr.'!H15+SUC1_Treneriai!C14</f>
        <v>0</v>
      </c>
      <c r="N15" s="243">
        <f>'2.2 SK Sportuojantieji ir tr.'!I15+SUC1_Treneriai!D14</f>
        <v>0</v>
      </c>
      <c r="O15" s="38">
        <f t="shared" si="0"/>
        <v>0</v>
      </c>
      <c r="P15" s="243">
        <f>'2.2 SK Sportuojantieji ir tr.'!K15+SUC1_Treneriai!F14</f>
        <v>0</v>
      </c>
      <c r="Q15" s="243">
        <f>'2.2 SK Sportuojantieji ir tr.'!L15+SUC1_Treneriai!G14</f>
        <v>0</v>
      </c>
      <c r="R15" s="243">
        <f>'2.2 SK Sportuojantieji ir tr.'!M15+SUC1_Treneriai!H14</f>
        <v>0</v>
      </c>
      <c r="S15" s="243">
        <f>'2.2 SK Sportuojantieji ir tr.'!N15+SUC1_Treneriai!I14</f>
        <v>0</v>
      </c>
      <c r="T15" s="243">
        <f>'2.2 SK Sportuojantieji ir tr.'!O15+SUC1_Treneriai!J14</f>
        <v>0</v>
      </c>
      <c r="U15" s="243">
        <f>'2.2 SK Sportuojantieji ir tr.'!P15+SUC1_Treneriai!K14</f>
        <v>0</v>
      </c>
      <c r="V15" s="243">
        <f>'2.2 SK Sportuojantieji ir tr.'!Q15+SUC1_Treneriai!L14</f>
        <v>0</v>
      </c>
      <c r="W15" s="243">
        <f>'2.2 SK Sportuojantieji ir tr.'!R15+SUC1_Treneriai!M14</f>
        <v>0</v>
      </c>
      <c r="X15" s="243">
        <f>'2.2 SK Sportuojantieji ir tr.'!S15+SUC1_Treneriai!N14</f>
        <v>0</v>
      </c>
      <c r="Z15" s="218" t="str">
        <f>IF(SUC1_Treneriai!C14&gt;M15,"Klaida! Negali būti mažiau trenerių negu SUC1 formoje","")</f>
        <v/>
      </c>
    </row>
    <row r="16" spans="1:27" ht="10.5" customHeight="1">
      <c r="A16" s="42" t="s">
        <v>162</v>
      </c>
      <c r="B16" s="268" t="s">
        <v>361</v>
      </c>
      <c r="C16" s="243">
        <f>'SUC1_B. duomenys'!C34</f>
        <v>67</v>
      </c>
      <c r="D16" s="243">
        <f>'SUC1_B. duomenys'!D34</f>
        <v>2</v>
      </c>
      <c r="E16" s="243">
        <f>'SUC1_B. duomenys'!E34</f>
        <v>0</v>
      </c>
      <c r="F16" s="53">
        <f>'SUC1_B. duomenys'!F34</f>
        <v>69</v>
      </c>
      <c r="G16" s="243">
        <f>'SUC1_B. duomenys'!G34</f>
        <v>6</v>
      </c>
      <c r="H16" s="243">
        <f>'2.2 SK Sportuojantieji ir tr.'!C16</f>
        <v>0</v>
      </c>
      <c r="I16" s="243">
        <f>'2.2 SK Sportuojantieji ir tr.'!D16</f>
        <v>0</v>
      </c>
      <c r="J16" s="243">
        <f>'2.2 SK Sportuojantieji ir tr.'!E16</f>
        <v>0</v>
      </c>
      <c r="K16" s="243">
        <f>'2.2 SK Sportuojantieji ir tr.'!F16</f>
        <v>0</v>
      </c>
      <c r="L16" s="243">
        <f>'2.2 SK Sportuojantieji ir tr.'!G16</f>
        <v>0</v>
      </c>
      <c r="M16" s="53">
        <f>'2.2 SK Sportuojantieji ir tr.'!H16+SUC1_Treneriai!C15</f>
        <v>0</v>
      </c>
      <c r="N16" s="243">
        <f>'2.2 SK Sportuojantieji ir tr.'!I16+SUC1_Treneriai!D15</f>
        <v>0</v>
      </c>
      <c r="O16" s="38">
        <f t="shared" si="0"/>
        <v>0</v>
      </c>
      <c r="P16" s="243">
        <f>'2.2 SK Sportuojantieji ir tr.'!K16+SUC1_Treneriai!F15</f>
        <v>0</v>
      </c>
      <c r="Q16" s="243">
        <f>'2.2 SK Sportuojantieji ir tr.'!L16+SUC1_Treneriai!G15</f>
        <v>0</v>
      </c>
      <c r="R16" s="243">
        <f>'2.2 SK Sportuojantieji ir tr.'!M16+SUC1_Treneriai!H15</f>
        <v>0</v>
      </c>
      <c r="S16" s="243">
        <f>'2.2 SK Sportuojantieji ir tr.'!N16+SUC1_Treneriai!I15</f>
        <v>0</v>
      </c>
      <c r="T16" s="243">
        <f>'2.2 SK Sportuojantieji ir tr.'!O16+SUC1_Treneriai!J15</f>
        <v>0</v>
      </c>
      <c r="U16" s="243">
        <f>'2.2 SK Sportuojantieji ir tr.'!P16+SUC1_Treneriai!K15</f>
        <v>0</v>
      </c>
      <c r="V16" s="243">
        <f>'2.2 SK Sportuojantieji ir tr.'!Q16+SUC1_Treneriai!L15</f>
        <v>0</v>
      </c>
      <c r="W16" s="243">
        <f>'2.2 SK Sportuojantieji ir tr.'!R16+SUC1_Treneriai!M15</f>
        <v>0</v>
      </c>
      <c r="X16" s="243">
        <f>'2.2 SK Sportuojantieji ir tr.'!S16+SUC1_Treneriai!N15</f>
        <v>0</v>
      </c>
      <c r="Z16" s="218" t="str">
        <f>IF(SUC1_Treneriai!C15&gt;M16,"Klaida! Negali būti mažiau trenerių negu SUC1 formoje","")</f>
        <v/>
      </c>
    </row>
    <row r="17" spans="1:26" ht="10.5" customHeight="1">
      <c r="A17" s="42" t="s">
        <v>163</v>
      </c>
      <c r="B17" s="268" t="s">
        <v>49</v>
      </c>
      <c r="C17" s="243">
        <f>'SUC1_B. duomenys'!C35</f>
        <v>0</v>
      </c>
      <c r="D17" s="243">
        <f>'SUC1_B. duomenys'!D35</f>
        <v>0</v>
      </c>
      <c r="E17" s="243">
        <f>'SUC1_B. duomenys'!E35</f>
        <v>0</v>
      </c>
      <c r="F17" s="53">
        <f>'SUC1_B. duomenys'!F35</f>
        <v>0</v>
      </c>
      <c r="G17" s="243">
        <f>'SUC1_B. duomenys'!G35</f>
        <v>0</v>
      </c>
      <c r="H17" s="243">
        <f>'2.2 SK Sportuojantieji ir tr.'!C17</f>
        <v>48</v>
      </c>
      <c r="I17" s="243">
        <f>'2.2 SK Sportuojantieji ir tr.'!D17</f>
        <v>23</v>
      </c>
      <c r="J17" s="243">
        <f>'2.2 SK Sportuojantieji ir tr.'!E17</f>
        <v>15</v>
      </c>
      <c r="K17" s="243">
        <f>'2.2 SK Sportuojantieji ir tr.'!F17</f>
        <v>86</v>
      </c>
      <c r="L17" s="243">
        <f>'2.2 SK Sportuojantieji ir tr.'!G17</f>
        <v>20</v>
      </c>
      <c r="M17" s="53">
        <f>'2.2 SK Sportuojantieji ir tr.'!H17+SUC1_Treneriai!C16</f>
        <v>6</v>
      </c>
      <c r="N17" s="243">
        <f>'2.2 SK Sportuojantieji ir tr.'!I17+SUC1_Treneriai!D16</f>
        <v>2</v>
      </c>
      <c r="O17" s="38">
        <f t="shared" si="0"/>
        <v>2</v>
      </c>
      <c r="P17" s="243">
        <f>'2.2 SK Sportuojantieji ir tr.'!K17+SUC1_Treneriai!F16</f>
        <v>2</v>
      </c>
      <c r="Q17" s="243">
        <f>'2.2 SK Sportuojantieji ir tr.'!L17+SUC1_Treneriai!G16</f>
        <v>0</v>
      </c>
      <c r="R17" s="243">
        <f>'2.2 SK Sportuojantieji ir tr.'!M17+SUC1_Treneriai!H16</f>
        <v>2</v>
      </c>
      <c r="S17" s="243">
        <f>'2.2 SK Sportuojantieji ir tr.'!N17+SUC1_Treneriai!I16</f>
        <v>0</v>
      </c>
      <c r="T17" s="243">
        <f>'2.2 SK Sportuojantieji ir tr.'!O17+SUC1_Treneriai!J16</f>
        <v>0</v>
      </c>
      <c r="U17" s="243">
        <f>'2.2 SK Sportuojantieji ir tr.'!P17+SUC1_Treneriai!K16</f>
        <v>0</v>
      </c>
      <c r="V17" s="243">
        <f>'2.2 SK Sportuojantieji ir tr.'!Q17+SUC1_Treneriai!L16</f>
        <v>5</v>
      </c>
      <c r="W17" s="243">
        <f>'2.2 SK Sportuojantieji ir tr.'!R17+SUC1_Treneriai!M16</f>
        <v>1</v>
      </c>
      <c r="X17" s="243">
        <f>'2.2 SK Sportuojantieji ir tr.'!S17+SUC1_Treneriai!N16</f>
        <v>4</v>
      </c>
      <c r="Z17" s="218" t="str">
        <f>IF(SUC1_Treneriai!C16&gt;M17,"Klaida! Negali būti mažiau trenerių negu SUC1 formoje","")</f>
        <v/>
      </c>
    </row>
    <row r="18" spans="1:26" ht="10.5" customHeight="1">
      <c r="A18" s="42" t="s">
        <v>164</v>
      </c>
      <c r="B18" s="268" t="s">
        <v>51</v>
      </c>
      <c r="C18" s="243">
        <f>'SUC1_B. duomenys'!C36</f>
        <v>0</v>
      </c>
      <c r="D18" s="243">
        <f>'SUC1_B. duomenys'!D36</f>
        <v>0</v>
      </c>
      <c r="E18" s="243">
        <f>'SUC1_B. duomenys'!E36</f>
        <v>0</v>
      </c>
      <c r="F18" s="53">
        <f>'SUC1_B. duomenys'!F36</f>
        <v>0</v>
      </c>
      <c r="G18" s="243">
        <f>'SUC1_B. duomenys'!G36</f>
        <v>0</v>
      </c>
      <c r="H18" s="243">
        <f>'2.2 SK Sportuojantieji ir tr.'!C18</f>
        <v>42</v>
      </c>
      <c r="I18" s="243">
        <f>'2.2 SK Sportuojantieji ir tr.'!D18</f>
        <v>0</v>
      </c>
      <c r="J18" s="243">
        <f>'2.2 SK Sportuojantieji ir tr.'!E18</f>
        <v>0</v>
      </c>
      <c r="K18" s="243">
        <f>'2.2 SK Sportuojantieji ir tr.'!F18</f>
        <v>42</v>
      </c>
      <c r="L18" s="243">
        <f>'2.2 SK Sportuojantieji ir tr.'!G18</f>
        <v>9</v>
      </c>
      <c r="M18" s="53">
        <f>'2.2 SK Sportuojantieji ir tr.'!H18+SUC1_Treneriai!C17</f>
        <v>3</v>
      </c>
      <c r="N18" s="243">
        <f>'2.2 SK Sportuojantieji ir tr.'!I18+SUC1_Treneriai!D17</f>
        <v>0</v>
      </c>
      <c r="O18" s="38">
        <f t="shared" si="0"/>
        <v>3</v>
      </c>
      <c r="P18" s="243">
        <f>'2.2 SK Sportuojantieji ir tr.'!K18+SUC1_Treneriai!F17</f>
        <v>0</v>
      </c>
      <c r="Q18" s="243">
        <f>'2.2 SK Sportuojantieji ir tr.'!L18+SUC1_Treneriai!G17</f>
        <v>0</v>
      </c>
      <c r="R18" s="243">
        <f>'2.2 SK Sportuojantieji ir tr.'!M18+SUC1_Treneriai!H17</f>
        <v>0</v>
      </c>
      <c r="S18" s="243">
        <f>'2.2 SK Sportuojantieji ir tr.'!N18+SUC1_Treneriai!I17</f>
        <v>0</v>
      </c>
      <c r="T18" s="243">
        <f>'2.2 SK Sportuojantieji ir tr.'!O18+SUC1_Treneriai!J17</f>
        <v>0</v>
      </c>
      <c r="U18" s="243">
        <f>'2.2 SK Sportuojantieji ir tr.'!P18+SUC1_Treneriai!K17</f>
        <v>0</v>
      </c>
      <c r="V18" s="243">
        <f>'2.2 SK Sportuojantieji ir tr.'!Q18+SUC1_Treneriai!L17</f>
        <v>2</v>
      </c>
      <c r="W18" s="243">
        <f>'2.2 SK Sportuojantieji ir tr.'!R18+SUC1_Treneriai!M17</f>
        <v>1</v>
      </c>
      <c r="X18" s="243">
        <f>'2.2 SK Sportuojantieji ir tr.'!S18+SUC1_Treneriai!N17</f>
        <v>0</v>
      </c>
      <c r="Z18" s="218" t="str">
        <f>IF(SUC1_Treneriai!C17&gt;M18,"Klaida! Negali būti mažiau trenerių negu SUC1 formoje","")</f>
        <v/>
      </c>
    </row>
    <row r="19" spans="1:26" ht="10.5" customHeight="1">
      <c r="A19" s="42" t="s">
        <v>165</v>
      </c>
      <c r="B19" s="268" t="s">
        <v>362</v>
      </c>
      <c r="C19" s="243">
        <f>'SUC1_B. duomenys'!C37</f>
        <v>0</v>
      </c>
      <c r="D19" s="243">
        <f>'SUC1_B. duomenys'!D37</f>
        <v>0</v>
      </c>
      <c r="E19" s="243">
        <f>'SUC1_B. duomenys'!E37</f>
        <v>0</v>
      </c>
      <c r="F19" s="53">
        <f>'SUC1_B. duomenys'!F37</f>
        <v>0</v>
      </c>
      <c r="G19" s="243">
        <f>'SUC1_B. duomenys'!G37</f>
        <v>0</v>
      </c>
      <c r="H19" s="243">
        <f>'2.2 SK Sportuojantieji ir tr.'!C19</f>
        <v>49</v>
      </c>
      <c r="I19" s="243">
        <f>'2.2 SK Sportuojantieji ir tr.'!D19</f>
        <v>2</v>
      </c>
      <c r="J19" s="243">
        <f>'2.2 SK Sportuojantieji ir tr.'!E19</f>
        <v>9</v>
      </c>
      <c r="K19" s="243">
        <f>'2.2 SK Sportuojantieji ir tr.'!F19</f>
        <v>60</v>
      </c>
      <c r="L19" s="243">
        <f>'2.2 SK Sportuojantieji ir tr.'!G19</f>
        <v>58</v>
      </c>
      <c r="M19" s="53">
        <f>'2.2 SK Sportuojantieji ir tr.'!H19+SUC1_Treneriai!C18</f>
        <v>3</v>
      </c>
      <c r="N19" s="243">
        <f>'2.2 SK Sportuojantieji ir tr.'!I19+SUC1_Treneriai!D18</f>
        <v>2</v>
      </c>
      <c r="O19" s="38">
        <f t="shared" si="0"/>
        <v>3</v>
      </c>
      <c r="P19" s="243">
        <f>'2.2 SK Sportuojantieji ir tr.'!K19+SUC1_Treneriai!F18</f>
        <v>0</v>
      </c>
      <c r="Q19" s="243">
        <f>'2.2 SK Sportuojantieji ir tr.'!L19+SUC1_Treneriai!G18</f>
        <v>0</v>
      </c>
      <c r="R19" s="243">
        <f>'2.2 SK Sportuojantieji ir tr.'!M19+SUC1_Treneriai!H18</f>
        <v>0</v>
      </c>
      <c r="S19" s="243">
        <f>'2.2 SK Sportuojantieji ir tr.'!N19+SUC1_Treneriai!I18</f>
        <v>0</v>
      </c>
      <c r="T19" s="243">
        <f>'2.2 SK Sportuojantieji ir tr.'!O19+SUC1_Treneriai!J18</f>
        <v>0</v>
      </c>
      <c r="U19" s="243">
        <f>'2.2 SK Sportuojantieji ir tr.'!P19+SUC1_Treneriai!K18</f>
        <v>0</v>
      </c>
      <c r="V19" s="243">
        <f>'2.2 SK Sportuojantieji ir tr.'!Q19+SUC1_Treneriai!L18</f>
        <v>1</v>
      </c>
      <c r="W19" s="243">
        <f>'2.2 SK Sportuojantieji ir tr.'!R19+SUC1_Treneriai!M18</f>
        <v>2</v>
      </c>
      <c r="X19" s="243">
        <f>'2.2 SK Sportuojantieji ir tr.'!S19+SUC1_Treneriai!N18</f>
        <v>1</v>
      </c>
      <c r="Z19" s="218" t="str">
        <f>IF(SUC1_Treneriai!C18&gt;M19,"Klaida! Negali būti mažiau trenerių negu SUC1 formoje","")</f>
        <v/>
      </c>
    </row>
    <row r="20" spans="1:26" ht="10.5" customHeight="1">
      <c r="A20" s="42" t="s">
        <v>166</v>
      </c>
      <c r="B20" s="268" t="s">
        <v>363</v>
      </c>
      <c r="C20" s="243">
        <f>'SUC1_B. duomenys'!C38</f>
        <v>0</v>
      </c>
      <c r="D20" s="243">
        <f>'SUC1_B. duomenys'!D38</f>
        <v>0</v>
      </c>
      <c r="E20" s="243">
        <f>'SUC1_B. duomenys'!E38</f>
        <v>0</v>
      </c>
      <c r="F20" s="53">
        <f>'SUC1_B. duomenys'!F38</f>
        <v>0</v>
      </c>
      <c r="G20" s="243">
        <f>'SUC1_B. duomenys'!G38</f>
        <v>0</v>
      </c>
      <c r="H20" s="243">
        <f>'2.2 SK Sportuojantieji ir tr.'!C20</f>
        <v>0</v>
      </c>
      <c r="I20" s="243">
        <f>'2.2 SK Sportuojantieji ir tr.'!D20</f>
        <v>0</v>
      </c>
      <c r="J20" s="243">
        <f>'2.2 SK Sportuojantieji ir tr.'!E20</f>
        <v>0</v>
      </c>
      <c r="K20" s="243">
        <f>'2.2 SK Sportuojantieji ir tr.'!F20</f>
        <v>0</v>
      </c>
      <c r="L20" s="243">
        <f>'2.2 SK Sportuojantieji ir tr.'!G20</f>
        <v>0</v>
      </c>
      <c r="M20" s="53">
        <f>'2.2 SK Sportuojantieji ir tr.'!H20+SUC1_Treneriai!C19</f>
        <v>0</v>
      </c>
      <c r="N20" s="243">
        <f>'2.2 SK Sportuojantieji ir tr.'!I20+SUC1_Treneriai!D19</f>
        <v>0</v>
      </c>
      <c r="O20" s="38">
        <f t="shared" si="0"/>
        <v>0</v>
      </c>
      <c r="P20" s="243">
        <f>'2.2 SK Sportuojantieji ir tr.'!K20+SUC1_Treneriai!F19</f>
        <v>0</v>
      </c>
      <c r="Q20" s="243">
        <f>'2.2 SK Sportuojantieji ir tr.'!L20+SUC1_Treneriai!G19</f>
        <v>0</v>
      </c>
      <c r="R20" s="243">
        <f>'2.2 SK Sportuojantieji ir tr.'!M20+SUC1_Treneriai!H19</f>
        <v>0</v>
      </c>
      <c r="S20" s="243">
        <f>'2.2 SK Sportuojantieji ir tr.'!N20+SUC1_Treneriai!I19</f>
        <v>0</v>
      </c>
      <c r="T20" s="243">
        <f>'2.2 SK Sportuojantieji ir tr.'!O20+SUC1_Treneriai!J19</f>
        <v>0</v>
      </c>
      <c r="U20" s="243">
        <f>'2.2 SK Sportuojantieji ir tr.'!P20+SUC1_Treneriai!K19</f>
        <v>0</v>
      </c>
      <c r="V20" s="243">
        <f>'2.2 SK Sportuojantieji ir tr.'!Q20+SUC1_Treneriai!L19</f>
        <v>0</v>
      </c>
      <c r="W20" s="243">
        <f>'2.2 SK Sportuojantieji ir tr.'!R20+SUC1_Treneriai!M19</f>
        <v>0</v>
      </c>
      <c r="X20" s="243">
        <f>'2.2 SK Sportuojantieji ir tr.'!S20+SUC1_Treneriai!N19</f>
        <v>0</v>
      </c>
      <c r="Z20" s="218" t="str">
        <f>IF(SUC1_Treneriai!C19&gt;M20,"Klaida! Negali būti mažiau trenerių negu SUC1 formoje","")</f>
        <v/>
      </c>
    </row>
    <row r="21" spans="1:26" ht="10.5" customHeight="1">
      <c r="A21" s="42" t="s">
        <v>167</v>
      </c>
      <c r="B21" s="268" t="s">
        <v>364</v>
      </c>
      <c r="C21" s="243">
        <f>'SUC1_B. duomenys'!C39</f>
        <v>41</v>
      </c>
      <c r="D21" s="243">
        <f>'SUC1_B. duomenys'!D39</f>
        <v>4</v>
      </c>
      <c r="E21" s="243">
        <f>'SUC1_B. duomenys'!E39</f>
        <v>0</v>
      </c>
      <c r="F21" s="53">
        <f>'SUC1_B. duomenys'!F39</f>
        <v>45</v>
      </c>
      <c r="G21" s="243">
        <f>'SUC1_B. duomenys'!G39</f>
        <v>8</v>
      </c>
      <c r="H21" s="243">
        <f>'2.2 SK Sportuojantieji ir tr.'!C21</f>
        <v>0</v>
      </c>
      <c r="I21" s="243">
        <f>'2.2 SK Sportuojantieji ir tr.'!D21</f>
        <v>2</v>
      </c>
      <c r="J21" s="243">
        <f>'2.2 SK Sportuojantieji ir tr.'!E21</f>
        <v>0</v>
      </c>
      <c r="K21" s="243">
        <f>'2.2 SK Sportuojantieji ir tr.'!F21</f>
        <v>2</v>
      </c>
      <c r="L21" s="243">
        <f>'2.2 SK Sportuojantieji ir tr.'!G21</f>
        <v>0</v>
      </c>
      <c r="M21" s="53">
        <f>'2.2 SK Sportuojantieji ir tr.'!H21+SUC1_Treneriai!C20</f>
        <v>4</v>
      </c>
      <c r="N21" s="243">
        <f>'2.2 SK Sportuojantieji ir tr.'!I21+SUC1_Treneriai!D20</f>
        <v>1</v>
      </c>
      <c r="O21" s="38">
        <f t="shared" si="0"/>
        <v>1</v>
      </c>
      <c r="P21" s="243">
        <f>'2.2 SK Sportuojantieji ir tr.'!K21+SUC1_Treneriai!F20</f>
        <v>0</v>
      </c>
      <c r="Q21" s="243">
        <f>'2.2 SK Sportuojantieji ir tr.'!L21+SUC1_Treneriai!G20</f>
        <v>0</v>
      </c>
      <c r="R21" s="243">
        <f>'2.2 SK Sportuojantieji ir tr.'!M21+SUC1_Treneriai!H20</f>
        <v>2</v>
      </c>
      <c r="S21" s="243">
        <f>'2.2 SK Sportuojantieji ir tr.'!N21+SUC1_Treneriai!I20</f>
        <v>0</v>
      </c>
      <c r="T21" s="243">
        <f>'2.2 SK Sportuojantieji ir tr.'!O21+SUC1_Treneriai!J20</f>
        <v>1</v>
      </c>
      <c r="U21" s="243">
        <f>'2.2 SK Sportuojantieji ir tr.'!P21+SUC1_Treneriai!K20</f>
        <v>0</v>
      </c>
      <c r="V21" s="243">
        <f>'2.2 SK Sportuojantieji ir tr.'!Q21+SUC1_Treneriai!L20</f>
        <v>4</v>
      </c>
      <c r="W21" s="243">
        <f>'2.2 SK Sportuojantieji ir tr.'!R21+SUC1_Treneriai!M20</f>
        <v>0</v>
      </c>
      <c r="X21" s="243">
        <f>'2.2 SK Sportuojantieji ir tr.'!S21+SUC1_Treneriai!N20</f>
        <v>1</v>
      </c>
      <c r="Z21" s="218" t="str">
        <f>IF(SUC1_Treneriai!C20&gt;M21,"Klaida! Negali būti mažiau trenerių negu SUC1 formoje","")</f>
        <v/>
      </c>
    </row>
    <row r="22" spans="1:26" ht="10.5" customHeight="1">
      <c r="A22" s="42" t="s">
        <v>168</v>
      </c>
      <c r="B22" s="268" t="s">
        <v>365</v>
      </c>
      <c r="C22" s="243">
        <f>'SUC1_B. duomenys'!C40</f>
        <v>0</v>
      </c>
      <c r="D22" s="243">
        <f>'SUC1_B. duomenys'!D40</f>
        <v>0</v>
      </c>
      <c r="E22" s="243">
        <f>'SUC1_B. duomenys'!E40</f>
        <v>0</v>
      </c>
      <c r="F22" s="53">
        <f>'SUC1_B. duomenys'!F40</f>
        <v>0</v>
      </c>
      <c r="G22" s="243">
        <f>'SUC1_B. duomenys'!G40</f>
        <v>0</v>
      </c>
      <c r="H22" s="243">
        <f>'2.2 SK Sportuojantieji ir tr.'!C22</f>
        <v>0</v>
      </c>
      <c r="I22" s="243">
        <f>'2.2 SK Sportuojantieji ir tr.'!D22</f>
        <v>0</v>
      </c>
      <c r="J22" s="243">
        <f>'2.2 SK Sportuojantieji ir tr.'!E22</f>
        <v>0</v>
      </c>
      <c r="K22" s="243">
        <f>'2.2 SK Sportuojantieji ir tr.'!F22</f>
        <v>0</v>
      </c>
      <c r="L22" s="243">
        <f>'2.2 SK Sportuojantieji ir tr.'!G22</f>
        <v>0</v>
      </c>
      <c r="M22" s="53">
        <f>'2.2 SK Sportuojantieji ir tr.'!H22+SUC1_Treneriai!C21</f>
        <v>0</v>
      </c>
      <c r="N22" s="243">
        <f>'2.2 SK Sportuojantieji ir tr.'!I22+SUC1_Treneriai!D21</f>
        <v>0</v>
      </c>
      <c r="O22" s="38">
        <f t="shared" si="0"/>
        <v>0</v>
      </c>
      <c r="P22" s="243">
        <f>'2.2 SK Sportuojantieji ir tr.'!K22+SUC1_Treneriai!F21</f>
        <v>0</v>
      </c>
      <c r="Q22" s="243">
        <f>'2.2 SK Sportuojantieji ir tr.'!L22+SUC1_Treneriai!G21</f>
        <v>0</v>
      </c>
      <c r="R22" s="243">
        <f>'2.2 SK Sportuojantieji ir tr.'!M22+SUC1_Treneriai!H21</f>
        <v>0</v>
      </c>
      <c r="S22" s="243">
        <f>'2.2 SK Sportuojantieji ir tr.'!N22+SUC1_Treneriai!I21</f>
        <v>0</v>
      </c>
      <c r="T22" s="243">
        <f>'2.2 SK Sportuojantieji ir tr.'!O22+SUC1_Treneriai!J21</f>
        <v>0</v>
      </c>
      <c r="U22" s="243">
        <f>'2.2 SK Sportuojantieji ir tr.'!P22+SUC1_Treneriai!K21</f>
        <v>0</v>
      </c>
      <c r="V22" s="243">
        <f>'2.2 SK Sportuojantieji ir tr.'!Q22+SUC1_Treneriai!L21</f>
        <v>0</v>
      </c>
      <c r="W22" s="243">
        <f>'2.2 SK Sportuojantieji ir tr.'!R22+SUC1_Treneriai!M21</f>
        <v>0</v>
      </c>
      <c r="X22" s="243">
        <f>'2.2 SK Sportuojantieji ir tr.'!S22+SUC1_Treneriai!N21</f>
        <v>0</v>
      </c>
      <c r="Z22" s="218" t="str">
        <f>IF(SUC1_Treneriai!C21&gt;M22,"Klaida! Negali būti mažiau trenerių negu SUC1 formoje","")</f>
        <v/>
      </c>
    </row>
    <row r="23" spans="1:26" ht="10.5" customHeight="1">
      <c r="A23" s="42" t="s">
        <v>169</v>
      </c>
      <c r="B23" s="268" t="s">
        <v>366</v>
      </c>
      <c r="C23" s="243">
        <f>'SUC1_B. duomenys'!C41</f>
        <v>0</v>
      </c>
      <c r="D23" s="243">
        <f>'SUC1_B. duomenys'!D41</f>
        <v>0</v>
      </c>
      <c r="E23" s="243">
        <f>'SUC1_B. duomenys'!E41</f>
        <v>0</v>
      </c>
      <c r="F23" s="53">
        <f>'SUC1_B. duomenys'!F41</f>
        <v>0</v>
      </c>
      <c r="G23" s="243">
        <f>'SUC1_B. duomenys'!G41</f>
        <v>0</v>
      </c>
      <c r="H23" s="243">
        <f>'2.2 SK Sportuojantieji ir tr.'!C23</f>
        <v>0</v>
      </c>
      <c r="I23" s="243">
        <f>'2.2 SK Sportuojantieji ir tr.'!D23</f>
        <v>0</v>
      </c>
      <c r="J23" s="243">
        <f>'2.2 SK Sportuojantieji ir tr.'!E23</f>
        <v>0</v>
      </c>
      <c r="K23" s="243">
        <f>'2.2 SK Sportuojantieji ir tr.'!F23</f>
        <v>0</v>
      </c>
      <c r="L23" s="243">
        <f>'2.2 SK Sportuojantieji ir tr.'!G23</f>
        <v>0</v>
      </c>
      <c r="M23" s="53">
        <f>'2.2 SK Sportuojantieji ir tr.'!H23+SUC1_Treneriai!C22</f>
        <v>0</v>
      </c>
      <c r="N23" s="243">
        <f>'2.2 SK Sportuojantieji ir tr.'!I23+SUC1_Treneriai!D22</f>
        <v>0</v>
      </c>
      <c r="O23" s="38">
        <f t="shared" si="0"/>
        <v>0</v>
      </c>
      <c r="P23" s="243">
        <f>'2.2 SK Sportuojantieji ir tr.'!K23+SUC1_Treneriai!F22</f>
        <v>0</v>
      </c>
      <c r="Q23" s="243">
        <f>'2.2 SK Sportuojantieji ir tr.'!L23+SUC1_Treneriai!G22</f>
        <v>0</v>
      </c>
      <c r="R23" s="243">
        <f>'2.2 SK Sportuojantieji ir tr.'!M23+SUC1_Treneriai!H22</f>
        <v>0</v>
      </c>
      <c r="S23" s="243">
        <f>'2.2 SK Sportuojantieji ir tr.'!N23+SUC1_Treneriai!I22</f>
        <v>0</v>
      </c>
      <c r="T23" s="243">
        <f>'2.2 SK Sportuojantieji ir tr.'!O23+SUC1_Treneriai!J22</f>
        <v>0</v>
      </c>
      <c r="U23" s="243">
        <f>'2.2 SK Sportuojantieji ir tr.'!P23+SUC1_Treneriai!K22</f>
        <v>0</v>
      </c>
      <c r="V23" s="243">
        <f>'2.2 SK Sportuojantieji ir tr.'!Q23+SUC1_Treneriai!L22</f>
        <v>0</v>
      </c>
      <c r="W23" s="243">
        <f>'2.2 SK Sportuojantieji ir tr.'!R23+SUC1_Treneriai!M22</f>
        <v>0</v>
      </c>
      <c r="X23" s="243">
        <f>'2.2 SK Sportuojantieji ir tr.'!S23+SUC1_Treneriai!N22</f>
        <v>0</v>
      </c>
      <c r="Z23" s="218" t="str">
        <f>IF(SUC1_Treneriai!C22&gt;M23,"Klaida! Negali būti mažiau trenerių negu SUC1 formoje","")</f>
        <v/>
      </c>
    </row>
    <row r="24" spans="1:26" ht="10.5" customHeight="1">
      <c r="A24" s="42" t="s">
        <v>170</v>
      </c>
      <c r="B24" s="268" t="s">
        <v>546</v>
      </c>
      <c r="C24" s="243">
        <f>'SUC1_B. duomenys'!C42</f>
        <v>0</v>
      </c>
      <c r="D24" s="243">
        <f>'SUC1_B. duomenys'!D42</f>
        <v>0</v>
      </c>
      <c r="E24" s="243">
        <f>'SUC1_B. duomenys'!E42</f>
        <v>0</v>
      </c>
      <c r="F24" s="53">
        <f>'SUC1_B. duomenys'!F42</f>
        <v>0</v>
      </c>
      <c r="G24" s="243">
        <f>'SUC1_B. duomenys'!G42</f>
        <v>0</v>
      </c>
      <c r="H24" s="243">
        <f>'2.2 SK Sportuojantieji ir tr.'!C24</f>
        <v>0</v>
      </c>
      <c r="I24" s="243">
        <f>'2.2 SK Sportuojantieji ir tr.'!D24</f>
        <v>0</v>
      </c>
      <c r="J24" s="243">
        <f>'2.2 SK Sportuojantieji ir tr.'!E24</f>
        <v>0</v>
      </c>
      <c r="K24" s="243">
        <f>'2.2 SK Sportuojantieji ir tr.'!F24</f>
        <v>0</v>
      </c>
      <c r="L24" s="243">
        <f>'2.2 SK Sportuojantieji ir tr.'!G24</f>
        <v>0</v>
      </c>
      <c r="M24" s="53">
        <f>'2.2 SK Sportuojantieji ir tr.'!H24+SUC1_Treneriai!C23</f>
        <v>0</v>
      </c>
      <c r="N24" s="243">
        <f>'2.2 SK Sportuojantieji ir tr.'!I24+SUC1_Treneriai!D23</f>
        <v>0</v>
      </c>
      <c r="O24" s="38">
        <f t="shared" si="0"/>
        <v>0</v>
      </c>
      <c r="P24" s="243">
        <f>'2.2 SK Sportuojantieji ir tr.'!K24+SUC1_Treneriai!F23</f>
        <v>0</v>
      </c>
      <c r="Q24" s="243">
        <f>'2.2 SK Sportuojantieji ir tr.'!L24+SUC1_Treneriai!G23</f>
        <v>0</v>
      </c>
      <c r="R24" s="243">
        <f>'2.2 SK Sportuojantieji ir tr.'!M24+SUC1_Treneriai!H23</f>
        <v>0</v>
      </c>
      <c r="S24" s="243">
        <f>'2.2 SK Sportuojantieji ir tr.'!N24+SUC1_Treneriai!I23</f>
        <v>0</v>
      </c>
      <c r="T24" s="243">
        <f>'2.2 SK Sportuojantieji ir tr.'!O24+SUC1_Treneriai!J23</f>
        <v>0</v>
      </c>
      <c r="U24" s="243">
        <f>'2.2 SK Sportuojantieji ir tr.'!P24+SUC1_Treneriai!K23</f>
        <v>0</v>
      </c>
      <c r="V24" s="243">
        <f>'2.2 SK Sportuojantieji ir tr.'!Q24+SUC1_Treneriai!L23</f>
        <v>0</v>
      </c>
      <c r="W24" s="243">
        <f>'2.2 SK Sportuojantieji ir tr.'!R24+SUC1_Treneriai!M23</f>
        <v>0</v>
      </c>
      <c r="X24" s="243">
        <f>'2.2 SK Sportuojantieji ir tr.'!S24+SUC1_Treneriai!N23</f>
        <v>0</v>
      </c>
      <c r="Z24" s="218" t="str">
        <f>IF(SUC1_Treneriai!C23&gt;M24,"Klaida! Negali būti mažiau trenerių negu SUC1 formoje","")</f>
        <v/>
      </c>
    </row>
    <row r="25" spans="1:26" ht="10.5" customHeight="1">
      <c r="A25" s="42" t="s">
        <v>171</v>
      </c>
      <c r="B25" s="268" t="s">
        <v>367</v>
      </c>
      <c r="C25" s="243">
        <f>'SUC1_B. duomenys'!C43</f>
        <v>32</v>
      </c>
      <c r="D25" s="243">
        <f>'SUC1_B. duomenys'!D43</f>
        <v>2</v>
      </c>
      <c r="E25" s="243">
        <f>'SUC1_B. duomenys'!E43</f>
        <v>0</v>
      </c>
      <c r="F25" s="53">
        <f>'SUC1_B. duomenys'!F43</f>
        <v>34</v>
      </c>
      <c r="G25" s="243">
        <f>'SUC1_B. duomenys'!G43</f>
        <v>3</v>
      </c>
      <c r="H25" s="243">
        <f>'2.2 SK Sportuojantieji ir tr.'!C25</f>
        <v>0</v>
      </c>
      <c r="I25" s="243">
        <f>'2.2 SK Sportuojantieji ir tr.'!D25</f>
        <v>2</v>
      </c>
      <c r="J25" s="243">
        <f>'2.2 SK Sportuojantieji ir tr.'!E25</f>
        <v>0</v>
      </c>
      <c r="K25" s="243">
        <f>'2.2 SK Sportuojantieji ir tr.'!F25</f>
        <v>2</v>
      </c>
      <c r="L25" s="243">
        <f>'2.2 SK Sportuojantieji ir tr.'!G25</f>
        <v>1</v>
      </c>
      <c r="M25" s="53">
        <f>'2.2 SK Sportuojantieji ir tr.'!H25+SUC1_Treneriai!C24</f>
        <v>2</v>
      </c>
      <c r="N25" s="243">
        <f>'2.2 SK Sportuojantieji ir tr.'!I25+SUC1_Treneriai!D24</f>
        <v>0</v>
      </c>
      <c r="O25" s="38">
        <f t="shared" si="0"/>
        <v>0</v>
      </c>
      <c r="P25" s="243">
        <f>'2.2 SK Sportuojantieji ir tr.'!K25+SUC1_Treneriai!F24</f>
        <v>1</v>
      </c>
      <c r="Q25" s="243">
        <f>'2.2 SK Sportuojantieji ir tr.'!L25+SUC1_Treneriai!G24</f>
        <v>0</v>
      </c>
      <c r="R25" s="243">
        <f>'2.2 SK Sportuojantieji ir tr.'!M25+SUC1_Treneriai!H24</f>
        <v>1</v>
      </c>
      <c r="S25" s="243">
        <f>'2.2 SK Sportuojantieji ir tr.'!N25+SUC1_Treneriai!I24</f>
        <v>0</v>
      </c>
      <c r="T25" s="243">
        <f>'2.2 SK Sportuojantieji ir tr.'!O25+SUC1_Treneriai!J24</f>
        <v>0</v>
      </c>
      <c r="U25" s="243">
        <f>'2.2 SK Sportuojantieji ir tr.'!P25+SUC1_Treneriai!K24</f>
        <v>0</v>
      </c>
      <c r="V25" s="243">
        <f>'2.2 SK Sportuojantieji ir tr.'!Q25+SUC1_Treneriai!L24</f>
        <v>2</v>
      </c>
      <c r="W25" s="243">
        <f>'2.2 SK Sportuojantieji ir tr.'!R25+SUC1_Treneriai!M24</f>
        <v>0</v>
      </c>
      <c r="X25" s="243">
        <f>'2.2 SK Sportuojantieji ir tr.'!S25+SUC1_Treneriai!N24</f>
        <v>1</v>
      </c>
      <c r="Z25" s="218" t="str">
        <f>IF(SUC1_Treneriai!C24&gt;M25,"Klaida! Negali būti mažiau trenerių negu SUC1 formoje","")</f>
        <v/>
      </c>
    </row>
    <row r="26" spans="1:26" ht="10.5" customHeight="1">
      <c r="A26" s="42" t="s">
        <v>172</v>
      </c>
      <c r="B26" s="268" t="s">
        <v>57</v>
      </c>
      <c r="C26" s="243">
        <f>'SUC1_B. duomenys'!C44</f>
        <v>0</v>
      </c>
      <c r="D26" s="243">
        <f>'SUC1_B. duomenys'!D44</f>
        <v>0</v>
      </c>
      <c r="E26" s="243">
        <f>'SUC1_B. duomenys'!E44</f>
        <v>0</v>
      </c>
      <c r="F26" s="53">
        <f>'SUC1_B. duomenys'!F44</f>
        <v>0</v>
      </c>
      <c r="G26" s="243">
        <f>'SUC1_B. duomenys'!G44</f>
        <v>0</v>
      </c>
      <c r="H26" s="243">
        <f>'2.2 SK Sportuojantieji ir tr.'!C26</f>
        <v>25</v>
      </c>
      <c r="I26" s="243">
        <f>'2.2 SK Sportuojantieji ir tr.'!D26</f>
        <v>2</v>
      </c>
      <c r="J26" s="243">
        <f>'2.2 SK Sportuojantieji ir tr.'!E26</f>
        <v>3</v>
      </c>
      <c r="K26" s="243">
        <f>'2.2 SK Sportuojantieji ir tr.'!F26</f>
        <v>30</v>
      </c>
      <c r="L26" s="243">
        <f>'2.2 SK Sportuojantieji ir tr.'!G26</f>
        <v>15</v>
      </c>
      <c r="M26" s="53">
        <f>'2.2 SK Sportuojantieji ir tr.'!H26+SUC1_Treneriai!C25</f>
        <v>1</v>
      </c>
      <c r="N26" s="243">
        <f>'2.2 SK Sportuojantieji ir tr.'!I26+SUC1_Treneriai!D25</f>
        <v>1</v>
      </c>
      <c r="O26" s="38">
        <f t="shared" si="0"/>
        <v>1</v>
      </c>
      <c r="P26" s="243">
        <f>'2.2 SK Sportuojantieji ir tr.'!K26+SUC1_Treneriai!F25</f>
        <v>0</v>
      </c>
      <c r="Q26" s="243">
        <f>'2.2 SK Sportuojantieji ir tr.'!L26+SUC1_Treneriai!G25</f>
        <v>0</v>
      </c>
      <c r="R26" s="243">
        <f>'2.2 SK Sportuojantieji ir tr.'!M26+SUC1_Treneriai!H25</f>
        <v>0</v>
      </c>
      <c r="S26" s="243">
        <f>'2.2 SK Sportuojantieji ir tr.'!N26+SUC1_Treneriai!I25</f>
        <v>0</v>
      </c>
      <c r="T26" s="243">
        <f>'2.2 SK Sportuojantieji ir tr.'!O26+SUC1_Treneriai!J25</f>
        <v>0</v>
      </c>
      <c r="U26" s="243">
        <f>'2.2 SK Sportuojantieji ir tr.'!P26+SUC1_Treneriai!K25</f>
        <v>0</v>
      </c>
      <c r="V26" s="243">
        <f>'2.2 SK Sportuojantieji ir tr.'!Q26+SUC1_Treneriai!L25</f>
        <v>1</v>
      </c>
      <c r="W26" s="243">
        <f>'2.2 SK Sportuojantieji ir tr.'!R26+SUC1_Treneriai!M25</f>
        <v>0</v>
      </c>
      <c r="X26" s="243">
        <f>'2.2 SK Sportuojantieji ir tr.'!S26+SUC1_Treneriai!N25</f>
        <v>0</v>
      </c>
      <c r="Z26" s="218" t="str">
        <f>IF(SUC1_Treneriai!C25&gt;M26,"Klaida! Negali būti mažiau trenerių negu SUC1 formoje","")</f>
        <v/>
      </c>
    </row>
    <row r="27" spans="1:26" ht="10.5" customHeight="1">
      <c r="A27" s="42" t="s">
        <v>174</v>
      </c>
      <c r="B27" s="268" t="s">
        <v>59</v>
      </c>
      <c r="C27" s="243">
        <f>'SUC1_B. duomenys'!C45</f>
        <v>737</v>
      </c>
      <c r="D27" s="243">
        <f>'SUC1_B. duomenys'!D45</f>
        <v>0</v>
      </c>
      <c r="E27" s="243">
        <f>'SUC1_B. duomenys'!E45</f>
        <v>0</v>
      </c>
      <c r="F27" s="53">
        <f>'SUC1_B. duomenys'!F45</f>
        <v>737</v>
      </c>
      <c r="G27" s="243">
        <f>'SUC1_B. duomenys'!G45</f>
        <v>44</v>
      </c>
      <c r="H27" s="243">
        <f>'2.2 SK Sportuojantieji ir tr.'!C27</f>
        <v>134</v>
      </c>
      <c r="I27" s="243">
        <f>'2.2 SK Sportuojantieji ir tr.'!D27</f>
        <v>20</v>
      </c>
      <c r="J27" s="243">
        <f>'2.2 SK Sportuojantieji ir tr.'!E27</f>
        <v>0</v>
      </c>
      <c r="K27" s="243">
        <f>'2.2 SK Sportuojantieji ir tr.'!F27</f>
        <v>154</v>
      </c>
      <c r="L27" s="243">
        <f>'2.2 SK Sportuojantieji ir tr.'!G27</f>
        <v>0</v>
      </c>
      <c r="M27" s="53">
        <f>'2.2 SK Sportuojantieji ir tr.'!H27+SUC1_Treneriai!C26</f>
        <v>18</v>
      </c>
      <c r="N27" s="243">
        <f>'2.2 SK Sportuojantieji ir tr.'!I27+SUC1_Treneriai!D26</f>
        <v>2</v>
      </c>
      <c r="O27" s="38">
        <f t="shared" si="0"/>
        <v>8</v>
      </c>
      <c r="P27" s="243">
        <f>'2.2 SK Sportuojantieji ir tr.'!K27+SUC1_Treneriai!F26</f>
        <v>10</v>
      </c>
      <c r="Q27" s="243">
        <f>'2.2 SK Sportuojantieji ir tr.'!L27+SUC1_Treneriai!G26</f>
        <v>0</v>
      </c>
      <c r="R27" s="243">
        <f>'2.2 SK Sportuojantieji ir tr.'!M27+SUC1_Treneriai!H26</f>
        <v>0</v>
      </c>
      <c r="S27" s="243">
        <f>'2.2 SK Sportuojantieji ir tr.'!N27+SUC1_Treneriai!I26</f>
        <v>0</v>
      </c>
      <c r="T27" s="243">
        <f>'2.2 SK Sportuojantieji ir tr.'!O27+SUC1_Treneriai!J26</f>
        <v>0</v>
      </c>
      <c r="U27" s="243">
        <f>'2.2 SK Sportuojantieji ir tr.'!P27+SUC1_Treneriai!K26</f>
        <v>0</v>
      </c>
      <c r="V27" s="243">
        <f>'2.2 SK Sportuojantieji ir tr.'!Q27+SUC1_Treneriai!L26</f>
        <v>18</v>
      </c>
      <c r="W27" s="243">
        <f>'2.2 SK Sportuojantieji ir tr.'!R27+SUC1_Treneriai!M26</f>
        <v>0</v>
      </c>
      <c r="X27" s="243">
        <f>'2.2 SK Sportuojantieji ir tr.'!S27+SUC1_Treneriai!N26</f>
        <v>1</v>
      </c>
      <c r="Z27" s="218" t="str">
        <f>IF(SUC1_Treneriai!C26&gt;M27,"Klaida! Negali būti mažiau trenerių negu SUC1 formoje","")</f>
        <v/>
      </c>
    </row>
    <row r="28" spans="1:26" ht="10.5" customHeight="1">
      <c r="A28" s="42" t="s">
        <v>175</v>
      </c>
      <c r="B28" s="268" t="s">
        <v>61</v>
      </c>
      <c r="C28" s="243">
        <f>'SUC1_B. duomenys'!C46</f>
        <v>86</v>
      </c>
      <c r="D28" s="243">
        <f>'SUC1_B. duomenys'!D46</f>
        <v>0</v>
      </c>
      <c r="E28" s="243">
        <f>'SUC1_B. duomenys'!E46</f>
        <v>0</v>
      </c>
      <c r="F28" s="53">
        <f>'SUC1_B. duomenys'!F46</f>
        <v>86</v>
      </c>
      <c r="G28" s="243">
        <f>'SUC1_B. duomenys'!G46</f>
        <v>44</v>
      </c>
      <c r="H28" s="243">
        <f>'2.2 SK Sportuojantieji ir tr.'!C28</f>
        <v>0</v>
      </c>
      <c r="I28" s="243">
        <f>'2.2 SK Sportuojantieji ir tr.'!D28</f>
        <v>0</v>
      </c>
      <c r="J28" s="243">
        <f>'2.2 SK Sportuojantieji ir tr.'!E28</f>
        <v>0</v>
      </c>
      <c r="K28" s="243">
        <f>'2.2 SK Sportuojantieji ir tr.'!F28</f>
        <v>0</v>
      </c>
      <c r="L28" s="243">
        <f>'2.2 SK Sportuojantieji ir tr.'!G28</f>
        <v>0</v>
      </c>
      <c r="M28" s="53">
        <f>'2.2 SK Sportuojantieji ir tr.'!H28+SUC1_Treneriai!C27</f>
        <v>5</v>
      </c>
      <c r="N28" s="243">
        <f>'2.2 SK Sportuojantieji ir tr.'!I28+SUC1_Treneriai!D27</f>
        <v>4</v>
      </c>
      <c r="O28" s="38">
        <f t="shared" si="0"/>
        <v>1</v>
      </c>
      <c r="P28" s="243">
        <f>'2.2 SK Sportuojantieji ir tr.'!K28+SUC1_Treneriai!F27</f>
        <v>2</v>
      </c>
      <c r="Q28" s="243">
        <f>'2.2 SK Sportuojantieji ir tr.'!L28+SUC1_Treneriai!G27</f>
        <v>2</v>
      </c>
      <c r="R28" s="243">
        <f>'2.2 SK Sportuojantieji ir tr.'!M28+SUC1_Treneriai!H27</f>
        <v>0</v>
      </c>
      <c r="S28" s="243">
        <f>'2.2 SK Sportuojantieji ir tr.'!N28+SUC1_Treneriai!I27</f>
        <v>0</v>
      </c>
      <c r="T28" s="243">
        <f>'2.2 SK Sportuojantieji ir tr.'!O28+SUC1_Treneriai!J27</f>
        <v>0</v>
      </c>
      <c r="U28" s="243">
        <f>'2.2 SK Sportuojantieji ir tr.'!P28+SUC1_Treneriai!K27</f>
        <v>0</v>
      </c>
      <c r="V28" s="243">
        <f>'2.2 SK Sportuojantieji ir tr.'!Q28+SUC1_Treneriai!L27</f>
        <v>5</v>
      </c>
      <c r="W28" s="243">
        <f>'2.2 SK Sportuojantieji ir tr.'!R28+SUC1_Treneriai!M27</f>
        <v>0</v>
      </c>
      <c r="X28" s="243">
        <f>'2.2 SK Sportuojantieji ir tr.'!S28+SUC1_Treneriai!N27</f>
        <v>0</v>
      </c>
      <c r="Z28" s="218" t="str">
        <f>IF(SUC1_Treneriai!C27&gt;M28,"Klaida! Negali būti mažiau trenerių negu SUC1 formoje","")</f>
        <v/>
      </c>
    </row>
    <row r="29" spans="1:26" ht="10.5" customHeight="1">
      <c r="A29" s="42" t="s">
        <v>176</v>
      </c>
      <c r="B29" s="268" t="s">
        <v>368</v>
      </c>
      <c r="C29" s="243">
        <f>'SUC1_B. duomenys'!C47</f>
        <v>116</v>
      </c>
      <c r="D29" s="243">
        <f>'SUC1_B. duomenys'!D47</f>
        <v>0</v>
      </c>
      <c r="E29" s="243">
        <f>'SUC1_B. duomenys'!E47</f>
        <v>0</v>
      </c>
      <c r="F29" s="53">
        <f>'SUC1_B. duomenys'!F47</f>
        <v>116</v>
      </c>
      <c r="G29" s="243">
        <f>'SUC1_B. duomenys'!G47</f>
        <v>116</v>
      </c>
      <c r="H29" s="243">
        <f>'2.2 SK Sportuojantieji ir tr.'!C29</f>
        <v>39</v>
      </c>
      <c r="I29" s="243">
        <f>'2.2 SK Sportuojantieji ir tr.'!D29</f>
        <v>0</v>
      </c>
      <c r="J29" s="243">
        <f>'2.2 SK Sportuojantieji ir tr.'!E29</f>
        <v>0</v>
      </c>
      <c r="K29" s="243">
        <f>'2.2 SK Sportuojantieji ir tr.'!F29</f>
        <v>39</v>
      </c>
      <c r="L29" s="243">
        <f>'2.2 SK Sportuojantieji ir tr.'!G29</f>
        <v>39</v>
      </c>
      <c r="M29" s="53">
        <f>'2.2 SK Sportuojantieji ir tr.'!H29+SUC1_Treneriai!C28</f>
        <v>11</v>
      </c>
      <c r="N29" s="243">
        <f>'2.2 SK Sportuojantieji ir tr.'!I29+SUC1_Treneriai!D28</f>
        <v>11</v>
      </c>
      <c r="O29" s="38">
        <f t="shared" si="0"/>
        <v>1</v>
      </c>
      <c r="P29" s="243">
        <f>'2.2 SK Sportuojantieji ir tr.'!K29+SUC1_Treneriai!F28</f>
        <v>4</v>
      </c>
      <c r="Q29" s="243">
        <f>'2.2 SK Sportuojantieji ir tr.'!L29+SUC1_Treneriai!G28</f>
        <v>0</v>
      </c>
      <c r="R29" s="243">
        <f>'2.2 SK Sportuojantieji ir tr.'!M29+SUC1_Treneriai!H28</f>
        <v>5</v>
      </c>
      <c r="S29" s="243">
        <f>'2.2 SK Sportuojantieji ir tr.'!N29+SUC1_Treneriai!I28</f>
        <v>1</v>
      </c>
      <c r="T29" s="243">
        <f>'2.2 SK Sportuojantieji ir tr.'!O29+SUC1_Treneriai!J28</f>
        <v>0</v>
      </c>
      <c r="U29" s="243">
        <f>'2.2 SK Sportuojantieji ir tr.'!P29+SUC1_Treneriai!K28</f>
        <v>0</v>
      </c>
      <c r="V29" s="243">
        <f>'2.2 SK Sportuojantieji ir tr.'!Q29+SUC1_Treneriai!L28</f>
        <v>10</v>
      </c>
      <c r="W29" s="243">
        <f>'2.2 SK Sportuojantieji ir tr.'!R29+SUC1_Treneriai!M28</f>
        <v>0</v>
      </c>
      <c r="X29" s="243">
        <f>'2.2 SK Sportuojantieji ir tr.'!S29+SUC1_Treneriai!N28</f>
        <v>5</v>
      </c>
      <c r="Z29" s="218" t="str">
        <f>IF(SUC1_Treneriai!C28&gt;M29,"Klaida! Negali būti mažiau trenerių negu SUC1 formoje","")</f>
        <v/>
      </c>
    </row>
    <row r="30" spans="1:26" ht="10.5" customHeight="1">
      <c r="A30" s="42" t="s">
        <v>177</v>
      </c>
      <c r="B30" s="268" t="s">
        <v>369</v>
      </c>
      <c r="C30" s="243">
        <f>'SUC1_B. duomenys'!C48</f>
        <v>0</v>
      </c>
      <c r="D30" s="243">
        <f>'SUC1_B. duomenys'!D48</f>
        <v>0</v>
      </c>
      <c r="E30" s="243">
        <f>'SUC1_B. duomenys'!E48</f>
        <v>0</v>
      </c>
      <c r="F30" s="53">
        <f>'SUC1_B. duomenys'!F48</f>
        <v>0</v>
      </c>
      <c r="G30" s="243">
        <f>'SUC1_B. duomenys'!G48</f>
        <v>0</v>
      </c>
      <c r="H30" s="243">
        <f>'2.2 SK Sportuojantieji ir tr.'!C30</f>
        <v>0</v>
      </c>
      <c r="I30" s="243">
        <f>'2.2 SK Sportuojantieji ir tr.'!D30</f>
        <v>0</v>
      </c>
      <c r="J30" s="243">
        <f>'2.2 SK Sportuojantieji ir tr.'!E30</f>
        <v>0</v>
      </c>
      <c r="K30" s="243">
        <f>'2.2 SK Sportuojantieji ir tr.'!F30</f>
        <v>0</v>
      </c>
      <c r="L30" s="243">
        <f>'2.2 SK Sportuojantieji ir tr.'!G30</f>
        <v>0</v>
      </c>
      <c r="M30" s="53">
        <f>'2.2 SK Sportuojantieji ir tr.'!H30+SUC1_Treneriai!C29</f>
        <v>0</v>
      </c>
      <c r="N30" s="243">
        <f>'2.2 SK Sportuojantieji ir tr.'!I30+SUC1_Treneriai!D29</f>
        <v>0</v>
      </c>
      <c r="O30" s="38">
        <f t="shared" si="0"/>
        <v>0</v>
      </c>
      <c r="P30" s="243">
        <f>'2.2 SK Sportuojantieji ir tr.'!K30+SUC1_Treneriai!F29</f>
        <v>0</v>
      </c>
      <c r="Q30" s="243">
        <f>'2.2 SK Sportuojantieji ir tr.'!L30+SUC1_Treneriai!G29</f>
        <v>0</v>
      </c>
      <c r="R30" s="243">
        <f>'2.2 SK Sportuojantieji ir tr.'!M30+SUC1_Treneriai!H29</f>
        <v>0</v>
      </c>
      <c r="S30" s="243">
        <f>'2.2 SK Sportuojantieji ir tr.'!N30+SUC1_Treneriai!I29</f>
        <v>0</v>
      </c>
      <c r="T30" s="243">
        <f>'2.2 SK Sportuojantieji ir tr.'!O30+SUC1_Treneriai!J29</f>
        <v>0</v>
      </c>
      <c r="U30" s="243">
        <f>'2.2 SK Sportuojantieji ir tr.'!P30+SUC1_Treneriai!K29</f>
        <v>0</v>
      </c>
      <c r="V30" s="243">
        <f>'2.2 SK Sportuojantieji ir tr.'!Q30+SUC1_Treneriai!L29</f>
        <v>0</v>
      </c>
      <c r="W30" s="243">
        <f>'2.2 SK Sportuojantieji ir tr.'!R30+SUC1_Treneriai!M29</f>
        <v>0</v>
      </c>
      <c r="X30" s="243">
        <f>'2.2 SK Sportuojantieji ir tr.'!S30+SUC1_Treneriai!N29</f>
        <v>0</v>
      </c>
      <c r="Z30" s="218" t="str">
        <f>IF(SUC1_Treneriai!C29&gt;M30,"Klaida! Negali būti mažiau trenerių negu SUC1 formoje","")</f>
        <v/>
      </c>
    </row>
    <row r="31" spans="1:26" ht="10.5" customHeight="1">
      <c r="A31" s="42" t="s">
        <v>178</v>
      </c>
      <c r="B31" s="268" t="s">
        <v>197</v>
      </c>
      <c r="C31" s="243">
        <f>'SUC1_B. duomenys'!C49</f>
        <v>0</v>
      </c>
      <c r="D31" s="243">
        <f>'SUC1_B. duomenys'!D49</f>
        <v>0</v>
      </c>
      <c r="E31" s="243">
        <f>'SUC1_B. duomenys'!E49</f>
        <v>0</v>
      </c>
      <c r="F31" s="53">
        <f>'SUC1_B. duomenys'!F49</f>
        <v>0</v>
      </c>
      <c r="G31" s="243">
        <f>'SUC1_B. duomenys'!G49</f>
        <v>0</v>
      </c>
      <c r="H31" s="243">
        <f>'2.2 SK Sportuojantieji ir tr.'!C31</f>
        <v>0</v>
      </c>
      <c r="I31" s="243">
        <f>'2.2 SK Sportuojantieji ir tr.'!D31</f>
        <v>0</v>
      </c>
      <c r="J31" s="243">
        <f>'2.2 SK Sportuojantieji ir tr.'!E31</f>
        <v>0</v>
      </c>
      <c r="K31" s="243">
        <f>'2.2 SK Sportuojantieji ir tr.'!F31</f>
        <v>0</v>
      </c>
      <c r="L31" s="243">
        <f>'2.2 SK Sportuojantieji ir tr.'!G31</f>
        <v>0</v>
      </c>
      <c r="M31" s="53">
        <f>'2.2 SK Sportuojantieji ir tr.'!H31+SUC1_Treneriai!C30</f>
        <v>0</v>
      </c>
      <c r="N31" s="243">
        <f>'2.2 SK Sportuojantieji ir tr.'!I31+SUC1_Treneriai!D30</f>
        <v>0</v>
      </c>
      <c r="O31" s="38">
        <f t="shared" si="0"/>
        <v>0</v>
      </c>
      <c r="P31" s="243">
        <f>'2.2 SK Sportuojantieji ir tr.'!K31+SUC1_Treneriai!F30</f>
        <v>0</v>
      </c>
      <c r="Q31" s="243">
        <f>'2.2 SK Sportuojantieji ir tr.'!L31+SUC1_Treneriai!G30</f>
        <v>0</v>
      </c>
      <c r="R31" s="243">
        <f>'2.2 SK Sportuojantieji ir tr.'!M31+SUC1_Treneriai!H30</f>
        <v>0</v>
      </c>
      <c r="S31" s="243">
        <f>'2.2 SK Sportuojantieji ir tr.'!N31+SUC1_Treneriai!I30</f>
        <v>0</v>
      </c>
      <c r="T31" s="243">
        <f>'2.2 SK Sportuojantieji ir tr.'!O31+SUC1_Treneriai!J30</f>
        <v>0</v>
      </c>
      <c r="U31" s="243">
        <f>'2.2 SK Sportuojantieji ir tr.'!P31+SUC1_Treneriai!K30</f>
        <v>0</v>
      </c>
      <c r="V31" s="243">
        <f>'2.2 SK Sportuojantieji ir tr.'!Q31+SUC1_Treneriai!L30</f>
        <v>0</v>
      </c>
      <c r="W31" s="243">
        <f>'2.2 SK Sportuojantieji ir tr.'!R31+SUC1_Treneriai!M30</f>
        <v>0</v>
      </c>
      <c r="X31" s="243">
        <f>'2.2 SK Sportuojantieji ir tr.'!S31+SUC1_Treneriai!N30</f>
        <v>0</v>
      </c>
      <c r="Z31" s="218" t="str">
        <f>IF(SUC1_Treneriai!C30&gt;M31,"Klaida! Negali būti mažiau trenerių negu SUC1 formoje","")</f>
        <v/>
      </c>
    </row>
    <row r="32" spans="1:26" ht="10.5" customHeight="1">
      <c r="A32" s="42" t="s">
        <v>179</v>
      </c>
      <c r="B32" s="268" t="s">
        <v>370</v>
      </c>
      <c r="C32" s="243">
        <f>'SUC1_B. duomenys'!C50</f>
        <v>57</v>
      </c>
      <c r="D32" s="243">
        <f>'SUC1_B. duomenys'!D50</f>
        <v>6</v>
      </c>
      <c r="E32" s="243">
        <f>'SUC1_B. duomenys'!E50</f>
        <v>0</v>
      </c>
      <c r="F32" s="53">
        <f>'SUC1_B. duomenys'!F50</f>
        <v>63</v>
      </c>
      <c r="G32" s="243">
        <f>'SUC1_B. duomenys'!G50</f>
        <v>1</v>
      </c>
      <c r="H32" s="243">
        <f>'2.2 SK Sportuojantieji ir tr.'!C32</f>
        <v>50</v>
      </c>
      <c r="I32" s="243">
        <f>'2.2 SK Sportuojantieji ir tr.'!D32</f>
        <v>18</v>
      </c>
      <c r="J32" s="243">
        <f>'2.2 SK Sportuojantieji ir tr.'!E32</f>
        <v>13</v>
      </c>
      <c r="K32" s="243">
        <f>'2.2 SK Sportuojantieji ir tr.'!F32</f>
        <v>81</v>
      </c>
      <c r="L32" s="243">
        <f>'2.2 SK Sportuojantieji ir tr.'!G32</f>
        <v>0</v>
      </c>
      <c r="M32" s="53">
        <f>'2.2 SK Sportuojantieji ir tr.'!H32+SUC1_Treneriai!C31</f>
        <v>7</v>
      </c>
      <c r="N32" s="243">
        <f>'2.2 SK Sportuojantieji ir tr.'!I32+SUC1_Treneriai!D31</f>
        <v>0</v>
      </c>
      <c r="O32" s="38">
        <f t="shared" si="0"/>
        <v>1</v>
      </c>
      <c r="P32" s="243">
        <f>'2.2 SK Sportuojantieji ir tr.'!K32+SUC1_Treneriai!F31</f>
        <v>2</v>
      </c>
      <c r="Q32" s="243">
        <f>'2.2 SK Sportuojantieji ir tr.'!L32+SUC1_Treneriai!G31</f>
        <v>0</v>
      </c>
      <c r="R32" s="243">
        <f>'2.2 SK Sportuojantieji ir tr.'!M32+SUC1_Treneriai!H31</f>
        <v>1</v>
      </c>
      <c r="S32" s="243">
        <f>'2.2 SK Sportuojantieji ir tr.'!N32+SUC1_Treneriai!I31</f>
        <v>1</v>
      </c>
      <c r="T32" s="243">
        <f>'2.2 SK Sportuojantieji ir tr.'!O32+SUC1_Treneriai!J31</f>
        <v>2</v>
      </c>
      <c r="U32" s="243">
        <f>'2.2 SK Sportuojantieji ir tr.'!P32+SUC1_Treneriai!K31</f>
        <v>0</v>
      </c>
      <c r="V32" s="243">
        <f>'2.2 SK Sportuojantieji ir tr.'!Q32+SUC1_Treneriai!L31</f>
        <v>5</v>
      </c>
      <c r="W32" s="243">
        <f>'2.2 SK Sportuojantieji ir tr.'!R32+SUC1_Treneriai!M31</f>
        <v>1</v>
      </c>
      <c r="X32" s="243">
        <f>'2.2 SK Sportuojantieji ir tr.'!S32+SUC1_Treneriai!N31</f>
        <v>3</v>
      </c>
      <c r="Z32" s="218" t="str">
        <f>IF(SUC1_Treneriai!C31&gt;M32,"Klaida! Negali būti mažiau trenerių negu SUC1 formoje","")</f>
        <v/>
      </c>
    </row>
    <row r="33" spans="1:26" ht="10.5" customHeight="1">
      <c r="A33" s="42" t="s">
        <v>180</v>
      </c>
      <c r="B33" s="268" t="s">
        <v>371</v>
      </c>
      <c r="C33" s="243">
        <f>'SUC1_B. duomenys'!C51</f>
        <v>36</v>
      </c>
      <c r="D33" s="243">
        <f>'SUC1_B. duomenys'!D51</f>
        <v>6</v>
      </c>
      <c r="E33" s="243">
        <f>'SUC1_B. duomenys'!E51</f>
        <v>0</v>
      </c>
      <c r="F33" s="53">
        <f>'SUC1_B. duomenys'!F51</f>
        <v>42</v>
      </c>
      <c r="G33" s="243">
        <f>'SUC1_B. duomenys'!G51</f>
        <v>0</v>
      </c>
      <c r="H33" s="243">
        <f>'2.2 SK Sportuojantieji ir tr.'!C33</f>
        <v>75</v>
      </c>
      <c r="I33" s="243">
        <f>'2.2 SK Sportuojantieji ir tr.'!D33</f>
        <v>25</v>
      </c>
      <c r="J33" s="243">
        <f>'2.2 SK Sportuojantieji ir tr.'!E33</f>
        <v>12</v>
      </c>
      <c r="K33" s="243">
        <f>'2.2 SK Sportuojantieji ir tr.'!F33</f>
        <v>112</v>
      </c>
      <c r="L33" s="243">
        <f>'2.2 SK Sportuojantieji ir tr.'!G33</f>
        <v>8</v>
      </c>
      <c r="M33" s="53">
        <f>'2.2 SK Sportuojantieji ir tr.'!H33+SUC1_Treneriai!C32</f>
        <v>9</v>
      </c>
      <c r="N33" s="243">
        <f>'2.2 SK Sportuojantieji ir tr.'!I33+SUC1_Treneriai!D32</f>
        <v>0</v>
      </c>
      <c r="O33" s="38">
        <f t="shared" si="0"/>
        <v>4</v>
      </c>
      <c r="P33" s="243">
        <f>'2.2 SK Sportuojantieji ir tr.'!K33+SUC1_Treneriai!F32</f>
        <v>1</v>
      </c>
      <c r="Q33" s="243">
        <f>'2.2 SK Sportuojantieji ir tr.'!L33+SUC1_Treneriai!G32</f>
        <v>2</v>
      </c>
      <c r="R33" s="243">
        <f>'2.2 SK Sportuojantieji ir tr.'!M33+SUC1_Treneriai!H32</f>
        <v>1</v>
      </c>
      <c r="S33" s="243">
        <f>'2.2 SK Sportuojantieji ir tr.'!N33+SUC1_Treneriai!I32</f>
        <v>1</v>
      </c>
      <c r="T33" s="243">
        <f>'2.2 SK Sportuojantieji ir tr.'!O33+SUC1_Treneriai!J32</f>
        <v>0</v>
      </c>
      <c r="U33" s="243">
        <f>'2.2 SK Sportuojantieji ir tr.'!P33+SUC1_Treneriai!K32</f>
        <v>0</v>
      </c>
      <c r="V33" s="243">
        <f>'2.2 SK Sportuojantieji ir tr.'!Q33+SUC1_Treneriai!L32</f>
        <v>6</v>
      </c>
      <c r="W33" s="243">
        <f>'2.2 SK Sportuojantieji ir tr.'!R33+SUC1_Treneriai!M32</f>
        <v>2</v>
      </c>
      <c r="X33" s="243">
        <f>'2.2 SK Sportuojantieji ir tr.'!S33+SUC1_Treneriai!N32</f>
        <v>2</v>
      </c>
      <c r="Z33" s="218" t="str">
        <f>IF(SUC1_Treneriai!C32&gt;M33,"Klaida! Negali būti mažiau trenerių negu SUC1 formoje","")</f>
        <v/>
      </c>
    </row>
    <row r="34" spans="1:26" ht="10.5" customHeight="1">
      <c r="A34" s="42" t="s">
        <v>181</v>
      </c>
      <c r="B34" s="268" t="s">
        <v>372</v>
      </c>
      <c r="C34" s="243">
        <f>'SUC1_B. duomenys'!C52</f>
        <v>0</v>
      </c>
      <c r="D34" s="243">
        <f>'SUC1_B. duomenys'!D52</f>
        <v>0</v>
      </c>
      <c r="E34" s="243">
        <f>'SUC1_B. duomenys'!E52</f>
        <v>0</v>
      </c>
      <c r="F34" s="53">
        <f>'SUC1_B. duomenys'!F52</f>
        <v>0</v>
      </c>
      <c r="G34" s="243">
        <f>'SUC1_B. duomenys'!G52</f>
        <v>0</v>
      </c>
      <c r="H34" s="243">
        <f>'2.2 SK Sportuojantieji ir tr.'!C34</f>
        <v>4</v>
      </c>
      <c r="I34" s="243">
        <f>'2.2 SK Sportuojantieji ir tr.'!D34</f>
        <v>0</v>
      </c>
      <c r="J34" s="243">
        <f>'2.2 SK Sportuojantieji ir tr.'!E34</f>
        <v>0</v>
      </c>
      <c r="K34" s="243">
        <f>'2.2 SK Sportuojantieji ir tr.'!F34</f>
        <v>4</v>
      </c>
      <c r="L34" s="243">
        <f>'2.2 SK Sportuojantieji ir tr.'!G34</f>
        <v>4</v>
      </c>
      <c r="M34" s="53">
        <f>'2.2 SK Sportuojantieji ir tr.'!H34+SUC1_Treneriai!C33</f>
        <v>1</v>
      </c>
      <c r="N34" s="243">
        <f>'2.2 SK Sportuojantieji ir tr.'!I34+SUC1_Treneriai!D33</f>
        <v>0</v>
      </c>
      <c r="O34" s="38">
        <f t="shared" si="0"/>
        <v>0</v>
      </c>
      <c r="P34" s="243">
        <f>'2.2 SK Sportuojantieji ir tr.'!K34+SUC1_Treneriai!F33</f>
        <v>0</v>
      </c>
      <c r="Q34" s="243">
        <f>'2.2 SK Sportuojantieji ir tr.'!L34+SUC1_Treneriai!G33</f>
        <v>0</v>
      </c>
      <c r="R34" s="243">
        <f>'2.2 SK Sportuojantieji ir tr.'!M34+SUC1_Treneriai!H33</f>
        <v>0</v>
      </c>
      <c r="S34" s="243">
        <f>'2.2 SK Sportuojantieji ir tr.'!N34+SUC1_Treneriai!I33</f>
        <v>0</v>
      </c>
      <c r="T34" s="243">
        <f>'2.2 SK Sportuojantieji ir tr.'!O34+SUC1_Treneriai!J33</f>
        <v>1</v>
      </c>
      <c r="U34" s="243">
        <f>'2.2 SK Sportuojantieji ir tr.'!P34+SUC1_Treneriai!K33</f>
        <v>0</v>
      </c>
      <c r="V34" s="243">
        <f>'2.2 SK Sportuojantieji ir tr.'!Q34+SUC1_Treneriai!L33</f>
        <v>0</v>
      </c>
      <c r="W34" s="243">
        <f>'2.2 SK Sportuojantieji ir tr.'!R34+SUC1_Treneriai!M33</f>
        <v>1</v>
      </c>
      <c r="X34" s="243">
        <f>'2.2 SK Sportuojantieji ir tr.'!S34+SUC1_Treneriai!N33</f>
        <v>1</v>
      </c>
      <c r="Z34" s="218" t="str">
        <f>IF(SUC1_Treneriai!C33&gt;M34,"Klaida! Negali būti mažiau trenerių negu SUC1 formoje","")</f>
        <v/>
      </c>
    </row>
    <row r="35" spans="1:26" ht="10.5" customHeight="1">
      <c r="A35" s="42" t="s">
        <v>182</v>
      </c>
      <c r="B35" s="268" t="s">
        <v>64</v>
      </c>
      <c r="C35" s="243">
        <f>'SUC1_B. duomenys'!C53</f>
        <v>0</v>
      </c>
      <c r="D35" s="243">
        <f>'SUC1_B. duomenys'!D53</f>
        <v>0</v>
      </c>
      <c r="E35" s="243">
        <f>'SUC1_B. duomenys'!E53</f>
        <v>0</v>
      </c>
      <c r="F35" s="53">
        <f>'SUC1_B. duomenys'!F53</f>
        <v>0</v>
      </c>
      <c r="G35" s="243">
        <f>'SUC1_B. duomenys'!G53</f>
        <v>0</v>
      </c>
      <c r="H35" s="243">
        <f>'2.2 SK Sportuojantieji ir tr.'!C35</f>
        <v>140</v>
      </c>
      <c r="I35" s="243">
        <f>'2.2 SK Sportuojantieji ir tr.'!D35</f>
        <v>34</v>
      </c>
      <c r="J35" s="243">
        <f>'2.2 SK Sportuojantieji ir tr.'!E35</f>
        <v>55</v>
      </c>
      <c r="K35" s="243">
        <f>'2.2 SK Sportuojantieji ir tr.'!F35</f>
        <v>229</v>
      </c>
      <c r="L35" s="243">
        <f>'2.2 SK Sportuojantieji ir tr.'!G35</f>
        <v>41</v>
      </c>
      <c r="M35" s="53">
        <f>'2.2 SK Sportuojantieji ir tr.'!H35+SUC1_Treneriai!C34</f>
        <v>6</v>
      </c>
      <c r="N35" s="243">
        <f>'2.2 SK Sportuojantieji ir tr.'!I35+SUC1_Treneriai!D34</f>
        <v>0</v>
      </c>
      <c r="O35" s="38">
        <f t="shared" si="0"/>
        <v>2</v>
      </c>
      <c r="P35" s="243">
        <f>'2.2 SK Sportuojantieji ir tr.'!K35+SUC1_Treneriai!F34</f>
        <v>1</v>
      </c>
      <c r="Q35" s="243">
        <f>'2.2 SK Sportuojantieji ir tr.'!L35+SUC1_Treneriai!G34</f>
        <v>0</v>
      </c>
      <c r="R35" s="243">
        <f>'2.2 SK Sportuojantieji ir tr.'!M35+SUC1_Treneriai!H34</f>
        <v>3</v>
      </c>
      <c r="S35" s="243">
        <f>'2.2 SK Sportuojantieji ir tr.'!N35+SUC1_Treneriai!I34</f>
        <v>0</v>
      </c>
      <c r="T35" s="243">
        <f>'2.2 SK Sportuojantieji ir tr.'!O35+SUC1_Treneriai!J34</f>
        <v>0</v>
      </c>
      <c r="U35" s="243">
        <f>'2.2 SK Sportuojantieji ir tr.'!P35+SUC1_Treneriai!K34</f>
        <v>0</v>
      </c>
      <c r="V35" s="243">
        <f>'2.2 SK Sportuojantieji ir tr.'!Q35+SUC1_Treneriai!L34</f>
        <v>4</v>
      </c>
      <c r="W35" s="243">
        <f>'2.2 SK Sportuojantieji ir tr.'!R35+SUC1_Treneriai!M34</f>
        <v>2</v>
      </c>
      <c r="X35" s="243">
        <f>'2.2 SK Sportuojantieji ir tr.'!S35+SUC1_Treneriai!N34</f>
        <v>13</v>
      </c>
      <c r="Z35" s="218" t="str">
        <f>IF(SUC1_Treneriai!C34&gt;M35,"Klaida! Negali būti mažiau trenerių negu SUC1 formoje","")</f>
        <v/>
      </c>
    </row>
    <row r="36" spans="1:26" ht="10.5" customHeight="1">
      <c r="A36" s="42" t="s">
        <v>183</v>
      </c>
      <c r="B36" s="268" t="s">
        <v>373</v>
      </c>
      <c r="C36" s="243">
        <f>'SUC1_B. duomenys'!C54</f>
        <v>0</v>
      </c>
      <c r="D36" s="243">
        <f>'SUC1_B. duomenys'!D54</f>
        <v>0</v>
      </c>
      <c r="E36" s="243">
        <f>'SUC1_B. duomenys'!E54</f>
        <v>0</v>
      </c>
      <c r="F36" s="53">
        <f>'SUC1_B. duomenys'!F54</f>
        <v>0</v>
      </c>
      <c r="G36" s="243">
        <f>'SUC1_B. duomenys'!G54</f>
        <v>0</v>
      </c>
      <c r="H36" s="243">
        <f>'2.2 SK Sportuojantieji ir tr.'!C36</f>
        <v>0</v>
      </c>
      <c r="I36" s="243">
        <f>'2.2 SK Sportuojantieji ir tr.'!D36</f>
        <v>0</v>
      </c>
      <c r="J36" s="243">
        <f>'2.2 SK Sportuojantieji ir tr.'!E36</f>
        <v>0</v>
      </c>
      <c r="K36" s="243">
        <f>'2.2 SK Sportuojantieji ir tr.'!F36</f>
        <v>0</v>
      </c>
      <c r="L36" s="243">
        <f>'2.2 SK Sportuojantieji ir tr.'!G36</f>
        <v>0</v>
      </c>
      <c r="M36" s="53">
        <f>'2.2 SK Sportuojantieji ir tr.'!H36+SUC1_Treneriai!C35</f>
        <v>0</v>
      </c>
      <c r="N36" s="243">
        <f>'2.2 SK Sportuojantieji ir tr.'!I36+SUC1_Treneriai!D35</f>
        <v>0</v>
      </c>
      <c r="O36" s="38">
        <f t="shared" si="0"/>
        <v>0</v>
      </c>
      <c r="P36" s="243">
        <f>'2.2 SK Sportuojantieji ir tr.'!K36+SUC1_Treneriai!F35</f>
        <v>0</v>
      </c>
      <c r="Q36" s="243">
        <f>'2.2 SK Sportuojantieji ir tr.'!L36+SUC1_Treneriai!G35</f>
        <v>0</v>
      </c>
      <c r="R36" s="243">
        <f>'2.2 SK Sportuojantieji ir tr.'!M36+SUC1_Treneriai!H35</f>
        <v>0</v>
      </c>
      <c r="S36" s="243">
        <f>'2.2 SK Sportuojantieji ir tr.'!N36+SUC1_Treneriai!I35</f>
        <v>0</v>
      </c>
      <c r="T36" s="243">
        <f>'2.2 SK Sportuojantieji ir tr.'!O36+SUC1_Treneriai!J35</f>
        <v>0</v>
      </c>
      <c r="U36" s="243">
        <f>'2.2 SK Sportuojantieji ir tr.'!P36+SUC1_Treneriai!K35</f>
        <v>0</v>
      </c>
      <c r="V36" s="243">
        <f>'2.2 SK Sportuojantieji ir tr.'!Q36+SUC1_Treneriai!L35</f>
        <v>0</v>
      </c>
      <c r="W36" s="243">
        <f>'2.2 SK Sportuojantieji ir tr.'!R36+SUC1_Treneriai!M35</f>
        <v>0</v>
      </c>
      <c r="X36" s="243">
        <f>'2.2 SK Sportuojantieji ir tr.'!S36+SUC1_Treneriai!N35</f>
        <v>0</v>
      </c>
      <c r="Z36" s="218" t="str">
        <f>IF(SUC1_Treneriai!C35&gt;M36,"Klaida! Negali būti mažiau trenerių negu SUC1 formoje","")</f>
        <v/>
      </c>
    </row>
    <row r="37" spans="1:26" ht="10.5" customHeight="1">
      <c r="A37" s="42" t="s">
        <v>184</v>
      </c>
      <c r="B37" s="268" t="s">
        <v>173</v>
      </c>
      <c r="C37" s="243">
        <f>'SUC1_B. duomenys'!C55</f>
        <v>0</v>
      </c>
      <c r="D37" s="243">
        <f>'SUC1_B. duomenys'!D55</f>
        <v>0</v>
      </c>
      <c r="E37" s="243">
        <f>'SUC1_B. duomenys'!E55</f>
        <v>0</v>
      </c>
      <c r="F37" s="53">
        <f>'SUC1_B. duomenys'!F55</f>
        <v>0</v>
      </c>
      <c r="G37" s="243">
        <f>'SUC1_B. duomenys'!G55</f>
        <v>0</v>
      </c>
      <c r="H37" s="243">
        <f>'2.2 SK Sportuojantieji ir tr.'!C37</f>
        <v>0</v>
      </c>
      <c r="I37" s="243">
        <f>'2.2 SK Sportuojantieji ir tr.'!D37</f>
        <v>0</v>
      </c>
      <c r="J37" s="243">
        <f>'2.2 SK Sportuojantieji ir tr.'!E37</f>
        <v>0</v>
      </c>
      <c r="K37" s="243">
        <f>'2.2 SK Sportuojantieji ir tr.'!F37</f>
        <v>0</v>
      </c>
      <c r="L37" s="243">
        <f>'2.2 SK Sportuojantieji ir tr.'!G37</f>
        <v>0</v>
      </c>
      <c r="M37" s="53">
        <f>'2.2 SK Sportuojantieji ir tr.'!H37+SUC1_Treneriai!C36</f>
        <v>0</v>
      </c>
      <c r="N37" s="243">
        <f>'2.2 SK Sportuojantieji ir tr.'!I37+SUC1_Treneriai!D36</f>
        <v>0</v>
      </c>
      <c r="O37" s="38">
        <f t="shared" si="0"/>
        <v>0</v>
      </c>
      <c r="P37" s="243">
        <f>'2.2 SK Sportuojantieji ir tr.'!K37+SUC1_Treneriai!F36</f>
        <v>0</v>
      </c>
      <c r="Q37" s="243">
        <f>'2.2 SK Sportuojantieji ir tr.'!L37+SUC1_Treneriai!G36</f>
        <v>0</v>
      </c>
      <c r="R37" s="243">
        <f>'2.2 SK Sportuojantieji ir tr.'!M37+SUC1_Treneriai!H36</f>
        <v>0</v>
      </c>
      <c r="S37" s="243">
        <f>'2.2 SK Sportuojantieji ir tr.'!N37+SUC1_Treneriai!I36</f>
        <v>0</v>
      </c>
      <c r="T37" s="243">
        <f>'2.2 SK Sportuojantieji ir tr.'!O37+SUC1_Treneriai!J36</f>
        <v>0</v>
      </c>
      <c r="U37" s="243">
        <f>'2.2 SK Sportuojantieji ir tr.'!P37+SUC1_Treneriai!K36</f>
        <v>0</v>
      </c>
      <c r="V37" s="243">
        <f>'2.2 SK Sportuojantieji ir tr.'!Q37+SUC1_Treneriai!L36</f>
        <v>0</v>
      </c>
      <c r="W37" s="243">
        <f>'2.2 SK Sportuojantieji ir tr.'!R37+SUC1_Treneriai!M36</f>
        <v>0</v>
      </c>
      <c r="X37" s="243">
        <f>'2.2 SK Sportuojantieji ir tr.'!S37+SUC1_Treneriai!N36</f>
        <v>0</v>
      </c>
      <c r="Z37" s="218" t="str">
        <f>IF(SUC1_Treneriai!C36&gt;M37,"Klaida! Negali būti mažiau trenerių negu SUC1 formoje","")</f>
        <v/>
      </c>
    </row>
    <row r="38" spans="1:26" ht="10.5" customHeight="1">
      <c r="A38" s="42" t="s">
        <v>185</v>
      </c>
      <c r="B38" s="268" t="s">
        <v>67</v>
      </c>
      <c r="C38" s="243">
        <f>'SUC1_B. duomenys'!C56</f>
        <v>549</v>
      </c>
      <c r="D38" s="243">
        <f>'SUC1_B. duomenys'!D56</f>
        <v>14</v>
      </c>
      <c r="E38" s="243">
        <f>'SUC1_B. duomenys'!E56</f>
        <v>0</v>
      </c>
      <c r="F38" s="53">
        <f>'SUC1_B. duomenys'!F56</f>
        <v>563</v>
      </c>
      <c r="G38" s="243">
        <f>'SUC1_B. duomenys'!G56</f>
        <v>103</v>
      </c>
      <c r="H38" s="243">
        <f>'2.2 SK Sportuojantieji ir tr.'!C38</f>
        <v>364</v>
      </c>
      <c r="I38" s="243">
        <f>'2.2 SK Sportuojantieji ir tr.'!D38</f>
        <v>41</v>
      </c>
      <c r="J38" s="243">
        <f>'2.2 SK Sportuojantieji ir tr.'!E38</f>
        <v>9</v>
      </c>
      <c r="K38" s="243">
        <f>'2.2 SK Sportuojantieji ir tr.'!F38</f>
        <v>414</v>
      </c>
      <c r="L38" s="243">
        <f>'2.2 SK Sportuojantieji ir tr.'!G38</f>
        <v>12</v>
      </c>
      <c r="M38" s="53">
        <f>'2.2 SK Sportuojantieji ir tr.'!H38+SUC1_Treneriai!C37</f>
        <v>32</v>
      </c>
      <c r="N38" s="243">
        <f>'2.2 SK Sportuojantieji ir tr.'!I38+SUC1_Treneriai!D37</f>
        <v>6</v>
      </c>
      <c r="O38" s="38">
        <f t="shared" si="0"/>
        <v>20</v>
      </c>
      <c r="P38" s="243">
        <f>'2.2 SK Sportuojantieji ir tr.'!K38+SUC1_Treneriai!F37</f>
        <v>3</v>
      </c>
      <c r="Q38" s="243">
        <f>'2.2 SK Sportuojantieji ir tr.'!L38+SUC1_Treneriai!G37</f>
        <v>0</v>
      </c>
      <c r="R38" s="243">
        <f>'2.2 SK Sportuojantieji ir tr.'!M38+SUC1_Treneriai!H37</f>
        <v>6</v>
      </c>
      <c r="S38" s="243">
        <f>'2.2 SK Sportuojantieji ir tr.'!N38+SUC1_Treneriai!I37</f>
        <v>2</v>
      </c>
      <c r="T38" s="243">
        <f>'2.2 SK Sportuojantieji ir tr.'!O38+SUC1_Treneriai!J37</f>
        <v>1</v>
      </c>
      <c r="U38" s="243">
        <f>'2.2 SK Sportuojantieji ir tr.'!P38+SUC1_Treneriai!K37</f>
        <v>0</v>
      </c>
      <c r="V38" s="243">
        <f>'2.2 SK Sportuojantieji ir tr.'!Q38+SUC1_Treneriai!L37</f>
        <v>24</v>
      </c>
      <c r="W38" s="243">
        <f>'2.2 SK Sportuojantieji ir tr.'!R38+SUC1_Treneriai!M37</f>
        <v>5</v>
      </c>
      <c r="X38" s="243">
        <f>'2.2 SK Sportuojantieji ir tr.'!S38+SUC1_Treneriai!N37</f>
        <v>8</v>
      </c>
      <c r="Z38" s="218" t="str">
        <f>IF(SUC1_Treneriai!C37&gt;M38,"Klaida! Negali būti mažiau trenerių negu SUC1 formoje","")</f>
        <v/>
      </c>
    </row>
    <row r="39" spans="1:26" ht="10.5" customHeight="1">
      <c r="A39" s="42" t="s">
        <v>186</v>
      </c>
      <c r="B39" s="268" t="s">
        <v>374</v>
      </c>
      <c r="C39" s="243">
        <f>'SUC1_B. duomenys'!C57</f>
        <v>0</v>
      </c>
      <c r="D39" s="243">
        <f>'SUC1_B. duomenys'!D57</f>
        <v>0</v>
      </c>
      <c r="E39" s="243">
        <f>'SUC1_B. duomenys'!E57</f>
        <v>0</v>
      </c>
      <c r="F39" s="53">
        <f>'SUC1_B. duomenys'!F57</f>
        <v>0</v>
      </c>
      <c r="G39" s="243">
        <f>'SUC1_B. duomenys'!G57</f>
        <v>0</v>
      </c>
      <c r="H39" s="243">
        <f>'2.2 SK Sportuojantieji ir tr.'!C39</f>
        <v>0</v>
      </c>
      <c r="I39" s="243">
        <f>'2.2 SK Sportuojantieji ir tr.'!D39</f>
        <v>0</v>
      </c>
      <c r="J39" s="243">
        <f>'2.2 SK Sportuojantieji ir tr.'!E39</f>
        <v>0</v>
      </c>
      <c r="K39" s="243">
        <f>'2.2 SK Sportuojantieji ir tr.'!F39</f>
        <v>0</v>
      </c>
      <c r="L39" s="243">
        <f>'2.2 SK Sportuojantieji ir tr.'!G39</f>
        <v>0</v>
      </c>
      <c r="M39" s="53">
        <f>'2.2 SK Sportuojantieji ir tr.'!H39+SUC1_Treneriai!C38</f>
        <v>0</v>
      </c>
      <c r="N39" s="243">
        <f>'2.2 SK Sportuojantieji ir tr.'!I39+SUC1_Treneriai!D38</f>
        <v>0</v>
      </c>
      <c r="O39" s="38">
        <f t="shared" si="0"/>
        <v>0</v>
      </c>
      <c r="P39" s="243">
        <f>'2.2 SK Sportuojantieji ir tr.'!K39+SUC1_Treneriai!F38</f>
        <v>0</v>
      </c>
      <c r="Q39" s="243">
        <f>'2.2 SK Sportuojantieji ir tr.'!L39+SUC1_Treneriai!G38</f>
        <v>0</v>
      </c>
      <c r="R39" s="243">
        <f>'2.2 SK Sportuojantieji ir tr.'!M39+SUC1_Treneriai!H38</f>
        <v>0</v>
      </c>
      <c r="S39" s="243">
        <f>'2.2 SK Sportuojantieji ir tr.'!N39+SUC1_Treneriai!I38</f>
        <v>0</v>
      </c>
      <c r="T39" s="243">
        <f>'2.2 SK Sportuojantieji ir tr.'!O39+SUC1_Treneriai!J38</f>
        <v>0</v>
      </c>
      <c r="U39" s="243">
        <f>'2.2 SK Sportuojantieji ir tr.'!P39+SUC1_Treneriai!K38</f>
        <v>0</v>
      </c>
      <c r="V39" s="243">
        <f>'2.2 SK Sportuojantieji ir tr.'!Q39+SUC1_Treneriai!L38</f>
        <v>0</v>
      </c>
      <c r="W39" s="243">
        <f>'2.2 SK Sportuojantieji ir tr.'!R39+SUC1_Treneriai!M38</f>
        <v>0</v>
      </c>
      <c r="X39" s="243">
        <f>'2.2 SK Sportuojantieji ir tr.'!S39+SUC1_Treneriai!N38</f>
        <v>0</v>
      </c>
      <c r="Z39" s="218" t="str">
        <f>IF(SUC1_Treneriai!C38&gt;M39,"Klaida! Negali būti mažiau trenerių negu SUC1 formoje","")</f>
        <v/>
      </c>
    </row>
    <row r="40" spans="1:26" ht="10.5" customHeight="1">
      <c r="A40" s="42" t="s">
        <v>187</v>
      </c>
      <c r="B40" s="268" t="s">
        <v>70</v>
      </c>
      <c r="C40" s="243">
        <f>'SUC1_B. duomenys'!C58</f>
        <v>0</v>
      </c>
      <c r="D40" s="243">
        <f>'SUC1_B. duomenys'!D58</f>
        <v>0</v>
      </c>
      <c r="E40" s="243">
        <f>'SUC1_B. duomenys'!E58</f>
        <v>0</v>
      </c>
      <c r="F40" s="53">
        <f>'SUC1_B. duomenys'!F58</f>
        <v>0</v>
      </c>
      <c r="G40" s="243">
        <f>'SUC1_B. duomenys'!G58</f>
        <v>0</v>
      </c>
      <c r="H40" s="243">
        <f>'2.2 SK Sportuojantieji ir tr.'!C40</f>
        <v>249</v>
      </c>
      <c r="I40" s="243">
        <f>'2.2 SK Sportuojantieji ir tr.'!D40</f>
        <v>1</v>
      </c>
      <c r="J40" s="243">
        <f>'2.2 SK Sportuojantieji ir tr.'!E40</f>
        <v>0</v>
      </c>
      <c r="K40" s="243">
        <f>'2.2 SK Sportuojantieji ir tr.'!F40</f>
        <v>250</v>
      </c>
      <c r="L40" s="243">
        <f>'2.2 SK Sportuojantieji ir tr.'!G40</f>
        <v>8</v>
      </c>
      <c r="M40" s="53">
        <f>'2.2 SK Sportuojantieji ir tr.'!H40+SUC1_Treneriai!C39</f>
        <v>6</v>
      </c>
      <c r="N40" s="243">
        <f>'2.2 SK Sportuojantieji ir tr.'!I40+SUC1_Treneriai!D39</f>
        <v>0</v>
      </c>
      <c r="O40" s="38">
        <f t="shared" si="0"/>
        <v>6</v>
      </c>
      <c r="P40" s="243">
        <f>'2.2 SK Sportuojantieji ir tr.'!K40+SUC1_Treneriai!F39</f>
        <v>0</v>
      </c>
      <c r="Q40" s="243">
        <f>'2.2 SK Sportuojantieji ir tr.'!L40+SUC1_Treneriai!G39</f>
        <v>0</v>
      </c>
      <c r="R40" s="243">
        <f>'2.2 SK Sportuojantieji ir tr.'!M40+SUC1_Treneriai!H39</f>
        <v>0</v>
      </c>
      <c r="S40" s="243">
        <f>'2.2 SK Sportuojantieji ir tr.'!N40+SUC1_Treneriai!I39</f>
        <v>0</v>
      </c>
      <c r="T40" s="243">
        <f>'2.2 SK Sportuojantieji ir tr.'!O40+SUC1_Treneriai!J39</f>
        <v>0</v>
      </c>
      <c r="U40" s="243">
        <f>'2.2 SK Sportuojantieji ir tr.'!P40+SUC1_Treneriai!K39</f>
        <v>0</v>
      </c>
      <c r="V40" s="243">
        <f>'2.2 SK Sportuojantieji ir tr.'!Q40+SUC1_Treneriai!L39</f>
        <v>2</v>
      </c>
      <c r="W40" s="243">
        <f>'2.2 SK Sportuojantieji ir tr.'!R40+SUC1_Treneriai!M39</f>
        <v>3</v>
      </c>
      <c r="X40" s="243">
        <f>'2.2 SK Sportuojantieji ir tr.'!S40+SUC1_Treneriai!N39</f>
        <v>5</v>
      </c>
      <c r="Z40" s="218" t="str">
        <f>IF(SUC1_Treneriai!C39&gt;M40,"Klaida! Negali būti mažiau trenerių negu SUC1 formoje","")</f>
        <v/>
      </c>
    </row>
    <row r="41" spans="1:26" ht="10.5" customHeight="1">
      <c r="A41" s="42" t="s">
        <v>188</v>
      </c>
      <c r="B41" s="268" t="s">
        <v>72</v>
      </c>
      <c r="C41" s="243">
        <f>'SUC1_B. duomenys'!C59</f>
        <v>325</v>
      </c>
      <c r="D41" s="243">
        <f>'SUC1_B. duomenys'!D59</f>
        <v>9</v>
      </c>
      <c r="E41" s="243">
        <f>'SUC1_B. duomenys'!E59</f>
        <v>0</v>
      </c>
      <c r="F41" s="53">
        <f>'SUC1_B. duomenys'!F59</f>
        <v>334</v>
      </c>
      <c r="G41" s="243">
        <f>'SUC1_B. duomenys'!G59</f>
        <v>189</v>
      </c>
      <c r="H41" s="243">
        <f>'2.2 SK Sportuojantieji ir tr.'!C41</f>
        <v>129</v>
      </c>
      <c r="I41" s="243">
        <f>'2.2 SK Sportuojantieji ir tr.'!D41</f>
        <v>44</v>
      </c>
      <c r="J41" s="243">
        <f>'2.2 SK Sportuojantieji ir tr.'!E41</f>
        <v>30</v>
      </c>
      <c r="K41" s="243">
        <f>'2.2 SK Sportuojantieji ir tr.'!F41</f>
        <v>203</v>
      </c>
      <c r="L41" s="243">
        <f>'2.2 SK Sportuojantieji ir tr.'!G41</f>
        <v>124</v>
      </c>
      <c r="M41" s="53">
        <f>'2.2 SK Sportuojantieji ir tr.'!H41+SUC1_Treneriai!C40</f>
        <v>25</v>
      </c>
      <c r="N41" s="243">
        <f>'2.2 SK Sportuojantieji ir tr.'!I41+SUC1_Treneriai!D40</f>
        <v>14</v>
      </c>
      <c r="O41" s="38">
        <f t="shared" si="0"/>
        <v>6</v>
      </c>
      <c r="P41" s="243">
        <f>'2.2 SK Sportuojantieji ir tr.'!K41+SUC1_Treneriai!F40</f>
        <v>10</v>
      </c>
      <c r="Q41" s="243">
        <f>'2.2 SK Sportuojantieji ir tr.'!L41+SUC1_Treneriai!G40</f>
        <v>6</v>
      </c>
      <c r="R41" s="243">
        <f>'2.2 SK Sportuojantieji ir tr.'!M41+SUC1_Treneriai!H40</f>
        <v>1</v>
      </c>
      <c r="S41" s="243">
        <f>'2.2 SK Sportuojantieji ir tr.'!N41+SUC1_Treneriai!I40</f>
        <v>1</v>
      </c>
      <c r="T41" s="243">
        <f>'2.2 SK Sportuojantieji ir tr.'!O41+SUC1_Treneriai!J40</f>
        <v>0</v>
      </c>
      <c r="U41" s="243">
        <f>'2.2 SK Sportuojantieji ir tr.'!P41+SUC1_Treneriai!K40</f>
        <v>1</v>
      </c>
      <c r="V41" s="243">
        <f>'2.2 SK Sportuojantieji ir tr.'!Q41+SUC1_Treneriai!L40</f>
        <v>23</v>
      </c>
      <c r="W41" s="243">
        <f>'2.2 SK Sportuojantieji ir tr.'!R41+SUC1_Treneriai!M40</f>
        <v>2</v>
      </c>
      <c r="X41" s="243">
        <f>'2.2 SK Sportuojantieji ir tr.'!S41+SUC1_Treneriai!N40</f>
        <v>18</v>
      </c>
      <c r="Z41" s="218" t="str">
        <f>IF(SUC1_Treneriai!C40&gt;M41,"Klaida! Negali būti mažiau trenerių negu SUC1 formoje","")</f>
        <v/>
      </c>
    </row>
    <row r="42" spans="1:26" ht="10.5" customHeight="1">
      <c r="A42" s="42" t="s">
        <v>189</v>
      </c>
      <c r="B42" s="268" t="s">
        <v>75</v>
      </c>
      <c r="C42" s="243">
        <f>'SUC1_B. duomenys'!C60</f>
        <v>485</v>
      </c>
      <c r="D42" s="243">
        <f>'SUC1_B. duomenys'!D60</f>
        <v>1</v>
      </c>
      <c r="E42" s="243">
        <f>'SUC1_B. duomenys'!E60</f>
        <v>0</v>
      </c>
      <c r="F42" s="53">
        <f>'SUC1_B. duomenys'!F60</f>
        <v>486</v>
      </c>
      <c r="G42" s="243">
        <f>'SUC1_B. duomenys'!G60</f>
        <v>151</v>
      </c>
      <c r="H42" s="243">
        <f>'2.2 SK Sportuojantieji ir tr.'!C42</f>
        <v>0</v>
      </c>
      <c r="I42" s="243">
        <f>'2.2 SK Sportuojantieji ir tr.'!D42</f>
        <v>0</v>
      </c>
      <c r="J42" s="243">
        <f>'2.2 SK Sportuojantieji ir tr.'!E42</f>
        <v>0</v>
      </c>
      <c r="K42" s="243">
        <f>'2.2 SK Sportuojantieji ir tr.'!F42</f>
        <v>0</v>
      </c>
      <c r="L42" s="243">
        <f>'2.2 SK Sportuojantieji ir tr.'!G42</f>
        <v>0</v>
      </c>
      <c r="M42" s="53">
        <f>'2.2 SK Sportuojantieji ir tr.'!H42+SUC1_Treneriai!C41</f>
        <v>13</v>
      </c>
      <c r="N42" s="243">
        <f>'2.2 SK Sportuojantieji ir tr.'!I42+SUC1_Treneriai!D41</f>
        <v>8</v>
      </c>
      <c r="O42" s="38">
        <f t="shared" si="0"/>
        <v>0</v>
      </c>
      <c r="P42" s="243">
        <f>'2.2 SK Sportuojantieji ir tr.'!K42+SUC1_Treneriai!F41</f>
        <v>4</v>
      </c>
      <c r="Q42" s="243">
        <f>'2.2 SK Sportuojantieji ir tr.'!L42+SUC1_Treneriai!G41</f>
        <v>0</v>
      </c>
      <c r="R42" s="243">
        <f>'2.2 SK Sportuojantieji ir tr.'!M42+SUC1_Treneriai!H41</f>
        <v>9</v>
      </c>
      <c r="S42" s="243">
        <f>'2.2 SK Sportuojantieji ir tr.'!N42+SUC1_Treneriai!I41</f>
        <v>0</v>
      </c>
      <c r="T42" s="243">
        <f>'2.2 SK Sportuojantieji ir tr.'!O42+SUC1_Treneriai!J41</f>
        <v>0</v>
      </c>
      <c r="U42" s="243">
        <f>'2.2 SK Sportuojantieji ir tr.'!P42+SUC1_Treneriai!K41</f>
        <v>0</v>
      </c>
      <c r="V42" s="243">
        <f>'2.2 SK Sportuojantieji ir tr.'!Q42+SUC1_Treneriai!L41</f>
        <v>9</v>
      </c>
      <c r="W42" s="243">
        <f>'2.2 SK Sportuojantieji ir tr.'!R42+SUC1_Treneriai!M41</f>
        <v>4</v>
      </c>
      <c r="X42" s="243">
        <f>'2.2 SK Sportuojantieji ir tr.'!S42+SUC1_Treneriai!N41</f>
        <v>0</v>
      </c>
      <c r="Z42" s="218" t="str">
        <f>IF(SUC1_Treneriai!C41&gt;M42,"Klaida! Negali būti mažiau trenerių negu SUC1 formoje","")</f>
        <v/>
      </c>
    </row>
    <row r="43" spans="1:26" ht="10.5" customHeight="1">
      <c r="A43" s="42" t="s">
        <v>190</v>
      </c>
      <c r="B43" s="268" t="s">
        <v>375</v>
      </c>
      <c r="C43" s="243">
        <f>'SUC1_B. duomenys'!C61</f>
        <v>0</v>
      </c>
      <c r="D43" s="243">
        <f>'SUC1_B. duomenys'!D61</f>
        <v>0</v>
      </c>
      <c r="E43" s="243">
        <f>'SUC1_B. duomenys'!E61</f>
        <v>0</v>
      </c>
      <c r="F43" s="53">
        <f>'SUC1_B. duomenys'!F61</f>
        <v>0</v>
      </c>
      <c r="G43" s="243">
        <f>'SUC1_B. duomenys'!G61</f>
        <v>0</v>
      </c>
      <c r="H43" s="243">
        <f>'2.2 SK Sportuojantieji ir tr.'!C43</f>
        <v>0</v>
      </c>
      <c r="I43" s="243">
        <f>'2.2 SK Sportuojantieji ir tr.'!D43</f>
        <v>0</v>
      </c>
      <c r="J43" s="243">
        <f>'2.2 SK Sportuojantieji ir tr.'!E43</f>
        <v>0</v>
      </c>
      <c r="K43" s="243">
        <f>'2.2 SK Sportuojantieji ir tr.'!F43</f>
        <v>0</v>
      </c>
      <c r="L43" s="243">
        <f>'2.2 SK Sportuojantieji ir tr.'!G43</f>
        <v>0</v>
      </c>
      <c r="M43" s="53">
        <f>'2.2 SK Sportuojantieji ir tr.'!H43+SUC1_Treneriai!C42</f>
        <v>0</v>
      </c>
      <c r="N43" s="243">
        <f>'2.2 SK Sportuojantieji ir tr.'!I43+SUC1_Treneriai!D42</f>
        <v>0</v>
      </c>
      <c r="O43" s="38">
        <f t="shared" si="0"/>
        <v>0</v>
      </c>
      <c r="P43" s="243">
        <f>'2.2 SK Sportuojantieji ir tr.'!K43+SUC1_Treneriai!F42</f>
        <v>0</v>
      </c>
      <c r="Q43" s="243">
        <f>'2.2 SK Sportuojantieji ir tr.'!L43+SUC1_Treneriai!G42</f>
        <v>0</v>
      </c>
      <c r="R43" s="243">
        <f>'2.2 SK Sportuojantieji ir tr.'!M43+SUC1_Treneriai!H42</f>
        <v>0</v>
      </c>
      <c r="S43" s="243">
        <f>'2.2 SK Sportuojantieji ir tr.'!N43+SUC1_Treneriai!I42</f>
        <v>0</v>
      </c>
      <c r="T43" s="243">
        <f>'2.2 SK Sportuojantieji ir tr.'!O43+SUC1_Treneriai!J42</f>
        <v>0</v>
      </c>
      <c r="U43" s="243">
        <f>'2.2 SK Sportuojantieji ir tr.'!P43+SUC1_Treneriai!K42</f>
        <v>0</v>
      </c>
      <c r="V43" s="243">
        <f>'2.2 SK Sportuojantieji ir tr.'!Q43+SUC1_Treneriai!L42</f>
        <v>0</v>
      </c>
      <c r="W43" s="243">
        <f>'2.2 SK Sportuojantieji ir tr.'!R43+SUC1_Treneriai!M42</f>
        <v>0</v>
      </c>
      <c r="X43" s="243">
        <f>'2.2 SK Sportuojantieji ir tr.'!S43+SUC1_Treneriai!N42</f>
        <v>0</v>
      </c>
      <c r="Z43" s="218" t="str">
        <f>IF(SUC1_Treneriai!C42&gt;M43,"Klaida! Negali būti mažiau trenerių negu SUC1 formoje","")</f>
        <v/>
      </c>
    </row>
    <row r="44" spans="1:26" ht="10.5" customHeight="1">
      <c r="A44" s="42" t="s">
        <v>191</v>
      </c>
      <c r="B44" s="268" t="s">
        <v>376</v>
      </c>
      <c r="C44" s="243">
        <f>'SUC1_B. duomenys'!C62</f>
        <v>0</v>
      </c>
      <c r="D44" s="243">
        <f>'SUC1_B. duomenys'!D62</f>
        <v>0</v>
      </c>
      <c r="E44" s="243">
        <f>'SUC1_B. duomenys'!E62</f>
        <v>0</v>
      </c>
      <c r="F44" s="53">
        <f>'SUC1_B. duomenys'!F62</f>
        <v>0</v>
      </c>
      <c r="G44" s="243">
        <f>'SUC1_B. duomenys'!G62</f>
        <v>0</v>
      </c>
      <c r="H44" s="243">
        <f>'2.2 SK Sportuojantieji ir tr.'!C44</f>
        <v>0</v>
      </c>
      <c r="I44" s="243">
        <f>'2.2 SK Sportuojantieji ir tr.'!D44</f>
        <v>0</v>
      </c>
      <c r="J44" s="243">
        <f>'2.2 SK Sportuojantieji ir tr.'!E44</f>
        <v>0</v>
      </c>
      <c r="K44" s="243">
        <f>'2.2 SK Sportuojantieji ir tr.'!F44</f>
        <v>0</v>
      </c>
      <c r="L44" s="243">
        <f>'2.2 SK Sportuojantieji ir tr.'!G44</f>
        <v>0</v>
      </c>
      <c r="M44" s="53">
        <f>'2.2 SK Sportuojantieji ir tr.'!H44+SUC1_Treneriai!C43</f>
        <v>0</v>
      </c>
      <c r="N44" s="243">
        <f>'2.2 SK Sportuojantieji ir tr.'!I44+SUC1_Treneriai!D43</f>
        <v>0</v>
      </c>
      <c r="O44" s="38">
        <f t="shared" si="0"/>
        <v>0</v>
      </c>
      <c r="P44" s="243">
        <f>'2.2 SK Sportuojantieji ir tr.'!K44+SUC1_Treneriai!F43</f>
        <v>0</v>
      </c>
      <c r="Q44" s="243">
        <f>'2.2 SK Sportuojantieji ir tr.'!L44+SUC1_Treneriai!G43</f>
        <v>0</v>
      </c>
      <c r="R44" s="243">
        <f>'2.2 SK Sportuojantieji ir tr.'!M44+SUC1_Treneriai!H43</f>
        <v>0</v>
      </c>
      <c r="S44" s="243">
        <f>'2.2 SK Sportuojantieji ir tr.'!N44+SUC1_Treneriai!I43</f>
        <v>0</v>
      </c>
      <c r="T44" s="243">
        <f>'2.2 SK Sportuojantieji ir tr.'!O44+SUC1_Treneriai!J43</f>
        <v>0</v>
      </c>
      <c r="U44" s="243">
        <f>'2.2 SK Sportuojantieji ir tr.'!P44+SUC1_Treneriai!K43</f>
        <v>0</v>
      </c>
      <c r="V44" s="243">
        <f>'2.2 SK Sportuojantieji ir tr.'!Q44+SUC1_Treneriai!L43</f>
        <v>0</v>
      </c>
      <c r="W44" s="243">
        <f>'2.2 SK Sportuojantieji ir tr.'!R44+SUC1_Treneriai!M43</f>
        <v>0</v>
      </c>
      <c r="X44" s="243">
        <f>'2.2 SK Sportuojantieji ir tr.'!S44+SUC1_Treneriai!N43</f>
        <v>0</v>
      </c>
      <c r="Z44" s="218" t="str">
        <f>IF(SUC1_Treneriai!C43&gt;M44,"Klaida! Negali būti mažiau trenerių negu SUC1 formoje","")</f>
        <v/>
      </c>
    </row>
    <row r="45" spans="1:26" ht="10.5" customHeight="1">
      <c r="A45" s="42" t="s">
        <v>192</v>
      </c>
      <c r="B45" s="268" t="s">
        <v>77</v>
      </c>
      <c r="C45" s="243">
        <f>'SUC1_B. duomenys'!C63</f>
        <v>234</v>
      </c>
      <c r="D45" s="243">
        <f>'SUC1_B. duomenys'!D63</f>
        <v>0</v>
      </c>
      <c r="E45" s="243">
        <f>'SUC1_B. duomenys'!E63</f>
        <v>0</v>
      </c>
      <c r="F45" s="53">
        <f>'SUC1_B. duomenys'!F63</f>
        <v>234</v>
      </c>
      <c r="G45" s="243">
        <f>'SUC1_B. duomenys'!G63</f>
        <v>82</v>
      </c>
      <c r="H45" s="243">
        <f>'2.2 SK Sportuojantieji ir tr.'!C45</f>
        <v>45</v>
      </c>
      <c r="I45" s="243">
        <f>'2.2 SK Sportuojantieji ir tr.'!D45</f>
        <v>35</v>
      </c>
      <c r="J45" s="243">
        <f>'2.2 SK Sportuojantieji ir tr.'!E45</f>
        <v>10</v>
      </c>
      <c r="K45" s="243">
        <f>'2.2 SK Sportuojantieji ir tr.'!F45</f>
        <v>90</v>
      </c>
      <c r="L45" s="243">
        <f>'2.2 SK Sportuojantieji ir tr.'!G45</f>
        <v>16</v>
      </c>
      <c r="M45" s="53">
        <f>'2.2 SK Sportuojantieji ir tr.'!H45+SUC1_Treneriai!C44</f>
        <v>10</v>
      </c>
      <c r="N45" s="243">
        <f>'2.2 SK Sportuojantieji ir tr.'!I45+SUC1_Treneriai!D44</f>
        <v>5</v>
      </c>
      <c r="O45" s="38">
        <f t="shared" si="0"/>
        <v>3</v>
      </c>
      <c r="P45" s="243">
        <f>'2.2 SK Sportuojantieji ir tr.'!K45+SUC1_Treneriai!F44</f>
        <v>1</v>
      </c>
      <c r="Q45" s="243">
        <f>'2.2 SK Sportuojantieji ir tr.'!L45+SUC1_Treneriai!G44</f>
        <v>2</v>
      </c>
      <c r="R45" s="243">
        <f>'2.2 SK Sportuojantieji ir tr.'!M45+SUC1_Treneriai!H44</f>
        <v>4</v>
      </c>
      <c r="S45" s="243">
        <f>'2.2 SK Sportuojantieji ir tr.'!N45+SUC1_Treneriai!I44</f>
        <v>0</v>
      </c>
      <c r="T45" s="243">
        <f>'2.2 SK Sportuojantieji ir tr.'!O45+SUC1_Treneriai!J44</f>
        <v>0</v>
      </c>
      <c r="U45" s="243">
        <f>'2.2 SK Sportuojantieji ir tr.'!P45+SUC1_Treneriai!K44</f>
        <v>0</v>
      </c>
      <c r="V45" s="243">
        <f>'2.2 SK Sportuojantieji ir tr.'!Q45+SUC1_Treneriai!L44</f>
        <v>9</v>
      </c>
      <c r="W45" s="243">
        <f>'2.2 SK Sportuojantieji ir tr.'!R45+SUC1_Treneriai!M44</f>
        <v>1</v>
      </c>
      <c r="X45" s="243">
        <f>'2.2 SK Sportuojantieji ir tr.'!S45+SUC1_Treneriai!N44</f>
        <v>23</v>
      </c>
      <c r="Z45" s="218" t="str">
        <f>IF(SUC1_Treneriai!C44&gt;M45,"Klaida! Negali būti mažiau trenerių negu SUC1 formoje","")</f>
        <v/>
      </c>
    </row>
    <row r="46" spans="1:26" ht="10.5" customHeight="1">
      <c r="A46" s="42" t="s">
        <v>193</v>
      </c>
      <c r="B46" s="268" t="s">
        <v>100</v>
      </c>
      <c r="C46" s="243">
        <f>'SUC1_B. duomenys'!C64</f>
        <v>0</v>
      </c>
      <c r="D46" s="243">
        <f>'SUC1_B. duomenys'!D64</f>
        <v>0</v>
      </c>
      <c r="E46" s="243">
        <f>'SUC1_B. duomenys'!E64</f>
        <v>0</v>
      </c>
      <c r="F46" s="53">
        <f>'SUC1_B. duomenys'!F64</f>
        <v>0</v>
      </c>
      <c r="G46" s="243">
        <f>'SUC1_B. duomenys'!G64</f>
        <v>0</v>
      </c>
      <c r="H46" s="243">
        <f>'2.2 SK Sportuojantieji ir tr.'!C46</f>
        <v>0</v>
      </c>
      <c r="I46" s="243">
        <f>'2.2 SK Sportuojantieji ir tr.'!D46</f>
        <v>0</v>
      </c>
      <c r="J46" s="243">
        <f>'2.2 SK Sportuojantieji ir tr.'!E46</f>
        <v>0</v>
      </c>
      <c r="K46" s="243">
        <f>'2.2 SK Sportuojantieji ir tr.'!F46</f>
        <v>0</v>
      </c>
      <c r="L46" s="243">
        <f>'2.2 SK Sportuojantieji ir tr.'!G46</f>
        <v>0</v>
      </c>
      <c r="M46" s="53">
        <f>'2.2 SK Sportuojantieji ir tr.'!H46+SUC1_Treneriai!C45</f>
        <v>0</v>
      </c>
      <c r="N46" s="243">
        <f>'2.2 SK Sportuojantieji ir tr.'!I46+SUC1_Treneriai!D45</f>
        <v>0</v>
      </c>
      <c r="O46" s="38">
        <f t="shared" si="0"/>
        <v>0</v>
      </c>
      <c r="P46" s="243">
        <f>'2.2 SK Sportuojantieji ir tr.'!K46+SUC1_Treneriai!F45</f>
        <v>0</v>
      </c>
      <c r="Q46" s="243">
        <f>'2.2 SK Sportuojantieji ir tr.'!L46+SUC1_Treneriai!G45</f>
        <v>0</v>
      </c>
      <c r="R46" s="243">
        <f>'2.2 SK Sportuojantieji ir tr.'!M46+SUC1_Treneriai!H45</f>
        <v>0</v>
      </c>
      <c r="S46" s="243">
        <f>'2.2 SK Sportuojantieji ir tr.'!N46+SUC1_Treneriai!I45</f>
        <v>0</v>
      </c>
      <c r="T46" s="243">
        <f>'2.2 SK Sportuojantieji ir tr.'!O46+SUC1_Treneriai!J45</f>
        <v>0</v>
      </c>
      <c r="U46" s="243">
        <f>'2.2 SK Sportuojantieji ir tr.'!P46+SUC1_Treneriai!K45</f>
        <v>0</v>
      </c>
      <c r="V46" s="243">
        <f>'2.2 SK Sportuojantieji ir tr.'!Q46+SUC1_Treneriai!L45</f>
        <v>0</v>
      </c>
      <c r="W46" s="243">
        <f>'2.2 SK Sportuojantieji ir tr.'!R46+SUC1_Treneriai!M45</f>
        <v>0</v>
      </c>
      <c r="X46" s="243">
        <f>'2.2 SK Sportuojantieji ir tr.'!S46+SUC1_Treneriai!N45</f>
        <v>0</v>
      </c>
      <c r="Z46" s="218" t="str">
        <f>IF(SUC1_Treneriai!C45&gt;M46,"Klaida! Negali būti mažiau trenerių negu SUC1 formoje","")</f>
        <v/>
      </c>
    </row>
    <row r="47" spans="1:26" ht="10.5" customHeight="1">
      <c r="A47" s="42" t="s">
        <v>194</v>
      </c>
      <c r="B47" s="268" t="s">
        <v>377</v>
      </c>
      <c r="C47" s="243">
        <f>'SUC1_B. duomenys'!C65</f>
        <v>0</v>
      </c>
      <c r="D47" s="243">
        <f>'SUC1_B. duomenys'!D65</f>
        <v>0</v>
      </c>
      <c r="E47" s="243">
        <f>'SUC1_B. duomenys'!E65</f>
        <v>0</v>
      </c>
      <c r="F47" s="53">
        <f>'SUC1_B. duomenys'!F65</f>
        <v>0</v>
      </c>
      <c r="G47" s="243">
        <f>'SUC1_B. duomenys'!G65</f>
        <v>0</v>
      </c>
      <c r="H47" s="243">
        <f>'2.2 SK Sportuojantieji ir tr.'!C47</f>
        <v>0</v>
      </c>
      <c r="I47" s="243">
        <f>'2.2 SK Sportuojantieji ir tr.'!D47</f>
        <v>0</v>
      </c>
      <c r="J47" s="243">
        <f>'2.2 SK Sportuojantieji ir tr.'!E47</f>
        <v>0</v>
      </c>
      <c r="K47" s="243">
        <f>'2.2 SK Sportuojantieji ir tr.'!F47</f>
        <v>0</v>
      </c>
      <c r="L47" s="243">
        <f>'2.2 SK Sportuojantieji ir tr.'!G47</f>
        <v>0</v>
      </c>
      <c r="M47" s="53">
        <f>'2.2 SK Sportuojantieji ir tr.'!H47+SUC1_Treneriai!C46</f>
        <v>0</v>
      </c>
      <c r="N47" s="243">
        <f>'2.2 SK Sportuojantieji ir tr.'!I47+SUC1_Treneriai!D46</f>
        <v>0</v>
      </c>
      <c r="O47" s="38">
        <f t="shared" si="0"/>
        <v>0</v>
      </c>
      <c r="P47" s="243">
        <f>'2.2 SK Sportuojantieji ir tr.'!K47+SUC1_Treneriai!F46</f>
        <v>0</v>
      </c>
      <c r="Q47" s="243">
        <f>'2.2 SK Sportuojantieji ir tr.'!L47+SUC1_Treneriai!G46</f>
        <v>0</v>
      </c>
      <c r="R47" s="243">
        <f>'2.2 SK Sportuojantieji ir tr.'!M47+SUC1_Treneriai!H46</f>
        <v>0</v>
      </c>
      <c r="S47" s="243">
        <f>'2.2 SK Sportuojantieji ir tr.'!N47+SUC1_Treneriai!I46</f>
        <v>0</v>
      </c>
      <c r="T47" s="243">
        <f>'2.2 SK Sportuojantieji ir tr.'!O47+SUC1_Treneriai!J46</f>
        <v>0</v>
      </c>
      <c r="U47" s="243">
        <f>'2.2 SK Sportuojantieji ir tr.'!P47+SUC1_Treneriai!K46</f>
        <v>0</v>
      </c>
      <c r="V47" s="243">
        <f>'2.2 SK Sportuojantieji ir tr.'!Q47+SUC1_Treneriai!L46</f>
        <v>0</v>
      </c>
      <c r="W47" s="243">
        <f>'2.2 SK Sportuojantieji ir tr.'!R47+SUC1_Treneriai!M46</f>
        <v>0</v>
      </c>
      <c r="X47" s="243">
        <f>'2.2 SK Sportuojantieji ir tr.'!S47+SUC1_Treneriai!N46</f>
        <v>0</v>
      </c>
      <c r="Z47" s="218" t="str">
        <f>IF(SUC1_Treneriai!C46&gt;M47,"Klaida! Negali būti mažiau trenerių negu SUC1 formoje","")</f>
        <v/>
      </c>
    </row>
    <row r="48" spans="1:26" ht="10.5" customHeight="1">
      <c r="A48" s="42" t="s">
        <v>195</v>
      </c>
      <c r="B48" s="268" t="s">
        <v>378</v>
      </c>
      <c r="C48" s="243">
        <f>'SUC1_B. duomenys'!C66</f>
        <v>0</v>
      </c>
      <c r="D48" s="243">
        <f>'SUC1_B. duomenys'!D66</f>
        <v>0</v>
      </c>
      <c r="E48" s="243">
        <f>'SUC1_B. duomenys'!E66</f>
        <v>0</v>
      </c>
      <c r="F48" s="53">
        <f>'SUC1_B. duomenys'!F66</f>
        <v>0</v>
      </c>
      <c r="G48" s="243">
        <f>'SUC1_B. duomenys'!G66</f>
        <v>0</v>
      </c>
      <c r="H48" s="243">
        <f>'2.2 SK Sportuojantieji ir tr.'!C48</f>
        <v>0</v>
      </c>
      <c r="I48" s="243">
        <f>'2.2 SK Sportuojantieji ir tr.'!D48</f>
        <v>0</v>
      </c>
      <c r="J48" s="243">
        <f>'2.2 SK Sportuojantieji ir tr.'!E48</f>
        <v>0</v>
      </c>
      <c r="K48" s="243">
        <f>'2.2 SK Sportuojantieji ir tr.'!F48</f>
        <v>0</v>
      </c>
      <c r="L48" s="243">
        <f>'2.2 SK Sportuojantieji ir tr.'!G48</f>
        <v>0</v>
      </c>
      <c r="M48" s="53">
        <f>'2.2 SK Sportuojantieji ir tr.'!H48+SUC1_Treneriai!C47</f>
        <v>0</v>
      </c>
      <c r="N48" s="243">
        <f>'2.2 SK Sportuojantieji ir tr.'!I48+SUC1_Treneriai!D47</f>
        <v>0</v>
      </c>
      <c r="O48" s="38">
        <f t="shared" si="0"/>
        <v>0</v>
      </c>
      <c r="P48" s="243">
        <f>'2.2 SK Sportuojantieji ir tr.'!K48+SUC1_Treneriai!F47</f>
        <v>0</v>
      </c>
      <c r="Q48" s="243">
        <f>'2.2 SK Sportuojantieji ir tr.'!L48+SUC1_Treneriai!G47</f>
        <v>0</v>
      </c>
      <c r="R48" s="243">
        <f>'2.2 SK Sportuojantieji ir tr.'!M48+SUC1_Treneriai!H47</f>
        <v>0</v>
      </c>
      <c r="S48" s="243">
        <f>'2.2 SK Sportuojantieji ir tr.'!N48+SUC1_Treneriai!I47</f>
        <v>0</v>
      </c>
      <c r="T48" s="243">
        <f>'2.2 SK Sportuojantieji ir tr.'!O48+SUC1_Treneriai!J47</f>
        <v>0</v>
      </c>
      <c r="U48" s="243">
        <f>'2.2 SK Sportuojantieji ir tr.'!P48+SUC1_Treneriai!K47</f>
        <v>0</v>
      </c>
      <c r="V48" s="243">
        <f>'2.2 SK Sportuojantieji ir tr.'!Q48+SUC1_Treneriai!L47</f>
        <v>0</v>
      </c>
      <c r="W48" s="243">
        <f>'2.2 SK Sportuojantieji ir tr.'!R48+SUC1_Treneriai!M47</f>
        <v>0</v>
      </c>
      <c r="X48" s="243">
        <f>'2.2 SK Sportuojantieji ir tr.'!S48+SUC1_Treneriai!N47</f>
        <v>0</v>
      </c>
      <c r="Z48" s="218" t="str">
        <f>IF(SUC1_Treneriai!C47&gt;M48,"Klaida! Negali būti mažiau trenerių negu SUC1 formoje","")</f>
        <v/>
      </c>
    </row>
    <row r="49" spans="1:26" ht="10.5" customHeight="1">
      <c r="A49" s="42" t="s">
        <v>198</v>
      </c>
      <c r="B49" s="267" t="s">
        <v>379</v>
      </c>
      <c r="C49" s="243">
        <f>'SUC1_B. duomenys'!C67</f>
        <v>0</v>
      </c>
      <c r="D49" s="243">
        <f>'SUC1_B. duomenys'!D67</f>
        <v>0</v>
      </c>
      <c r="E49" s="243">
        <f>'SUC1_B. duomenys'!E67</f>
        <v>0</v>
      </c>
      <c r="F49" s="53">
        <f>'SUC1_B. duomenys'!F67</f>
        <v>0</v>
      </c>
      <c r="G49" s="243">
        <f>'SUC1_B. duomenys'!G67</f>
        <v>0</v>
      </c>
      <c r="H49" s="243">
        <f>'2.2 SK Sportuojantieji ir tr.'!C49</f>
        <v>0</v>
      </c>
      <c r="I49" s="243">
        <f>'2.2 SK Sportuojantieji ir tr.'!D49</f>
        <v>0</v>
      </c>
      <c r="J49" s="243">
        <f>'2.2 SK Sportuojantieji ir tr.'!E49</f>
        <v>0</v>
      </c>
      <c r="K49" s="243">
        <f>'2.2 SK Sportuojantieji ir tr.'!F49</f>
        <v>0</v>
      </c>
      <c r="L49" s="243">
        <f>'2.2 SK Sportuojantieji ir tr.'!G49</f>
        <v>0</v>
      </c>
      <c r="M49" s="53">
        <f>'2.2 SK Sportuojantieji ir tr.'!H49+SUC1_Treneriai!C48</f>
        <v>0</v>
      </c>
      <c r="N49" s="243">
        <f>'2.2 SK Sportuojantieji ir tr.'!I49+SUC1_Treneriai!D48</f>
        <v>0</v>
      </c>
      <c r="O49" s="38">
        <f t="shared" si="0"/>
        <v>0</v>
      </c>
      <c r="P49" s="243">
        <f>'2.2 SK Sportuojantieji ir tr.'!K49+SUC1_Treneriai!F48</f>
        <v>0</v>
      </c>
      <c r="Q49" s="243">
        <f>'2.2 SK Sportuojantieji ir tr.'!L49+SUC1_Treneriai!G48</f>
        <v>0</v>
      </c>
      <c r="R49" s="243">
        <f>'2.2 SK Sportuojantieji ir tr.'!M49+SUC1_Treneriai!H48</f>
        <v>0</v>
      </c>
      <c r="S49" s="243">
        <f>'2.2 SK Sportuojantieji ir tr.'!N49+SUC1_Treneriai!I48</f>
        <v>0</v>
      </c>
      <c r="T49" s="243">
        <f>'2.2 SK Sportuojantieji ir tr.'!O49+SUC1_Treneriai!J48</f>
        <v>0</v>
      </c>
      <c r="U49" s="243">
        <f>'2.2 SK Sportuojantieji ir tr.'!P49+SUC1_Treneriai!K48</f>
        <v>0</v>
      </c>
      <c r="V49" s="243">
        <f>'2.2 SK Sportuojantieji ir tr.'!Q49+SUC1_Treneriai!L48</f>
        <v>0</v>
      </c>
      <c r="W49" s="243">
        <f>'2.2 SK Sportuojantieji ir tr.'!R49+SUC1_Treneriai!M48</f>
        <v>0</v>
      </c>
      <c r="X49" s="243">
        <f>'2.2 SK Sportuojantieji ir tr.'!S49+SUC1_Treneriai!N48</f>
        <v>0</v>
      </c>
      <c r="Z49" s="218" t="str">
        <f>IF(SUC1_Treneriai!C48&gt;M49,"Klaida! Negali būti mažiau trenerių negu SUC1 formoje","")</f>
        <v/>
      </c>
    </row>
    <row r="50" spans="1:26" ht="10.5" customHeight="1">
      <c r="A50" s="42" t="s">
        <v>199</v>
      </c>
      <c r="B50" s="267" t="s">
        <v>544</v>
      </c>
      <c r="C50" s="243">
        <f>'SUC1_B. duomenys'!C68</f>
        <v>0</v>
      </c>
      <c r="D50" s="243">
        <f>'SUC1_B. duomenys'!D68</f>
        <v>0</v>
      </c>
      <c r="E50" s="243">
        <f>'SUC1_B. duomenys'!E68</f>
        <v>0</v>
      </c>
      <c r="F50" s="53">
        <f>'SUC1_B. duomenys'!F68</f>
        <v>0</v>
      </c>
      <c r="G50" s="243">
        <f>'SUC1_B. duomenys'!G68</f>
        <v>0</v>
      </c>
      <c r="H50" s="243">
        <f>'2.2 SK Sportuojantieji ir tr.'!C50</f>
        <v>0</v>
      </c>
      <c r="I50" s="243">
        <f>'2.2 SK Sportuojantieji ir tr.'!D50</f>
        <v>0</v>
      </c>
      <c r="J50" s="243">
        <f>'2.2 SK Sportuojantieji ir tr.'!E50</f>
        <v>0</v>
      </c>
      <c r="K50" s="243">
        <f>'2.2 SK Sportuojantieji ir tr.'!F50</f>
        <v>0</v>
      </c>
      <c r="L50" s="243">
        <f>'2.2 SK Sportuojantieji ir tr.'!G50</f>
        <v>0</v>
      </c>
      <c r="M50" s="53">
        <f>'2.2 SK Sportuojantieji ir tr.'!H50+SUC1_Treneriai!C49</f>
        <v>0</v>
      </c>
      <c r="N50" s="243">
        <f>'2.2 SK Sportuojantieji ir tr.'!I50+SUC1_Treneriai!D49</f>
        <v>0</v>
      </c>
      <c r="O50" s="38">
        <f t="shared" si="0"/>
        <v>0</v>
      </c>
      <c r="P50" s="243">
        <f>'2.2 SK Sportuojantieji ir tr.'!K50+SUC1_Treneriai!F49</f>
        <v>0</v>
      </c>
      <c r="Q50" s="243">
        <f>'2.2 SK Sportuojantieji ir tr.'!L50+SUC1_Treneriai!G49</f>
        <v>0</v>
      </c>
      <c r="R50" s="243">
        <f>'2.2 SK Sportuojantieji ir tr.'!M50+SUC1_Treneriai!H49</f>
        <v>0</v>
      </c>
      <c r="S50" s="243">
        <f>'2.2 SK Sportuojantieji ir tr.'!N50+SUC1_Treneriai!I49</f>
        <v>0</v>
      </c>
      <c r="T50" s="243">
        <f>'2.2 SK Sportuojantieji ir tr.'!O50+SUC1_Treneriai!J49</f>
        <v>0</v>
      </c>
      <c r="U50" s="243">
        <f>'2.2 SK Sportuojantieji ir tr.'!P50+SUC1_Treneriai!K49</f>
        <v>0</v>
      </c>
      <c r="V50" s="243">
        <f>'2.2 SK Sportuojantieji ir tr.'!Q50+SUC1_Treneriai!L49</f>
        <v>0</v>
      </c>
      <c r="W50" s="243">
        <f>'2.2 SK Sportuojantieji ir tr.'!R50+SUC1_Treneriai!M49</f>
        <v>0</v>
      </c>
      <c r="X50" s="243">
        <f>'2.2 SK Sportuojantieji ir tr.'!S50+SUC1_Treneriai!N49</f>
        <v>0</v>
      </c>
      <c r="Z50" s="218" t="str">
        <f>IF(SUC1_Treneriai!C49&gt;M50,"Klaida! Negali būti mažiau trenerių negu SUC1 formoje","")</f>
        <v/>
      </c>
    </row>
    <row r="51" spans="1:26" ht="10.5" customHeight="1">
      <c r="A51" s="42" t="s">
        <v>200</v>
      </c>
      <c r="B51" s="267" t="s">
        <v>380</v>
      </c>
      <c r="C51" s="243">
        <f>'SUC1_B. duomenys'!C69</f>
        <v>0</v>
      </c>
      <c r="D51" s="243">
        <f>'SUC1_B. duomenys'!D69</f>
        <v>0</v>
      </c>
      <c r="E51" s="243">
        <f>'SUC1_B. duomenys'!E69</f>
        <v>0</v>
      </c>
      <c r="F51" s="53">
        <f>'SUC1_B. duomenys'!F69</f>
        <v>0</v>
      </c>
      <c r="G51" s="243">
        <f>'SUC1_B. duomenys'!G69</f>
        <v>0</v>
      </c>
      <c r="H51" s="243">
        <f>'2.2 SK Sportuojantieji ir tr.'!C51</f>
        <v>0</v>
      </c>
      <c r="I51" s="243">
        <f>'2.2 SK Sportuojantieji ir tr.'!D51</f>
        <v>0</v>
      </c>
      <c r="J51" s="243">
        <f>'2.2 SK Sportuojantieji ir tr.'!E51</f>
        <v>0</v>
      </c>
      <c r="K51" s="243">
        <f>'2.2 SK Sportuojantieji ir tr.'!F51</f>
        <v>0</v>
      </c>
      <c r="L51" s="243">
        <f>'2.2 SK Sportuojantieji ir tr.'!G51</f>
        <v>0</v>
      </c>
      <c r="M51" s="53">
        <f>'2.2 SK Sportuojantieji ir tr.'!H51+SUC1_Treneriai!C50</f>
        <v>0</v>
      </c>
      <c r="N51" s="243">
        <f>'2.2 SK Sportuojantieji ir tr.'!I51+SUC1_Treneriai!D50</f>
        <v>0</v>
      </c>
      <c r="O51" s="38">
        <f t="shared" si="0"/>
        <v>0</v>
      </c>
      <c r="P51" s="243">
        <f>'2.2 SK Sportuojantieji ir tr.'!K51+SUC1_Treneriai!F50</f>
        <v>0</v>
      </c>
      <c r="Q51" s="243">
        <f>'2.2 SK Sportuojantieji ir tr.'!L51+SUC1_Treneriai!G50</f>
        <v>0</v>
      </c>
      <c r="R51" s="243">
        <f>'2.2 SK Sportuojantieji ir tr.'!M51+SUC1_Treneriai!H50</f>
        <v>0</v>
      </c>
      <c r="S51" s="243">
        <f>'2.2 SK Sportuojantieji ir tr.'!N51+SUC1_Treneriai!I50</f>
        <v>0</v>
      </c>
      <c r="T51" s="243">
        <f>'2.2 SK Sportuojantieji ir tr.'!O51+SUC1_Treneriai!J50</f>
        <v>0</v>
      </c>
      <c r="U51" s="243">
        <f>'2.2 SK Sportuojantieji ir tr.'!P51+SUC1_Treneriai!K50</f>
        <v>0</v>
      </c>
      <c r="V51" s="243">
        <f>'2.2 SK Sportuojantieji ir tr.'!Q51+SUC1_Treneriai!L50</f>
        <v>0</v>
      </c>
      <c r="W51" s="243">
        <f>'2.2 SK Sportuojantieji ir tr.'!R51+SUC1_Treneriai!M50</f>
        <v>0</v>
      </c>
      <c r="X51" s="243">
        <f>'2.2 SK Sportuojantieji ir tr.'!S51+SUC1_Treneriai!N50</f>
        <v>0</v>
      </c>
      <c r="Z51" s="218" t="str">
        <f>IF(SUC1_Treneriai!C50&gt;M51,"Klaida! Negali būti mažiau trenerių negu SUC1 formoje","")</f>
        <v/>
      </c>
    </row>
    <row r="52" spans="1:26" ht="10.5" customHeight="1">
      <c r="A52" s="42" t="s">
        <v>201</v>
      </c>
      <c r="B52" s="267" t="s">
        <v>381</v>
      </c>
      <c r="C52" s="243">
        <f>'SUC1_B. duomenys'!C70</f>
        <v>0</v>
      </c>
      <c r="D52" s="243">
        <f>'SUC1_B. duomenys'!D70</f>
        <v>0</v>
      </c>
      <c r="E52" s="243">
        <f>'SUC1_B. duomenys'!E70</f>
        <v>0</v>
      </c>
      <c r="F52" s="53">
        <f>'SUC1_B. duomenys'!F70</f>
        <v>0</v>
      </c>
      <c r="G52" s="243">
        <f>'SUC1_B. duomenys'!G70</f>
        <v>0</v>
      </c>
      <c r="H52" s="243">
        <f>'2.2 SK Sportuojantieji ir tr.'!C52</f>
        <v>0</v>
      </c>
      <c r="I52" s="243">
        <f>'2.2 SK Sportuojantieji ir tr.'!D52</f>
        <v>0</v>
      </c>
      <c r="J52" s="243">
        <f>'2.2 SK Sportuojantieji ir tr.'!E52</f>
        <v>0</v>
      </c>
      <c r="K52" s="243">
        <f>'2.2 SK Sportuojantieji ir tr.'!F52</f>
        <v>0</v>
      </c>
      <c r="L52" s="243">
        <f>'2.2 SK Sportuojantieji ir tr.'!G52</f>
        <v>0</v>
      </c>
      <c r="M52" s="53">
        <f>'2.2 SK Sportuojantieji ir tr.'!H52+SUC1_Treneriai!C51</f>
        <v>0</v>
      </c>
      <c r="N52" s="243">
        <f>'2.2 SK Sportuojantieji ir tr.'!I52+SUC1_Treneriai!D51</f>
        <v>0</v>
      </c>
      <c r="O52" s="38">
        <f t="shared" si="0"/>
        <v>0</v>
      </c>
      <c r="P52" s="243">
        <f>'2.2 SK Sportuojantieji ir tr.'!K52+SUC1_Treneriai!F51</f>
        <v>0</v>
      </c>
      <c r="Q52" s="243">
        <f>'2.2 SK Sportuojantieji ir tr.'!L52+SUC1_Treneriai!G51</f>
        <v>0</v>
      </c>
      <c r="R52" s="243">
        <f>'2.2 SK Sportuojantieji ir tr.'!M52+SUC1_Treneriai!H51</f>
        <v>0</v>
      </c>
      <c r="S52" s="243">
        <f>'2.2 SK Sportuojantieji ir tr.'!N52+SUC1_Treneriai!I51</f>
        <v>0</v>
      </c>
      <c r="T52" s="243">
        <f>'2.2 SK Sportuojantieji ir tr.'!O52+SUC1_Treneriai!J51</f>
        <v>0</v>
      </c>
      <c r="U52" s="243">
        <f>'2.2 SK Sportuojantieji ir tr.'!P52+SUC1_Treneriai!K51</f>
        <v>0</v>
      </c>
      <c r="V52" s="243">
        <f>'2.2 SK Sportuojantieji ir tr.'!Q52+SUC1_Treneriai!L51</f>
        <v>0</v>
      </c>
      <c r="W52" s="243">
        <f>'2.2 SK Sportuojantieji ir tr.'!R52+SUC1_Treneriai!M51</f>
        <v>0</v>
      </c>
      <c r="X52" s="243">
        <f>'2.2 SK Sportuojantieji ir tr.'!S52+SUC1_Treneriai!N51</f>
        <v>0</v>
      </c>
      <c r="Z52" s="218" t="str">
        <f>IF(SUC1_Treneriai!C51&gt;M52,"Klaida! Negali būti mažiau trenerių negu SUC1 formoje","")</f>
        <v/>
      </c>
    </row>
    <row r="53" spans="1:26" ht="10.5" customHeight="1">
      <c r="A53" s="42" t="s">
        <v>202</v>
      </c>
      <c r="B53" s="267" t="s">
        <v>80</v>
      </c>
      <c r="C53" s="243">
        <f>'SUC1_B. duomenys'!C71</f>
        <v>0</v>
      </c>
      <c r="D53" s="243">
        <f>'SUC1_B. duomenys'!D71</f>
        <v>2</v>
      </c>
      <c r="E53" s="243">
        <f>'SUC1_B. duomenys'!E71</f>
        <v>0</v>
      </c>
      <c r="F53" s="53">
        <f>'SUC1_B. duomenys'!F71</f>
        <v>2</v>
      </c>
      <c r="G53" s="243">
        <f>'SUC1_B. duomenys'!G71</f>
        <v>0</v>
      </c>
      <c r="H53" s="243">
        <f>'2.2 SK Sportuojantieji ir tr.'!C53</f>
        <v>120</v>
      </c>
      <c r="I53" s="243">
        <f>'2.2 SK Sportuojantieji ir tr.'!D53</f>
        <v>45</v>
      </c>
      <c r="J53" s="243">
        <f>'2.2 SK Sportuojantieji ir tr.'!E53</f>
        <v>60</v>
      </c>
      <c r="K53" s="243">
        <f>'2.2 SK Sportuojantieji ir tr.'!F53</f>
        <v>225</v>
      </c>
      <c r="L53" s="243">
        <f>'2.2 SK Sportuojantieji ir tr.'!G53</f>
        <v>34</v>
      </c>
      <c r="M53" s="53">
        <f>'2.2 SK Sportuojantieji ir tr.'!H53+SUC1_Treneriai!C52</f>
        <v>3</v>
      </c>
      <c r="N53" s="243">
        <f>'2.2 SK Sportuojantieji ir tr.'!I53+SUC1_Treneriai!D52</f>
        <v>2</v>
      </c>
      <c r="O53" s="38">
        <f t="shared" si="0"/>
        <v>2</v>
      </c>
      <c r="P53" s="243">
        <f>'2.2 SK Sportuojantieji ir tr.'!K53+SUC1_Treneriai!F52</f>
        <v>0</v>
      </c>
      <c r="Q53" s="243">
        <f>'2.2 SK Sportuojantieji ir tr.'!L53+SUC1_Treneriai!G52</f>
        <v>0</v>
      </c>
      <c r="R53" s="243">
        <f>'2.2 SK Sportuojantieji ir tr.'!M53+SUC1_Treneriai!H52</f>
        <v>1</v>
      </c>
      <c r="S53" s="243">
        <f>'2.2 SK Sportuojantieji ir tr.'!N53+SUC1_Treneriai!I52</f>
        <v>0</v>
      </c>
      <c r="T53" s="243">
        <f>'2.2 SK Sportuojantieji ir tr.'!O53+SUC1_Treneriai!J52</f>
        <v>0</v>
      </c>
      <c r="U53" s="243">
        <f>'2.2 SK Sportuojantieji ir tr.'!P53+SUC1_Treneriai!K52</f>
        <v>0</v>
      </c>
      <c r="V53" s="243">
        <f>'2.2 SK Sportuojantieji ir tr.'!Q53+SUC1_Treneriai!L52</f>
        <v>2</v>
      </c>
      <c r="W53" s="243">
        <f>'2.2 SK Sportuojantieji ir tr.'!R53+SUC1_Treneriai!M52</f>
        <v>1</v>
      </c>
      <c r="X53" s="243">
        <f>'2.2 SK Sportuojantieji ir tr.'!S53+SUC1_Treneriai!N52</f>
        <v>1</v>
      </c>
      <c r="Z53" s="218" t="str">
        <f>IF(SUC1_Treneriai!C52&gt;M53,"Klaida! Negali būti mažiau trenerių negu SUC1 formoje","")</f>
        <v/>
      </c>
    </row>
    <row r="54" spans="1:26" ht="10.5" customHeight="1">
      <c r="A54" s="42" t="s">
        <v>204</v>
      </c>
      <c r="B54" s="267" t="s">
        <v>79</v>
      </c>
      <c r="C54" s="243">
        <f>'SUC1_B. duomenys'!C72</f>
        <v>29</v>
      </c>
      <c r="D54" s="243">
        <f>'SUC1_B. duomenys'!D72</f>
        <v>12</v>
      </c>
      <c r="E54" s="243">
        <f>'SUC1_B. duomenys'!E72</f>
        <v>0</v>
      </c>
      <c r="F54" s="53">
        <f>'SUC1_B. duomenys'!F72</f>
        <v>41</v>
      </c>
      <c r="G54" s="243">
        <f>'SUC1_B. duomenys'!G72</f>
        <v>10</v>
      </c>
      <c r="H54" s="243">
        <f>'2.2 SK Sportuojantieji ir tr.'!C54</f>
        <v>71</v>
      </c>
      <c r="I54" s="243">
        <f>'2.2 SK Sportuojantieji ir tr.'!D54</f>
        <v>42</v>
      </c>
      <c r="J54" s="243">
        <f>'2.2 SK Sportuojantieji ir tr.'!E54</f>
        <v>30</v>
      </c>
      <c r="K54" s="243">
        <f>'2.2 SK Sportuojantieji ir tr.'!F54</f>
        <v>143</v>
      </c>
      <c r="L54" s="243">
        <f>'2.2 SK Sportuojantieji ir tr.'!G54</f>
        <v>32</v>
      </c>
      <c r="M54" s="53">
        <f>'2.2 SK Sportuojantieji ir tr.'!H54+SUC1_Treneriai!C53</f>
        <v>6</v>
      </c>
      <c r="N54" s="243">
        <f>'2.2 SK Sportuojantieji ir tr.'!I54+SUC1_Treneriai!D53</f>
        <v>0</v>
      </c>
      <c r="O54" s="38">
        <f t="shared" si="0"/>
        <v>0</v>
      </c>
      <c r="P54" s="243">
        <f>'2.2 SK Sportuojantieji ir tr.'!K54+SUC1_Treneriai!F53</f>
        <v>0</v>
      </c>
      <c r="Q54" s="243">
        <f>'2.2 SK Sportuojantieji ir tr.'!L54+SUC1_Treneriai!G53</f>
        <v>0</v>
      </c>
      <c r="R54" s="243">
        <f>'2.2 SK Sportuojantieji ir tr.'!M54+SUC1_Treneriai!H53</f>
        <v>4</v>
      </c>
      <c r="S54" s="243">
        <f>'2.2 SK Sportuojantieji ir tr.'!N54+SUC1_Treneriai!I53</f>
        <v>1</v>
      </c>
      <c r="T54" s="243">
        <f>'2.2 SK Sportuojantieji ir tr.'!O54+SUC1_Treneriai!J53</f>
        <v>0</v>
      </c>
      <c r="U54" s="243">
        <f>'2.2 SK Sportuojantieji ir tr.'!P54+SUC1_Treneriai!K53</f>
        <v>1</v>
      </c>
      <c r="V54" s="243">
        <f>'2.2 SK Sportuojantieji ir tr.'!Q54+SUC1_Treneriai!L53</f>
        <v>6</v>
      </c>
      <c r="W54" s="243">
        <f>'2.2 SK Sportuojantieji ir tr.'!R54+SUC1_Treneriai!M53</f>
        <v>0</v>
      </c>
      <c r="X54" s="243">
        <f>'2.2 SK Sportuojantieji ir tr.'!S54+SUC1_Treneriai!N53</f>
        <v>1</v>
      </c>
      <c r="Z54" s="218" t="str">
        <f>IF(SUC1_Treneriai!C53&gt;M54,"Klaida! Negali būti mažiau trenerių negu SUC1 formoje","")</f>
        <v/>
      </c>
    </row>
    <row r="55" spans="1:26" ht="10.5" customHeight="1">
      <c r="A55" s="42" t="s">
        <v>205</v>
      </c>
      <c r="B55" s="267" t="s">
        <v>81</v>
      </c>
      <c r="C55" s="243">
        <f>'SUC1_B. duomenys'!C73</f>
        <v>0</v>
      </c>
      <c r="D55" s="243">
        <f>'SUC1_B. duomenys'!D73</f>
        <v>0</v>
      </c>
      <c r="E55" s="243">
        <f>'SUC1_B. duomenys'!E73</f>
        <v>0</v>
      </c>
      <c r="F55" s="53">
        <f>'SUC1_B. duomenys'!F73</f>
        <v>0</v>
      </c>
      <c r="G55" s="243">
        <f>'SUC1_B. duomenys'!G73</f>
        <v>0</v>
      </c>
      <c r="H55" s="243">
        <f>'2.2 SK Sportuojantieji ir tr.'!C55</f>
        <v>0</v>
      </c>
      <c r="I55" s="243">
        <f>'2.2 SK Sportuojantieji ir tr.'!D55</f>
        <v>4</v>
      </c>
      <c r="J55" s="243">
        <f>'2.2 SK Sportuojantieji ir tr.'!E55</f>
        <v>20</v>
      </c>
      <c r="K55" s="243">
        <f>'2.2 SK Sportuojantieji ir tr.'!F55</f>
        <v>24</v>
      </c>
      <c r="L55" s="243">
        <f>'2.2 SK Sportuojantieji ir tr.'!G55</f>
        <v>5</v>
      </c>
      <c r="M55" s="53">
        <f>'2.2 SK Sportuojantieji ir tr.'!H55+SUC1_Treneriai!C54</f>
        <v>0</v>
      </c>
      <c r="N55" s="243">
        <f>'2.2 SK Sportuojantieji ir tr.'!I55+SUC1_Treneriai!D54</f>
        <v>0</v>
      </c>
      <c r="O55" s="38">
        <f t="shared" si="0"/>
        <v>0</v>
      </c>
      <c r="P55" s="243">
        <f>'2.2 SK Sportuojantieji ir tr.'!K55+SUC1_Treneriai!F54</f>
        <v>0</v>
      </c>
      <c r="Q55" s="243">
        <f>'2.2 SK Sportuojantieji ir tr.'!L55+SUC1_Treneriai!G54</f>
        <v>0</v>
      </c>
      <c r="R55" s="243">
        <f>'2.2 SK Sportuojantieji ir tr.'!M55+SUC1_Treneriai!H54</f>
        <v>0</v>
      </c>
      <c r="S55" s="243">
        <f>'2.2 SK Sportuojantieji ir tr.'!N55+SUC1_Treneriai!I54</f>
        <v>0</v>
      </c>
      <c r="T55" s="243">
        <f>'2.2 SK Sportuojantieji ir tr.'!O55+SUC1_Treneriai!J54</f>
        <v>0</v>
      </c>
      <c r="U55" s="243">
        <f>'2.2 SK Sportuojantieji ir tr.'!P55+SUC1_Treneriai!K54</f>
        <v>0</v>
      </c>
      <c r="V55" s="243">
        <f>'2.2 SK Sportuojantieji ir tr.'!Q55+SUC1_Treneriai!L54</f>
        <v>0</v>
      </c>
      <c r="W55" s="243">
        <f>'2.2 SK Sportuojantieji ir tr.'!R55+SUC1_Treneriai!M54</f>
        <v>0</v>
      </c>
      <c r="X55" s="243">
        <f>'2.2 SK Sportuojantieji ir tr.'!S55+SUC1_Treneriai!N54</f>
        <v>4</v>
      </c>
      <c r="Z55" s="218" t="str">
        <f>IF(SUC1_Treneriai!C54&gt;M55,"Klaida! Negali būti mažiau trenerių negu SUC1 formoje","")</f>
        <v/>
      </c>
    </row>
    <row r="56" spans="1:26" ht="10.5" customHeight="1">
      <c r="A56" s="42" t="s">
        <v>206</v>
      </c>
      <c r="B56" s="267" t="s">
        <v>82</v>
      </c>
      <c r="C56" s="243">
        <f>'SUC1_B. duomenys'!C74</f>
        <v>0</v>
      </c>
      <c r="D56" s="243">
        <f>'SUC1_B. duomenys'!D74</f>
        <v>0</v>
      </c>
      <c r="E56" s="243">
        <f>'SUC1_B. duomenys'!E74</f>
        <v>0</v>
      </c>
      <c r="F56" s="53">
        <f>'SUC1_B. duomenys'!F74</f>
        <v>0</v>
      </c>
      <c r="G56" s="243">
        <f>'SUC1_B. duomenys'!G74</f>
        <v>0</v>
      </c>
      <c r="H56" s="243">
        <f>'2.2 SK Sportuojantieji ir tr.'!C56</f>
        <v>0</v>
      </c>
      <c r="I56" s="243">
        <f>'2.2 SK Sportuojantieji ir tr.'!D56</f>
        <v>1</v>
      </c>
      <c r="J56" s="243">
        <f>'2.2 SK Sportuojantieji ir tr.'!E56</f>
        <v>0</v>
      </c>
      <c r="K56" s="243">
        <f>'2.2 SK Sportuojantieji ir tr.'!F56</f>
        <v>1</v>
      </c>
      <c r="L56" s="243">
        <f>'2.2 SK Sportuojantieji ir tr.'!G56</f>
        <v>1</v>
      </c>
      <c r="M56" s="53">
        <f>'2.2 SK Sportuojantieji ir tr.'!H56+SUC1_Treneriai!C55</f>
        <v>0</v>
      </c>
      <c r="N56" s="243">
        <f>'2.2 SK Sportuojantieji ir tr.'!I56+SUC1_Treneriai!D55</f>
        <v>0</v>
      </c>
      <c r="O56" s="38">
        <f t="shared" si="0"/>
        <v>0</v>
      </c>
      <c r="P56" s="243">
        <f>'2.2 SK Sportuojantieji ir tr.'!K56+SUC1_Treneriai!F55</f>
        <v>0</v>
      </c>
      <c r="Q56" s="243">
        <f>'2.2 SK Sportuojantieji ir tr.'!L56+SUC1_Treneriai!G55</f>
        <v>0</v>
      </c>
      <c r="R56" s="243">
        <f>'2.2 SK Sportuojantieji ir tr.'!M56+SUC1_Treneriai!H55</f>
        <v>0</v>
      </c>
      <c r="S56" s="243">
        <f>'2.2 SK Sportuojantieji ir tr.'!N56+SUC1_Treneriai!I55</f>
        <v>0</v>
      </c>
      <c r="T56" s="243">
        <f>'2.2 SK Sportuojantieji ir tr.'!O56+SUC1_Treneriai!J55</f>
        <v>0</v>
      </c>
      <c r="U56" s="243">
        <f>'2.2 SK Sportuojantieji ir tr.'!P56+SUC1_Treneriai!K55</f>
        <v>0</v>
      </c>
      <c r="V56" s="243">
        <f>'2.2 SK Sportuojantieji ir tr.'!Q56+SUC1_Treneriai!L55</f>
        <v>0</v>
      </c>
      <c r="W56" s="243">
        <f>'2.2 SK Sportuojantieji ir tr.'!R56+SUC1_Treneriai!M55</f>
        <v>0</v>
      </c>
      <c r="X56" s="243">
        <f>'2.2 SK Sportuojantieji ir tr.'!S56+SUC1_Treneriai!N55</f>
        <v>1</v>
      </c>
      <c r="Z56" s="218" t="str">
        <f>IF(SUC1_Treneriai!C55&gt;M56,"Klaida! Negali būti mažiau trenerių negu SUC1 formoje","")</f>
        <v/>
      </c>
    </row>
    <row r="57" spans="1:26" ht="10.5" customHeight="1">
      <c r="A57" s="42" t="s">
        <v>207</v>
      </c>
      <c r="B57" s="267" t="s">
        <v>83</v>
      </c>
      <c r="C57" s="243">
        <f>'SUC1_B. duomenys'!C75</f>
        <v>0</v>
      </c>
      <c r="D57" s="243">
        <f>'SUC1_B. duomenys'!D75</f>
        <v>0</v>
      </c>
      <c r="E57" s="243">
        <f>'SUC1_B. duomenys'!E75</f>
        <v>0</v>
      </c>
      <c r="F57" s="53">
        <f>'SUC1_B. duomenys'!F75</f>
        <v>0</v>
      </c>
      <c r="G57" s="243">
        <f>'SUC1_B. duomenys'!G75</f>
        <v>0</v>
      </c>
      <c r="H57" s="243">
        <f>'2.2 SK Sportuojantieji ir tr.'!C57</f>
        <v>0</v>
      </c>
      <c r="I57" s="243">
        <f>'2.2 SK Sportuojantieji ir tr.'!D57</f>
        <v>0</v>
      </c>
      <c r="J57" s="243">
        <f>'2.2 SK Sportuojantieji ir tr.'!E57</f>
        <v>0</v>
      </c>
      <c r="K57" s="243">
        <f>'2.2 SK Sportuojantieji ir tr.'!F57</f>
        <v>0</v>
      </c>
      <c r="L57" s="243">
        <f>'2.2 SK Sportuojantieji ir tr.'!G57</f>
        <v>0</v>
      </c>
      <c r="M57" s="53">
        <f>'2.2 SK Sportuojantieji ir tr.'!H57+SUC1_Treneriai!C56</f>
        <v>0</v>
      </c>
      <c r="N57" s="243">
        <f>'2.2 SK Sportuojantieji ir tr.'!I57+SUC1_Treneriai!D56</f>
        <v>0</v>
      </c>
      <c r="O57" s="38">
        <f t="shared" si="0"/>
        <v>0</v>
      </c>
      <c r="P57" s="243">
        <f>'2.2 SK Sportuojantieji ir tr.'!K57+SUC1_Treneriai!F56</f>
        <v>0</v>
      </c>
      <c r="Q57" s="243">
        <f>'2.2 SK Sportuojantieji ir tr.'!L57+SUC1_Treneriai!G56</f>
        <v>0</v>
      </c>
      <c r="R57" s="243">
        <f>'2.2 SK Sportuojantieji ir tr.'!M57+SUC1_Treneriai!H56</f>
        <v>0</v>
      </c>
      <c r="S57" s="243">
        <f>'2.2 SK Sportuojantieji ir tr.'!N57+SUC1_Treneriai!I56</f>
        <v>0</v>
      </c>
      <c r="T57" s="243">
        <f>'2.2 SK Sportuojantieji ir tr.'!O57+SUC1_Treneriai!J56</f>
        <v>0</v>
      </c>
      <c r="U57" s="243">
        <f>'2.2 SK Sportuojantieji ir tr.'!P57+SUC1_Treneriai!K56</f>
        <v>0</v>
      </c>
      <c r="V57" s="243">
        <f>'2.2 SK Sportuojantieji ir tr.'!Q57+SUC1_Treneriai!L56</f>
        <v>0</v>
      </c>
      <c r="W57" s="243">
        <f>'2.2 SK Sportuojantieji ir tr.'!R57+SUC1_Treneriai!M56</f>
        <v>0</v>
      </c>
      <c r="X57" s="243">
        <f>'2.2 SK Sportuojantieji ir tr.'!S57+SUC1_Treneriai!N56</f>
        <v>0</v>
      </c>
      <c r="Z57" s="218" t="str">
        <f>IF(SUC1_Treneriai!C56&gt;M57,"Klaida! Negali būti mažiau trenerių negu SUC1 formoje","")</f>
        <v/>
      </c>
    </row>
    <row r="58" spans="1:26" ht="10.5" customHeight="1">
      <c r="A58" s="42" t="s">
        <v>208</v>
      </c>
      <c r="B58" s="267" t="s">
        <v>84</v>
      </c>
      <c r="C58" s="243">
        <f>'SUC1_B. duomenys'!C76</f>
        <v>2</v>
      </c>
      <c r="D58" s="243">
        <f>'SUC1_B. duomenys'!D76</f>
        <v>2</v>
      </c>
      <c r="E58" s="243">
        <f>'SUC1_B. duomenys'!E76</f>
        <v>0</v>
      </c>
      <c r="F58" s="53">
        <f>'SUC1_B. duomenys'!F76</f>
        <v>4</v>
      </c>
      <c r="G58" s="243">
        <f>'SUC1_B. duomenys'!G76</f>
        <v>1</v>
      </c>
      <c r="H58" s="243">
        <f>'2.2 SK Sportuojantieji ir tr.'!C58</f>
        <v>0</v>
      </c>
      <c r="I58" s="243">
        <f>'2.2 SK Sportuojantieji ir tr.'!D58</f>
        <v>0</v>
      </c>
      <c r="J58" s="243">
        <f>'2.2 SK Sportuojantieji ir tr.'!E58</f>
        <v>0</v>
      </c>
      <c r="K58" s="243">
        <f>'2.2 SK Sportuojantieji ir tr.'!F58</f>
        <v>0</v>
      </c>
      <c r="L58" s="243">
        <f>'2.2 SK Sportuojantieji ir tr.'!G58</f>
        <v>0</v>
      </c>
      <c r="M58" s="53">
        <f>'2.2 SK Sportuojantieji ir tr.'!H58+SUC1_Treneriai!C57</f>
        <v>1</v>
      </c>
      <c r="N58" s="243">
        <f>'2.2 SK Sportuojantieji ir tr.'!I58+SUC1_Treneriai!D57</f>
        <v>0</v>
      </c>
      <c r="O58" s="38">
        <f t="shared" si="0"/>
        <v>0</v>
      </c>
      <c r="P58" s="243">
        <f>'2.2 SK Sportuojantieji ir tr.'!K58+SUC1_Treneriai!F57</f>
        <v>0</v>
      </c>
      <c r="Q58" s="243">
        <f>'2.2 SK Sportuojantieji ir tr.'!L58+SUC1_Treneriai!G57</f>
        <v>0</v>
      </c>
      <c r="R58" s="243">
        <f>'2.2 SK Sportuojantieji ir tr.'!M58+SUC1_Treneriai!H57</f>
        <v>1</v>
      </c>
      <c r="S58" s="243">
        <f>'2.2 SK Sportuojantieji ir tr.'!N58+SUC1_Treneriai!I57</f>
        <v>0</v>
      </c>
      <c r="T58" s="243">
        <f>'2.2 SK Sportuojantieji ir tr.'!O58+SUC1_Treneriai!J57</f>
        <v>0</v>
      </c>
      <c r="U58" s="243">
        <f>'2.2 SK Sportuojantieji ir tr.'!P58+SUC1_Treneriai!K57</f>
        <v>0</v>
      </c>
      <c r="V58" s="243">
        <f>'2.2 SK Sportuojantieji ir tr.'!Q58+SUC1_Treneriai!L57</f>
        <v>1</v>
      </c>
      <c r="W58" s="243">
        <f>'2.2 SK Sportuojantieji ir tr.'!R58+SUC1_Treneriai!M57</f>
        <v>0</v>
      </c>
      <c r="X58" s="243">
        <f>'2.2 SK Sportuojantieji ir tr.'!S58+SUC1_Treneriai!N57</f>
        <v>0</v>
      </c>
      <c r="Z58" s="218" t="str">
        <f>IF(SUC1_Treneriai!C57&gt;M58,"Klaida! Negali būti mažiau trenerių negu SUC1 formoje","")</f>
        <v/>
      </c>
    </row>
    <row r="59" spans="1:26" ht="10.5" customHeight="1">
      <c r="A59" s="42" t="s">
        <v>210</v>
      </c>
      <c r="B59" s="267" t="s">
        <v>85</v>
      </c>
      <c r="C59" s="243">
        <f>'SUC1_B. duomenys'!C77</f>
        <v>0</v>
      </c>
      <c r="D59" s="243">
        <f>'SUC1_B. duomenys'!D77</f>
        <v>0</v>
      </c>
      <c r="E59" s="243">
        <f>'SUC1_B. duomenys'!E77</f>
        <v>0</v>
      </c>
      <c r="F59" s="53">
        <f>'SUC1_B. duomenys'!F77</f>
        <v>0</v>
      </c>
      <c r="G59" s="243">
        <f>'SUC1_B. duomenys'!G77</f>
        <v>0</v>
      </c>
      <c r="H59" s="243">
        <f>'2.2 SK Sportuojantieji ir tr.'!C59</f>
        <v>370</v>
      </c>
      <c r="I59" s="243">
        <f>'2.2 SK Sportuojantieji ir tr.'!D59</f>
        <v>360</v>
      </c>
      <c r="J59" s="243">
        <f>'2.2 SK Sportuojantieji ir tr.'!E59</f>
        <v>628</v>
      </c>
      <c r="K59" s="243">
        <f>'2.2 SK Sportuojantieji ir tr.'!F59</f>
        <v>1358</v>
      </c>
      <c r="L59" s="243">
        <f>'2.2 SK Sportuojantieji ir tr.'!G59</f>
        <v>530</v>
      </c>
      <c r="M59" s="53">
        <f>'2.2 SK Sportuojantieji ir tr.'!H59+SUC1_Treneriai!C58</f>
        <v>9</v>
      </c>
      <c r="N59" s="243">
        <f>'2.2 SK Sportuojantieji ir tr.'!I59+SUC1_Treneriai!D58</f>
        <v>2</v>
      </c>
      <c r="O59" s="38">
        <f t="shared" si="0"/>
        <v>1</v>
      </c>
      <c r="P59" s="243">
        <f>'2.2 SK Sportuojantieji ir tr.'!K59+SUC1_Treneriai!F58</f>
        <v>0</v>
      </c>
      <c r="Q59" s="243">
        <f>'2.2 SK Sportuojantieji ir tr.'!L59+SUC1_Treneriai!G58</f>
        <v>8</v>
      </c>
      <c r="R59" s="243">
        <f>'2.2 SK Sportuojantieji ir tr.'!M59+SUC1_Treneriai!H58</f>
        <v>0</v>
      </c>
      <c r="S59" s="243">
        <f>'2.2 SK Sportuojantieji ir tr.'!N59+SUC1_Treneriai!I58</f>
        <v>0</v>
      </c>
      <c r="T59" s="243">
        <f>'2.2 SK Sportuojantieji ir tr.'!O59+SUC1_Treneriai!J58</f>
        <v>0</v>
      </c>
      <c r="U59" s="243">
        <f>'2.2 SK Sportuojantieji ir tr.'!P59+SUC1_Treneriai!K58</f>
        <v>0</v>
      </c>
      <c r="V59" s="243">
        <f>'2.2 SK Sportuojantieji ir tr.'!Q59+SUC1_Treneriai!L58</f>
        <v>6</v>
      </c>
      <c r="W59" s="243">
        <f>'2.2 SK Sportuojantieji ir tr.'!R59+SUC1_Treneriai!M58</f>
        <v>1</v>
      </c>
      <c r="X59" s="243">
        <f>'2.2 SK Sportuojantieji ir tr.'!S59+SUC1_Treneriai!N58</f>
        <v>4</v>
      </c>
      <c r="Z59" s="218" t="str">
        <f>IF(SUC1_Treneriai!C58&gt;M59,"Klaida! Negali būti mažiau trenerių negu SUC1 formoje","")</f>
        <v/>
      </c>
    </row>
    <row r="60" spans="1:26" ht="10.5" customHeight="1">
      <c r="A60" s="42" t="s">
        <v>212</v>
      </c>
      <c r="B60" s="267" t="s">
        <v>86</v>
      </c>
      <c r="C60" s="243">
        <f>'SUC1_B. duomenys'!C78</f>
        <v>115</v>
      </c>
      <c r="D60" s="243">
        <f>'SUC1_B. duomenys'!D78</f>
        <v>0</v>
      </c>
      <c r="E60" s="243">
        <f>'SUC1_B. duomenys'!E78</f>
        <v>0</v>
      </c>
      <c r="F60" s="53">
        <f>'SUC1_B. duomenys'!F78</f>
        <v>115</v>
      </c>
      <c r="G60" s="243">
        <f>'SUC1_B. duomenys'!G78</f>
        <v>91</v>
      </c>
      <c r="H60" s="243">
        <f>'2.2 SK Sportuojantieji ir tr.'!C60</f>
        <v>0</v>
      </c>
      <c r="I60" s="243">
        <f>'2.2 SK Sportuojantieji ir tr.'!D60</f>
        <v>21</v>
      </c>
      <c r="J60" s="243">
        <f>'2.2 SK Sportuojantieji ir tr.'!E60</f>
        <v>14</v>
      </c>
      <c r="K60" s="243">
        <f>'2.2 SK Sportuojantieji ir tr.'!F60</f>
        <v>35</v>
      </c>
      <c r="L60" s="243">
        <f>'2.2 SK Sportuojantieji ir tr.'!G60</f>
        <v>24</v>
      </c>
      <c r="M60" s="53">
        <f>'2.2 SK Sportuojantieji ir tr.'!H60+SUC1_Treneriai!C59</f>
        <v>4</v>
      </c>
      <c r="N60" s="243">
        <f>'2.2 SK Sportuojantieji ir tr.'!I60+SUC1_Treneriai!D59</f>
        <v>2</v>
      </c>
      <c r="O60" s="38">
        <f t="shared" si="0"/>
        <v>2</v>
      </c>
      <c r="P60" s="243">
        <f>'2.2 SK Sportuojantieji ir tr.'!K60+SUC1_Treneriai!F59</f>
        <v>1</v>
      </c>
      <c r="Q60" s="243">
        <f>'2.2 SK Sportuojantieji ir tr.'!L60+SUC1_Treneriai!G59</f>
        <v>0</v>
      </c>
      <c r="R60" s="243">
        <f>'2.2 SK Sportuojantieji ir tr.'!M60+SUC1_Treneriai!H59</f>
        <v>1</v>
      </c>
      <c r="S60" s="243">
        <f>'2.2 SK Sportuojantieji ir tr.'!N60+SUC1_Treneriai!I59</f>
        <v>0</v>
      </c>
      <c r="T60" s="243">
        <f>'2.2 SK Sportuojantieji ir tr.'!O60+SUC1_Treneriai!J59</f>
        <v>0</v>
      </c>
      <c r="U60" s="243">
        <f>'2.2 SK Sportuojantieji ir tr.'!P60+SUC1_Treneriai!K59</f>
        <v>0</v>
      </c>
      <c r="V60" s="243">
        <f>'2.2 SK Sportuojantieji ir tr.'!Q60+SUC1_Treneriai!L59</f>
        <v>4</v>
      </c>
      <c r="W60" s="243">
        <f>'2.2 SK Sportuojantieji ir tr.'!R60+SUC1_Treneriai!M59</f>
        <v>0</v>
      </c>
      <c r="X60" s="243">
        <f>'2.2 SK Sportuojantieji ir tr.'!S60+SUC1_Treneriai!N59</f>
        <v>2</v>
      </c>
      <c r="Z60" s="218" t="str">
        <f>IF(SUC1_Treneriai!C59&gt;M60,"Klaida! Negali būti mažiau trenerių negu SUC1 formoje","")</f>
        <v/>
      </c>
    </row>
    <row r="61" spans="1:26" ht="10.5" customHeight="1">
      <c r="A61" s="42" t="s">
        <v>213</v>
      </c>
      <c r="B61" s="267" t="s">
        <v>87</v>
      </c>
      <c r="C61" s="243">
        <f>'SUC1_B. duomenys'!C79</f>
        <v>0</v>
      </c>
      <c r="D61" s="243">
        <f>'SUC1_B. duomenys'!D79</f>
        <v>0</v>
      </c>
      <c r="E61" s="243">
        <f>'SUC1_B. duomenys'!E79</f>
        <v>0</v>
      </c>
      <c r="F61" s="53">
        <f>'SUC1_B. duomenys'!F79</f>
        <v>0</v>
      </c>
      <c r="G61" s="243">
        <f>'SUC1_B. duomenys'!G79</f>
        <v>0</v>
      </c>
      <c r="H61" s="243">
        <f>'2.2 SK Sportuojantieji ir tr.'!C61</f>
        <v>0</v>
      </c>
      <c r="I61" s="243">
        <f>'2.2 SK Sportuojantieji ir tr.'!D61</f>
        <v>0</v>
      </c>
      <c r="J61" s="243">
        <f>'2.2 SK Sportuojantieji ir tr.'!E61</f>
        <v>0</v>
      </c>
      <c r="K61" s="243">
        <f>'2.2 SK Sportuojantieji ir tr.'!F61</f>
        <v>0</v>
      </c>
      <c r="L61" s="243">
        <f>'2.2 SK Sportuojantieji ir tr.'!G61</f>
        <v>0</v>
      </c>
      <c r="M61" s="53">
        <f>'2.2 SK Sportuojantieji ir tr.'!H61+SUC1_Treneriai!C60</f>
        <v>0</v>
      </c>
      <c r="N61" s="243">
        <f>'2.2 SK Sportuojantieji ir tr.'!I61+SUC1_Treneriai!D60</f>
        <v>0</v>
      </c>
      <c r="O61" s="38">
        <f t="shared" si="0"/>
        <v>0</v>
      </c>
      <c r="P61" s="243">
        <f>'2.2 SK Sportuojantieji ir tr.'!K61+SUC1_Treneriai!F60</f>
        <v>0</v>
      </c>
      <c r="Q61" s="243">
        <f>'2.2 SK Sportuojantieji ir tr.'!L61+SUC1_Treneriai!G60</f>
        <v>0</v>
      </c>
      <c r="R61" s="243">
        <f>'2.2 SK Sportuojantieji ir tr.'!M61+SUC1_Treneriai!H60</f>
        <v>0</v>
      </c>
      <c r="S61" s="243">
        <f>'2.2 SK Sportuojantieji ir tr.'!N61+SUC1_Treneriai!I60</f>
        <v>0</v>
      </c>
      <c r="T61" s="243">
        <f>'2.2 SK Sportuojantieji ir tr.'!O61+SUC1_Treneriai!J60</f>
        <v>0</v>
      </c>
      <c r="U61" s="243">
        <f>'2.2 SK Sportuojantieji ir tr.'!P61+SUC1_Treneriai!K60</f>
        <v>0</v>
      </c>
      <c r="V61" s="243">
        <f>'2.2 SK Sportuojantieji ir tr.'!Q61+SUC1_Treneriai!L60</f>
        <v>0</v>
      </c>
      <c r="W61" s="243">
        <f>'2.2 SK Sportuojantieji ir tr.'!R61+SUC1_Treneriai!M60</f>
        <v>0</v>
      </c>
      <c r="X61" s="243">
        <f>'2.2 SK Sportuojantieji ir tr.'!S61+SUC1_Treneriai!N60</f>
        <v>0</v>
      </c>
      <c r="Z61" s="218" t="str">
        <f>IF(SUC1_Treneriai!C60&gt;M61,"Klaida! Negali būti mažiau trenerių negu SUC1 formoje","")</f>
        <v/>
      </c>
    </row>
    <row r="62" spans="1:26" ht="10.5" customHeight="1">
      <c r="A62" s="42" t="s">
        <v>214</v>
      </c>
      <c r="B62" s="267" t="s">
        <v>88</v>
      </c>
      <c r="C62" s="243">
        <f>'SUC1_B. duomenys'!C80</f>
        <v>0</v>
      </c>
      <c r="D62" s="243">
        <f>'SUC1_B. duomenys'!D80</f>
        <v>0</v>
      </c>
      <c r="E62" s="243">
        <f>'SUC1_B. duomenys'!E80</f>
        <v>0</v>
      </c>
      <c r="F62" s="53">
        <f>'SUC1_B. duomenys'!F80</f>
        <v>0</v>
      </c>
      <c r="G62" s="243">
        <f>'SUC1_B. duomenys'!G80</f>
        <v>0</v>
      </c>
      <c r="H62" s="243">
        <f>'2.2 SK Sportuojantieji ir tr.'!C62</f>
        <v>0</v>
      </c>
      <c r="I62" s="243">
        <f>'2.2 SK Sportuojantieji ir tr.'!D62</f>
        <v>0</v>
      </c>
      <c r="J62" s="243">
        <f>'2.2 SK Sportuojantieji ir tr.'!E62</f>
        <v>0</v>
      </c>
      <c r="K62" s="243">
        <f>'2.2 SK Sportuojantieji ir tr.'!F62</f>
        <v>0</v>
      </c>
      <c r="L62" s="243">
        <f>'2.2 SK Sportuojantieji ir tr.'!G62</f>
        <v>0</v>
      </c>
      <c r="M62" s="53">
        <f>'2.2 SK Sportuojantieji ir tr.'!H62+SUC1_Treneriai!C61</f>
        <v>0</v>
      </c>
      <c r="N62" s="243">
        <f>'2.2 SK Sportuojantieji ir tr.'!I62+SUC1_Treneriai!D61</f>
        <v>0</v>
      </c>
      <c r="O62" s="38">
        <f t="shared" si="0"/>
        <v>0</v>
      </c>
      <c r="P62" s="243">
        <f>'2.2 SK Sportuojantieji ir tr.'!K62+SUC1_Treneriai!F61</f>
        <v>0</v>
      </c>
      <c r="Q62" s="243">
        <f>'2.2 SK Sportuojantieji ir tr.'!L62+SUC1_Treneriai!G61</f>
        <v>0</v>
      </c>
      <c r="R62" s="243">
        <f>'2.2 SK Sportuojantieji ir tr.'!M62+SUC1_Treneriai!H61</f>
        <v>0</v>
      </c>
      <c r="S62" s="243">
        <f>'2.2 SK Sportuojantieji ir tr.'!N62+SUC1_Treneriai!I61</f>
        <v>0</v>
      </c>
      <c r="T62" s="243">
        <f>'2.2 SK Sportuojantieji ir tr.'!O62+SUC1_Treneriai!J61</f>
        <v>0</v>
      </c>
      <c r="U62" s="243">
        <f>'2.2 SK Sportuojantieji ir tr.'!P62+SUC1_Treneriai!K61</f>
        <v>0</v>
      </c>
      <c r="V62" s="243">
        <f>'2.2 SK Sportuojantieji ir tr.'!Q62+SUC1_Treneriai!L61</f>
        <v>0</v>
      </c>
      <c r="W62" s="243">
        <f>'2.2 SK Sportuojantieji ir tr.'!R62+SUC1_Treneriai!M61</f>
        <v>0</v>
      </c>
      <c r="X62" s="243">
        <f>'2.2 SK Sportuojantieji ir tr.'!S62+SUC1_Treneriai!N61</f>
        <v>0</v>
      </c>
      <c r="Z62" s="218" t="str">
        <f>IF(SUC1_Treneriai!C61&gt;M62,"Klaida! Negali būti mažiau trenerių negu SUC1 formoje","")</f>
        <v/>
      </c>
    </row>
    <row r="63" spans="1:26" ht="10.5" customHeight="1">
      <c r="A63" s="42" t="s">
        <v>215</v>
      </c>
      <c r="B63" s="267" t="s">
        <v>89</v>
      </c>
      <c r="C63" s="243">
        <f>'SUC1_B. duomenys'!C81</f>
        <v>0</v>
      </c>
      <c r="D63" s="243">
        <f>'SUC1_B. duomenys'!D81</f>
        <v>0</v>
      </c>
      <c r="E63" s="243">
        <f>'SUC1_B. duomenys'!E81</f>
        <v>0</v>
      </c>
      <c r="F63" s="53">
        <f>'SUC1_B. duomenys'!F81</f>
        <v>0</v>
      </c>
      <c r="G63" s="243">
        <f>'SUC1_B. duomenys'!G81</f>
        <v>0</v>
      </c>
      <c r="H63" s="243">
        <f>'2.2 SK Sportuojantieji ir tr.'!C63</f>
        <v>0</v>
      </c>
      <c r="I63" s="243">
        <f>'2.2 SK Sportuojantieji ir tr.'!D63</f>
        <v>0</v>
      </c>
      <c r="J63" s="243">
        <f>'2.2 SK Sportuojantieji ir tr.'!E63</f>
        <v>0</v>
      </c>
      <c r="K63" s="243">
        <f>'2.2 SK Sportuojantieji ir tr.'!F63</f>
        <v>0</v>
      </c>
      <c r="L63" s="243">
        <f>'2.2 SK Sportuojantieji ir tr.'!G63</f>
        <v>0</v>
      </c>
      <c r="M63" s="53">
        <f>'2.2 SK Sportuojantieji ir tr.'!H63+SUC1_Treneriai!C62</f>
        <v>0</v>
      </c>
      <c r="N63" s="243">
        <f>'2.2 SK Sportuojantieji ir tr.'!I63+SUC1_Treneriai!D62</f>
        <v>0</v>
      </c>
      <c r="O63" s="38">
        <f t="shared" si="0"/>
        <v>0</v>
      </c>
      <c r="P63" s="243">
        <f>'2.2 SK Sportuojantieji ir tr.'!K63+SUC1_Treneriai!F62</f>
        <v>0</v>
      </c>
      <c r="Q63" s="243">
        <f>'2.2 SK Sportuojantieji ir tr.'!L63+SUC1_Treneriai!G62</f>
        <v>0</v>
      </c>
      <c r="R63" s="243">
        <f>'2.2 SK Sportuojantieji ir tr.'!M63+SUC1_Treneriai!H62</f>
        <v>0</v>
      </c>
      <c r="S63" s="243">
        <f>'2.2 SK Sportuojantieji ir tr.'!N63+SUC1_Treneriai!I62</f>
        <v>0</v>
      </c>
      <c r="T63" s="243">
        <f>'2.2 SK Sportuojantieji ir tr.'!O63+SUC1_Treneriai!J62</f>
        <v>0</v>
      </c>
      <c r="U63" s="243">
        <f>'2.2 SK Sportuojantieji ir tr.'!P63+SUC1_Treneriai!K62</f>
        <v>0</v>
      </c>
      <c r="V63" s="243">
        <f>'2.2 SK Sportuojantieji ir tr.'!Q63+SUC1_Treneriai!L62</f>
        <v>0</v>
      </c>
      <c r="W63" s="243">
        <f>'2.2 SK Sportuojantieji ir tr.'!R63+SUC1_Treneriai!M62</f>
        <v>0</v>
      </c>
      <c r="X63" s="243">
        <f>'2.2 SK Sportuojantieji ir tr.'!S63+SUC1_Treneriai!N62</f>
        <v>0</v>
      </c>
      <c r="Z63" s="218" t="str">
        <f>IF(SUC1_Treneriai!C62&gt;M63,"Klaida! Negali būti mažiau trenerių negu SUC1 formoje","")</f>
        <v/>
      </c>
    </row>
    <row r="64" spans="1:26" ht="10.5" customHeight="1">
      <c r="A64" s="42" t="s">
        <v>216</v>
      </c>
      <c r="B64" s="267" t="s">
        <v>90</v>
      </c>
      <c r="C64" s="243">
        <f>'SUC1_B. duomenys'!C82</f>
        <v>0</v>
      </c>
      <c r="D64" s="243">
        <f>'SUC1_B. duomenys'!D82</f>
        <v>0</v>
      </c>
      <c r="E64" s="243">
        <f>'SUC1_B. duomenys'!E82</f>
        <v>0</v>
      </c>
      <c r="F64" s="53">
        <f>'SUC1_B. duomenys'!F82</f>
        <v>0</v>
      </c>
      <c r="G64" s="243">
        <f>'SUC1_B. duomenys'!G82</f>
        <v>0</v>
      </c>
      <c r="H64" s="243">
        <f>'2.2 SK Sportuojantieji ir tr.'!C64</f>
        <v>0</v>
      </c>
      <c r="I64" s="243">
        <f>'2.2 SK Sportuojantieji ir tr.'!D64</f>
        <v>0</v>
      </c>
      <c r="J64" s="243">
        <f>'2.2 SK Sportuojantieji ir tr.'!E64</f>
        <v>0</v>
      </c>
      <c r="K64" s="243">
        <f>'2.2 SK Sportuojantieji ir tr.'!F64</f>
        <v>0</v>
      </c>
      <c r="L64" s="243">
        <f>'2.2 SK Sportuojantieji ir tr.'!G64</f>
        <v>0</v>
      </c>
      <c r="M64" s="53">
        <f>'2.2 SK Sportuojantieji ir tr.'!H64+SUC1_Treneriai!C63</f>
        <v>0</v>
      </c>
      <c r="N64" s="243">
        <f>'2.2 SK Sportuojantieji ir tr.'!I64+SUC1_Treneriai!D63</f>
        <v>0</v>
      </c>
      <c r="O64" s="38">
        <f t="shared" si="0"/>
        <v>0</v>
      </c>
      <c r="P64" s="243">
        <f>'2.2 SK Sportuojantieji ir tr.'!K64+SUC1_Treneriai!F63</f>
        <v>0</v>
      </c>
      <c r="Q64" s="243">
        <f>'2.2 SK Sportuojantieji ir tr.'!L64+SUC1_Treneriai!G63</f>
        <v>0</v>
      </c>
      <c r="R64" s="243">
        <f>'2.2 SK Sportuojantieji ir tr.'!M64+SUC1_Treneriai!H63</f>
        <v>0</v>
      </c>
      <c r="S64" s="243">
        <f>'2.2 SK Sportuojantieji ir tr.'!N64+SUC1_Treneriai!I63</f>
        <v>0</v>
      </c>
      <c r="T64" s="243">
        <f>'2.2 SK Sportuojantieji ir tr.'!O64+SUC1_Treneriai!J63</f>
        <v>0</v>
      </c>
      <c r="U64" s="243">
        <f>'2.2 SK Sportuojantieji ir tr.'!P64+SUC1_Treneriai!K63</f>
        <v>0</v>
      </c>
      <c r="V64" s="243">
        <f>'2.2 SK Sportuojantieji ir tr.'!Q64+SUC1_Treneriai!L63</f>
        <v>0</v>
      </c>
      <c r="W64" s="243">
        <f>'2.2 SK Sportuojantieji ir tr.'!R64+SUC1_Treneriai!M63</f>
        <v>0</v>
      </c>
      <c r="X64" s="243">
        <f>'2.2 SK Sportuojantieji ir tr.'!S64+SUC1_Treneriai!N63</f>
        <v>0</v>
      </c>
      <c r="Z64" s="218" t="str">
        <f>IF(SUC1_Treneriai!C63&gt;M64,"Klaida! Negali būti mažiau trenerių negu SUC1 formoje","")</f>
        <v/>
      </c>
    </row>
    <row r="65" spans="1:26" ht="10.5" customHeight="1">
      <c r="A65" s="42"/>
      <c r="B65" s="44" t="s">
        <v>21</v>
      </c>
      <c r="C65" s="53">
        <f t="shared" ref="C65:X65" si="1">SUM(C10:C64)</f>
        <v>2918</v>
      </c>
      <c r="D65" s="53">
        <f t="shared" si="1"/>
        <v>62</v>
      </c>
      <c r="E65" s="53">
        <f t="shared" si="1"/>
        <v>0</v>
      </c>
      <c r="F65" s="53">
        <f t="shared" si="1"/>
        <v>2980</v>
      </c>
      <c r="G65" s="53">
        <f t="shared" si="1"/>
        <v>851</v>
      </c>
      <c r="H65" s="53">
        <f t="shared" si="1"/>
        <v>2094</v>
      </c>
      <c r="I65" s="53">
        <f t="shared" si="1"/>
        <v>737</v>
      </c>
      <c r="J65" s="53">
        <f t="shared" si="1"/>
        <v>918</v>
      </c>
      <c r="K65" s="53">
        <f t="shared" si="1"/>
        <v>3749</v>
      </c>
      <c r="L65" s="53">
        <f t="shared" si="1"/>
        <v>1022</v>
      </c>
      <c r="M65" s="53">
        <f t="shared" si="1"/>
        <v>192</v>
      </c>
      <c r="N65" s="53">
        <f t="shared" si="1"/>
        <v>62</v>
      </c>
      <c r="O65" s="53">
        <f t="shared" si="1"/>
        <v>70</v>
      </c>
      <c r="P65" s="53">
        <f t="shared" si="1"/>
        <v>43</v>
      </c>
      <c r="Q65" s="53">
        <f t="shared" si="1"/>
        <v>21</v>
      </c>
      <c r="R65" s="53">
        <f t="shared" si="1"/>
        <v>44</v>
      </c>
      <c r="S65" s="53">
        <f t="shared" si="1"/>
        <v>7</v>
      </c>
      <c r="T65" s="53">
        <f t="shared" si="1"/>
        <v>5</v>
      </c>
      <c r="U65" s="53">
        <f t="shared" si="1"/>
        <v>2</v>
      </c>
      <c r="V65" s="53">
        <f t="shared" si="1"/>
        <v>154</v>
      </c>
      <c r="W65" s="53">
        <f t="shared" si="1"/>
        <v>29</v>
      </c>
      <c r="X65" s="53">
        <f t="shared" si="1"/>
        <v>99</v>
      </c>
      <c r="Z65" s="218" t="str">
        <f>IF(SUC1_Treneriai!C64&gt;M65,"Klaida! Negali būti mažiau trenerių negu SUC2 formoje","")</f>
        <v/>
      </c>
    </row>
    <row r="66" spans="1:26" ht="10.5" customHeight="1">
      <c r="A66" s="57"/>
      <c r="B66" s="46" t="s">
        <v>116</v>
      </c>
      <c r="C66" s="54"/>
      <c r="D66" s="54"/>
      <c r="E66" s="54"/>
      <c r="F66" s="54"/>
      <c r="G66" s="54"/>
      <c r="H66" s="54"/>
      <c r="I66" s="54"/>
      <c r="J66" s="54"/>
      <c r="K66" s="54"/>
      <c r="L66" s="54"/>
      <c r="M66" s="39"/>
      <c r="N66" s="55"/>
      <c r="O66" s="39"/>
      <c r="P66" s="54"/>
      <c r="Q66" s="54"/>
      <c r="R66" s="54"/>
      <c r="S66" s="54"/>
      <c r="T66" s="54"/>
      <c r="U66" s="54"/>
      <c r="V66" s="54"/>
      <c r="W66" s="54"/>
      <c r="X66" s="56"/>
      <c r="Z66" s="218"/>
    </row>
    <row r="67" spans="1:26" ht="10.5" customHeight="1">
      <c r="A67" s="42" t="s">
        <v>156</v>
      </c>
      <c r="B67" s="267" t="s">
        <v>91</v>
      </c>
      <c r="C67" s="243">
        <f>'SUC1_B. duomenys'!C90</f>
        <v>0</v>
      </c>
      <c r="D67" s="243">
        <f>'SUC1_B. duomenys'!D90</f>
        <v>0</v>
      </c>
      <c r="E67" s="243">
        <f>'SUC1_B. duomenys'!E90</f>
        <v>0</v>
      </c>
      <c r="F67" s="53">
        <f>'SUC1_B. duomenys'!F90</f>
        <v>0</v>
      </c>
      <c r="G67" s="243">
        <f>'SUC1_B. duomenys'!G90</f>
        <v>0</v>
      </c>
      <c r="H67" s="243">
        <f>'2.2 SK Sportuojantieji ir tr.'!C67</f>
        <v>0</v>
      </c>
      <c r="I67" s="243">
        <f>'2.2 SK Sportuojantieji ir tr.'!D67</f>
        <v>0</v>
      </c>
      <c r="J67" s="243">
        <f>'2.2 SK Sportuojantieji ir tr.'!E67</f>
        <v>0</v>
      </c>
      <c r="K67" s="243">
        <f>'2.2 SK Sportuojantieji ir tr.'!F67</f>
        <v>0</v>
      </c>
      <c r="L67" s="243">
        <f>'2.2 SK Sportuojantieji ir tr.'!G67</f>
        <v>0</v>
      </c>
      <c r="M67" s="53">
        <f>'2.2 SK Sportuojantieji ir tr.'!H67+SUC1_Treneriai!C71</f>
        <v>0</v>
      </c>
      <c r="N67" s="243">
        <f>'2.2 SK Sportuojantieji ir tr.'!I67+SUC1_Treneriai!D71</f>
        <v>0</v>
      </c>
      <c r="O67" s="38">
        <f t="shared" ref="O67:O112" si="2">M67-(P67+Q67+R67+S67+T67+U67)</f>
        <v>0</v>
      </c>
      <c r="P67" s="243">
        <f>'2.2 SK Sportuojantieji ir tr.'!K67+SUC1_Treneriai!F71</f>
        <v>0</v>
      </c>
      <c r="Q67" s="243">
        <f>'2.2 SK Sportuojantieji ir tr.'!L67+SUC1_Treneriai!G71</f>
        <v>0</v>
      </c>
      <c r="R67" s="243">
        <f>'2.2 SK Sportuojantieji ir tr.'!M67+SUC1_Treneriai!H71</f>
        <v>0</v>
      </c>
      <c r="S67" s="243">
        <f>'2.2 SK Sportuojantieji ir tr.'!N67+SUC1_Treneriai!I71</f>
        <v>0</v>
      </c>
      <c r="T67" s="243">
        <f>'2.2 SK Sportuojantieji ir tr.'!O67+SUC1_Treneriai!J71</f>
        <v>0</v>
      </c>
      <c r="U67" s="243">
        <f>'2.2 SK Sportuojantieji ir tr.'!P67+SUC1_Treneriai!K71</f>
        <v>0</v>
      </c>
      <c r="V67" s="243">
        <f>'2.2 SK Sportuojantieji ir tr.'!Q67+SUC1_Treneriai!L71</f>
        <v>0</v>
      </c>
      <c r="W67" s="243">
        <f>'2.2 SK Sportuojantieji ir tr.'!R67+SUC1_Treneriai!M71</f>
        <v>0</v>
      </c>
      <c r="X67" s="243">
        <f>'2.2 SK Sportuojantieji ir tr.'!S67+SUC1_Treneriai!N71</f>
        <v>0</v>
      </c>
      <c r="Z67" s="218" t="str">
        <f>IF(SUC1_Treneriai!C71&gt;M67,"Klaida! Negali būti mažiau trenerių negu SUC1 formoje","")</f>
        <v/>
      </c>
    </row>
    <row r="68" spans="1:26" ht="10.5" customHeight="1">
      <c r="A68" s="42" t="s">
        <v>157</v>
      </c>
      <c r="B68" s="267" t="s">
        <v>196</v>
      </c>
      <c r="C68" s="243">
        <f>'SUC1_B. duomenys'!C91</f>
        <v>0</v>
      </c>
      <c r="D68" s="243">
        <f>'SUC1_B. duomenys'!D91</f>
        <v>0</v>
      </c>
      <c r="E68" s="243">
        <f>'SUC1_B. duomenys'!E91</f>
        <v>0</v>
      </c>
      <c r="F68" s="53">
        <f>'SUC1_B. duomenys'!F91</f>
        <v>0</v>
      </c>
      <c r="G68" s="243">
        <f>'SUC1_B. duomenys'!G91</f>
        <v>0</v>
      </c>
      <c r="H68" s="243">
        <f>'2.2 SK Sportuojantieji ir tr.'!C68</f>
        <v>0</v>
      </c>
      <c r="I68" s="243">
        <f>'2.2 SK Sportuojantieji ir tr.'!D68</f>
        <v>0</v>
      </c>
      <c r="J68" s="243">
        <f>'2.2 SK Sportuojantieji ir tr.'!E68</f>
        <v>0</v>
      </c>
      <c r="K68" s="243">
        <f>'2.2 SK Sportuojantieji ir tr.'!F68</f>
        <v>0</v>
      </c>
      <c r="L68" s="243">
        <f>'2.2 SK Sportuojantieji ir tr.'!G68</f>
        <v>0</v>
      </c>
      <c r="M68" s="53">
        <f>'2.2 SK Sportuojantieji ir tr.'!H68+SUC1_Treneriai!C72</f>
        <v>0</v>
      </c>
      <c r="N68" s="243">
        <f>'2.2 SK Sportuojantieji ir tr.'!I68+SUC1_Treneriai!D72</f>
        <v>0</v>
      </c>
      <c r="O68" s="38">
        <f t="shared" si="2"/>
        <v>0</v>
      </c>
      <c r="P68" s="243">
        <f>'2.2 SK Sportuojantieji ir tr.'!K68+SUC1_Treneriai!F72</f>
        <v>0</v>
      </c>
      <c r="Q68" s="243">
        <f>'2.2 SK Sportuojantieji ir tr.'!L68+SUC1_Treneriai!G72</f>
        <v>0</v>
      </c>
      <c r="R68" s="243">
        <f>'2.2 SK Sportuojantieji ir tr.'!M68+SUC1_Treneriai!H72</f>
        <v>0</v>
      </c>
      <c r="S68" s="243">
        <f>'2.2 SK Sportuojantieji ir tr.'!N68+SUC1_Treneriai!I72</f>
        <v>0</v>
      </c>
      <c r="T68" s="243">
        <f>'2.2 SK Sportuojantieji ir tr.'!O68+SUC1_Treneriai!J72</f>
        <v>0</v>
      </c>
      <c r="U68" s="243">
        <f>'2.2 SK Sportuojantieji ir tr.'!P68+SUC1_Treneriai!K72</f>
        <v>0</v>
      </c>
      <c r="V68" s="243">
        <f>'2.2 SK Sportuojantieji ir tr.'!Q68+SUC1_Treneriai!L72</f>
        <v>0</v>
      </c>
      <c r="W68" s="243">
        <f>'2.2 SK Sportuojantieji ir tr.'!R68+SUC1_Treneriai!M72</f>
        <v>0</v>
      </c>
      <c r="X68" s="243">
        <f>'2.2 SK Sportuojantieji ir tr.'!S68+SUC1_Treneriai!N72</f>
        <v>0</v>
      </c>
      <c r="Z68" s="218" t="str">
        <f>IF(SUC1_Treneriai!C72&gt;M68,"Klaida! Negali būti mažiau trenerių negu SUC1 formoje","")</f>
        <v/>
      </c>
    </row>
    <row r="69" spans="1:26" ht="10.5" customHeight="1">
      <c r="A69" s="42" t="s">
        <v>158</v>
      </c>
      <c r="B69" s="267" t="s">
        <v>382</v>
      </c>
      <c r="C69" s="243">
        <f>'SUC1_B. duomenys'!C92</f>
        <v>0</v>
      </c>
      <c r="D69" s="243">
        <f>'SUC1_B. duomenys'!D92</f>
        <v>0</v>
      </c>
      <c r="E69" s="243">
        <f>'SUC1_B. duomenys'!E92</f>
        <v>0</v>
      </c>
      <c r="F69" s="53">
        <f>'SUC1_B. duomenys'!F92</f>
        <v>0</v>
      </c>
      <c r="G69" s="243">
        <f>'SUC1_B. duomenys'!G92</f>
        <v>0</v>
      </c>
      <c r="H69" s="243">
        <f>'2.2 SK Sportuojantieji ir tr.'!C69</f>
        <v>0</v>
      </c>
      <c r="I69" s="243">
        <f>'2.2 SK Sportuojantieji ir tr.'!D69</f>
        <v>0</v>
      </c>
      <c r="J69" s="243">
        <f>'2.2 SK Sportuojantieji ir tr.'!E69</f>
        <v>0</v>
      </c>
      <c r="K69" s="243">
        <f>'2.2 SK Sportuojantieji ir tr.'!F69</f>
        <v>0</v>
      </c>
      <c r="L69" s="243">
        <f>'2.2 SK Sportuojantieji ir tr.'!G69</f>
        <v>0</v>
      </c>
      <c r="M69" s="53">
        <f>'2.2 SK Sportuojantieji ir tr.'!H69+SUC1_Treneriai!C73</f>
        <v>0</v>
      </c>
      <c r="N69" s="243">
        <f>'2.2 SK Sportuojantieji ir tr.'!I69+SUC1_Treneriai!D73</f>
        <v>0</v>
      </c>
      <c r="O69" s="38">
        <f t="shared" si="2"/>
        <v>0</v>
      </c>
      <c r="P69" s="243">
        <f>'2.2 SK Sportuojantieji ir tr.'!K69+SUC1_Treneriai!F73</f>
        <v>0</v>
      </c>
      <c r="Q69" s="243">
        <f>'2.2 SK Sportuojantieji ir tr.'!L69+SUC1_Treneriai!G73</f>
        <v>0</v>
      </c>
      <c r="R69" s="243">
        <f>'2.2 SK Sportuojantieji ir tr.'!M69+SUC1_Treneriai!H73</f>
        <v>0</v>
      </c>
      <c r="S69" s="243">
        <f>'2.2 SK Sportuojantieji ir tr.'!N69+SUC1_Treneriai!I73</f>
        <v>0</v>
      </c>
      <c r="T69" s="243">
        <f>'2.2 SK Sportuojantieji ir tr.'!O69+SUC1_Treneriai!J73</f>
        <v>0</v>
      </c>
      <c r="U69" s="243">
        <f>'2.2 SK Sportuojantieji ir tr.'!P69+SUC1_Treneriai!K73</f>
        <v>0</v>
      </c>
      <c r="V69" s="243">
        <f>'2.2 SK Sportuojantieji ir tr.'!Q69+SUC1_Treneriai!L73</f>
        <v>0</v>
      </c>
      <c r="W69" s="243">
        <f>'2.2 SK Sportuojantieji ir tr.'!R69+SUC1_Treneriai!M73</f>
        <v>0</v>
      </c>
      <c r="X69" s="243">
        <f>'2.2 SK Sportuojantieji ir tr.'!S69+SUC1_Treneriai!N73</f>
        <v>0</v>
      </c>
      <c r="Z69" s="218" t="str">
        <f>IF(SUC1_Treneriai!C73&gt;M69,"Klaida! Negali būti mažiau trenerių negu SUC1 formoje","")</f>
        <v/>
      </c>
    </row>
    <row r="70" spans="1:26" ht="10.5" customHeight="1">
      <c r="A70" s="42" t="s">
        <v>159</v>
      </c>
      <c r="B70" s="267" t="s">
        <v>383</v>
      </c>
      <c r="C70" s="243">
        <f>'SUC1_B. duomenys'!C93</f>
        <v>44</v>
      </c>
      <c r="D70" s="243">
        <f>'SUC1_B. duomenys'!D93</f>
        <v>0</v>
      </c>
      <c r="E70" s="243">
        <f>'SUC1_B. duomenys'!E93</f>
        <v>0</v>
      </c>
      <c r="F70" s="53">
        <f>'SUC1_B. duomenys'!F93</f>
        <v>44</v>
      </c>
      <c r="G70" s="243">
        <f>'SUC1_B. duomenys'!G93</f>
        <v>44</v>
      </c>
      <c r="H70" s="243">
        <f>'2.2 SK Sportuojantieji ir tr.'!C70</f>
        <v>181</v>
      </c>
      <c r="I70" s="243">
        <f>'2.2 SK Sportuojantieji ir tr.'!D70</f>
        <v>20</v>
      </c>
      <c r="J70" s="243">
        <f>'2.2 SK Sportuojantieji ir tr.'!E70</f>
        <v>5</v>
      </c>
      <c r="K70" s="243">
        <f>'2.2 SK Sportuojantieji ir tr.'!F70</f>
        <v>206</v>
      </c>
      <c r="L70" s="243">
        <f>'2.2 SK Sportuojantieji ir tr.'!G70</f>
        <v>191</v>
      </c>
      <c r="M70" s="53">
        <f>'2.2 SK Sportuojantieji ir tr.'!H70+SUC1_Treneriai!C74</f>
        <v>8</v>
      </c>
      <c r="N70" s="243">
        <f>'2.2 SK Sportuojantieji ir tr.'!I70+SUC1_Treneriai!D74</f>
        <v>8</v>
      </c>
      <c r="O70" s="38">
        <f t="shared" si="2"/>
        <v>4</v>
      </c>
      <c r="P70" s="243">
        <f>'2.2 SK Sportuojantieji ir tr.'!K70+SUC1_Treneriai!F74</f>
        <v>2</v>
      </c>
      <c r="Q70" s="243">
        <f>'2.2 SK Sportuojantieji ir tr.'!L70+SUC1_Treneriai!G74</f>
        <v>0</v>
      </c>
      <c r="R70" s="243">
        <f>'2.2 SK Sportuojantieji ir tr.'!M70+SUC1_Treneriai!H74</f>
        <v>2</v>
      </c>
      <c r="S70" s="243">
        <f>'2.2 SK Sportuojantieji ir tr.'!N70+SUC1_Treneriai!I74</f>
        <v>0</v>
      </c>
      <c r="T70" s="243">
        <f>'2.2 SK Sportuojantieji ir tr.'!O70+SUC1_Treneriai!J74</f>
        <v>0</v>
      </c>
      <c r="U70" s="243">
        <f>'2.2 SK Sportuojantieji ir tr.'!P70+SUC1_Treneriai!K74</f>
        <v>0</v>
      </c>
      <c r="V70" s="243">
        <f>'2.2 SK Sportuojantieji ir tr.'!Q70+SUC1_Treneriai!L74</f>
        <v>7</v>
      </c>
      <c r="W70" s="243">
        <f>'2.2 SK Sportuojantieji ir tr.'!R70+SUC1_Treneriai!M74</f>
        <v>1</v>
      </c>
      <c r="X70" s="243">
        <f>'2.2 SK Sportuojantieji ir tr.'!S70+SUC1_Treneriai!N74</f>
        <v>2</v>
      </c>
      <c r="Z70" s="218" t="str">
        <f>IF(SUC1_Treneriai!C74&gt;M70,"Klaida! Negali būti mažiau trenerių negu SUC1 formoje","")</f>
        <v/>
      </c>
    </row>
    <row r="71" spans="1:26" ht="10.5" customHeight="1">
      <c r="A71" s="42" t="s">
        <v>160</v>
      </c>
      <c r="B71" s="267" t="s">
        <v>384</v>
      </c>
      <c r="C71" s="243">
        <f>'SUC1_B. duomenys'!C94</f>
        <v>0</v>
      </c>
      <c r="D71" s="243">
        <f>'SUC1_B. duomenys'!D94</f>
        <v>0</v>
      </c>
      <c r="E71" s="243">
        <f>'SUC1_B. duomenys'!E94</f>
        <v>0</v>
      </c>
      <c r="F71" s="53">
        <f>'SUC1_B. duomenys'!F94</f>
        <v>0</v>
      </c>
      <c r="G71" s="243">
        <f>'SUC1_B. duomenys'!G94</f>
        <v>0</v>
      </c>
      <c r="H71" s="243">
        <f>'2.2 SK Sportuojantieji ir tr.'!C71</f>
        <v>0</v>
      </c>
      <c r="I71" s="243">
        <f>'2.2 SK Sportuojantieji ir tr.'!D71</f>
        <v>0</v>
      </c>
      <c r="J71" s="243">
        <f>'2.2 SK Sportuojantieji ir tr.'!E71</f>
        <v>0</v>
      </c>
      <c r="K71" s="243">
        <f>'2.2 SK Sportuojantieji ir tr.'!F71</f>
        <v>0</v>
      </c>
      <c r="L71" s="243">
        <f>'2.2 SK Sportuojantieji ir tr.'!G71</f>
        <v>0</v>
      </c>
      <c r="M71" s="53">
        <f>'2.2 SK Sportuojantieji ir tr.'!H71+SUC1_Treneriai!C75</f>
        <v>0</v>
      </c>
      <c r="N71" s="243">
        <f>'2.2 SK Sportuojantieji ir tr.'!I71+SUC1_Treneriai!D75</f>
        <v>0</v>
      </c>
      <c r="O71" s="38">
        <f t="shared" si="2"/>
        <v>0</v>
      </c>
      <c r="P71" s="243">
        <f>'2.2 SK Sportuojantieji ir tr.'!K71+SUC1_Treneriai!F75</f>
        <v>0</v>
      </c>
      <c r="Q71" s="243">
        <f>'2.2 SK Sportuojantieji ir tr.'!L71+SUC1_Treneriai!G75</f>
        <v>0</v>
      </c>
      <c r="R71" s="243">
        <f>'2.2 SK Sportuojantieji ir tr.'!M71+SUC1_Treneriai!H75</f>
        <v>0</v>
      </c>
      <c r="S71" s="243">
        <f>'2.2 SK Sportuojantieji ir tr.'!N71+SUC1_Treneriai!I75</f>
        <v>0</v>
      </c>
      <c r="T71" s="243">
        <f>'2.2 SK Sportuojantieji ir tr.'!O71+SUC1_Treneriai!J75</f>
        <v>0</v>
      </c>
      <c r="U71" s="243">
        <f>'2.2 SK Sportuojantieji ir tr.'!P71+SUC1_Treneriai!K75</f>
        <v>0</v>
      </c>
      <c r="V71" s="243">
        <f>'2.2 SK Sportuojantieji ir tr.'!Q71+SUC1_Treneriai!L75</f>
        <v>0</v>
      </c>
      <c r="W71" s="243">
        <f>'2.2 SK Sportuojantieji ir tr.'!R71+SUC1_Treneriai!M75</f>
        <v>0</v>
      </c>
      <c r="X71" s="243">
        <f>'2.2 SK Sportuojantieji ir tr.'!S71+SUC1_Treneriai!N75</f>
        <v>0</v>
      </c>
      <c r="Z71" s="218" t="str">
        <f>IF(SUC1_Treneriai!C75&gt;M71,"Klaida! Negali būti mažiau trenerių negu SUC1 formoje","")</f>
        <v/>
      </c>
    </row>
    <row r="72" spans="1:26" ht="10.5" customHeight="1">
      <c r="A72" s="42" t="s">
        <v>161</v>
      </c>
      <c r="B72" s="267" t="s">
        <v>385</v>
      </c>
      <c r="C72" s="243">
        <f>'SUC1_B. duomenys'!C95</f>
        <v>0</v>
      </c>
      <c r="D72" s="243">
        <f>'SUC1_B. duomenys'!D95</f>
        <v>0</v>
      </c>
      <c r="E72" s="243">
        <f>'SUC1_B. duomenys'!E95</f>
        <v>0</v>
      </c>
      <c r="F72" s="53">
        <f>'SUC1_B. duomenys'!F95</f>
        <v>0</v>
      </c>
      <c r="G72" s="243">
        <f>'SUC1_B. duomenys'!G95</f>
        <v>0</v>
      </c>
      <c r="H72" s="243">
        <f>'2.2 SK Sportuojantieji ir tr.'!C72</f>
        <v>0</v>
      </c>
      <c r="I72" s="243">
        <f>'2.2 SK Sportuojantieji ir tr.'!D72</f>
        <v>0</v>
      </c>
      <c r="J72" s="243">
        <f>'2.2 SK Sportuojantieji ir tr.'!E72</f>
        <v>0</v>
      </c>
      <c r="K72" s="243">
        <f>'2.2 SK Sportuojantieji ir tr.'!F72</f>
        <v>0</v>
      </c>
      <c r="L72" s="243">
        <f>'2.2 SK Sportuojantieji ir tr.'!G72</f>
        <v>0</v>
      </c>
      <c r="M72" s="53">
        <f>'2.2 SK Sportuojantieji ir tr.'!H72+SUC1_Treneriai!C76</f>
        <v>0</v>
      </c>
      <c r="N72" s="243">
        <f>'2.2 SK Sportuojantieji ir tr.'!I72+SUC1_Treneriai!D76</f>
        <v>0</v>
      </c>
      <c r="O72" s="38">
        <f t="shared" si="2"/>
        <v>0</v>
      </c>
      <c r="P72" s="243">
        <f>'2.2 SK Sportuojantieji ir tr.'!K72+SUC1_Treneriai!F76</f>
        <v>0</v>
      </c>
      <c r="Q72" s="243">
        <f>'2.2 SK Sportuojantieji ir tr.'!L72+SUC1_Treneriai!G76</f>
        <v>0</v>
      </c>
      <c r="R72" s="243">
        <f>'2.2 SK Sportuojantieji ir tr.'!M72+SUC1_Treneriai!H76</f>
        <v>0</v>
      </c>
      <c r="S72" s="243">
        <f>'2.2 SK Sportuojantieji ir tr.'!N72+SUC1_Treneriai!I76</f>
        <v>0</v>
      </c>
      <c r="T72" s="243">
        <f>'2.2 SK Sportuojantieji ir tr.'!O72+SUC1_Treneriai!J76</f>
        <v>0</v>
      </c>
      <c r="U72" s="243">
        <f>'2.2 SK Sportuojantieji ir tr.'!P72+SUC1_Treneriai!K76</f>
        <v>0</v>
      </c>
      <c r="V72" s="243">
        <f>'2.2 SK Sportuojantieji ir tr.'!Q72+SUC1_Treneriai!L76</f>
        <v>0</v>
      </c>
      <c r="W72" s="243">
        <f>'2.2 SK Sportuojantieji ir tr.'!R72+SUC1_Treneriai!M76</f>
        <v>0</v>
      </c>
      <c r="X72" s="243">
        <f>'2.2 SK Sportuojantieji ir tr.'!S72+SUC1_Treneriai!N76</f>
        <v>0</v>
      </c>
      <c r="Z72" s="218" t="str">
        <f>IF(SUC1_Treneriai!C76&gt;M72,"Klaida! Negali būti mažiau trenerių negu SUC1 formoje","")</f>
        <v/>
      </c>
    </row>
    <row r="73" spans="1:26" ht="10.5" customHeight="1">
      <c r="A73" s="42" t="s">
        <v>162</v>
      </c>
      <c r="B73" s="267" t="s">
        <v>386</v>
      </c>
      <c r="C73" s="243">
        <f>'SUC1_B. duomenys'!C96</f>
        <v>0</v>
      </c>
      <c r="D73" s="243">
        <f>'SUC1_B. duomenys'!D96</f>
        <v>0</v>
      </c>
      <c r="E73" s="243">
        <f>'SUC1_B. duomenys'!E96</f>
        <v>0</v>
      </c>
      <c r="F73" s="53">
        <f>'SUC1_B. duomenys'!F96</f>
        <v>0</v>
      </c>
      <c r="G73" s="243">
        <f>'SUC1_B. duomenys'!G96</f>
        <v>0</v>
      </c>
      <c r="H73" s="243">
        <f>'2.2 SK Sportuojantieji ir tr.'!C73</f>
        <v>0</v>
      </c>
      <c r="I73" s="243">
        <f>'2.2 SK Sportuojantieji ir tr.'!D73</f>
        <v>15</v>
      </c>
      <c r="J73" s="243">
        <f>'2.2 SK Sportuojantieji ir tr.'!E73</f>
        <v>5</v>
      </c>
      <c r="K73" s="243">
        <f>'2.2 SK Sportuojantieji ir tr.'!F73</f>
        <v>20</v>
      </c>
      <c r="L73" s="243">
        <f>'2.2 SK Sportuojantieji ir tr.'!G73</f>
        <v>15</v>
      </c>
      <c r="M73" s="53">
        <f>'2.2 SK Sportuojantieji ir tr.'!H73+SUC1_Treneriai!C77</f>
        <v>0</v>
      </c>
      <c r="N73" s="243">
        <f>'2.2 SK Sportuojantieji ir tr.'!I73+SUC1_Treneriai!D77</f>
        <v>0</v>
      </c>
      <c r="O73" s="38">
        <f t="shared" si="2"/>
        <v>0</v>
      </c>
      <c r="P73" s="243">
        <f>'2.2 SK Sportuojantieji ir tr.'!K73+SUC1_Treneriai!F77</f>
        <v>0</v>
      </c>
      <c r="Q73" s="243">
        <f>'2.2 SK Sportuojantieji ir tr.'!L73+SUC1_Treneriai!G77</f>
        <v>0</v>
      </c>
      <c r="R73" s="243">
        <f>'2.2 SK Sportuojantieji ir tr.'!M73+SUC1_Treneriai!H77</f>
        <v>0</v>
      </c>
      <c r="S73" s="243">
        <f>'2.2 SK Sportuojantieji ir tr.'!N73+SUC1_Treneriai!I77</f>
        <v>0</v>
      </c>
      <c r="T73" s="243">
        <f>'2.2 SK Sportuojantieji ir tr.'!O73+SUC1_Treneriai!J77</f>
        <v>0</v>
      </c>
      <c r="U73" s="243">
        <f>'2.2 SK Sportuojantieji ir tr.'!P73+SUC1_Treneriai!K77</f>
        <v>0</v>
      </c>
      <c r="V73" s="243">
        <f>'2.2 SK Sportuojantieji ir tr.'!Q73+SUC1_Treneriai!L77</f>
        <v>0</v>
      </c>
      <c r="W73" s="243">
        <f>'2.2 SK Sportuojantieji ir tr.'!R73+SUC1_Treneriai!M77</f>
        <v>0</v>
      </c>
      <c r="X73" s="243">
        <f>'2.2 SK Sportuojantieji ir tr.'!S73+SUC1_Treneriai!N77</f>
        <v>1</v>
      </c>
      <c r="Z73" s="218" t="str">
        <f>IF(SUC1_Treneriai!C77&gt;M73,"Klaida! Negali būti mažiau trenerių negu SUC1 formoje","")</f>
        <v/>
      </c>
    </row>
    <row r="74" spans="1:26" ht="10.5" customHeight="1">
      <c r="A74" s="42" t="s">
        <v>163</v>
      </c>
      <c r="B74" s="267" t="s">
        <v>92</v>
      </c>
      <c r="C74" s="243">
        <f>'SUC1_B. duomenys'!C97</f>
        <v>0</v>
      </c>
      <c r="D74" s="243">
        <f>'SUC1_B. duomenys'!D97</f>
        <v>0</v>
      </c>
      <c r="E74" s="243">
        <f>'SUC1_B. duomenys'!E97</f>
        <v>0</v>
      </c>
      <c r="F74" s="53">
        <f>'SUC1_B. duomenys'!F97</f>
        <v>0</v>
      </c>
      <c r="G74" s="243">
        <f>'SUC1_B. duomenys'!G97</f>
        <v>0</v>
      </c>
      <c r="H74" s="243">
        <f>'2.2 SK Sportuojantieji ir tr.'!C74</f>
        <v>0</v>
      </c>
      <c r="I74" s="243">
        <f>'2.2 SK Sportuojantieji ir tr.'!D74</f>
        <v>0</v>
      </c>
      <c r="J74" s="243">
        <f>'2.2 SK Sportuojantieji ir tr.'!E74</f>
        <v>0</v>
      </c>
      <c r="K74" s="243">
        <f>'2.2 SK Sportuojantieji ir tr.'!F74</f>
        <v>0</v>
      </c>
      <c r="L74" s="243">
        <f>'2.2 SK Sportuojantieji ir tr.'!G74</f>
        <v>0</v>
      </c>
      <c r="M74" s="53">
        <f>'2.2 SK Sportuojantieji ir tr.'!H74+SUC1_Treneriai!C78</f>
        <v>0</v>
      </c>
      <c r="N74" s="243">
        <f>'2.2 SK Sportuojantieji ir tr.'!I74+SUC1_Treneriai!D78</f>
        <v>0</v>
      </c>
      <c r="O74" s="38">
        <f t="shared" si="2"/>
        <v>0</v>
      </c>
      <c r="P74" s="243">
        <f>'2.2 SK Sportuojantieji ir tr.'!K74+SUC1_Treneriai!F78</f>
        <v>0</v>
      </c>
      <c r="Q74" s="243">
        <f>'2.2 SK Sportuojantieji ir tr.'!L74+SUC1_Treneriai!G78</f>
        <v>0</v>
      </c>
      <c r="R74" s="243">
        <f>'2.2 SK Sportuojantieji ir tr.'!M74+SUC1_Treneriai!H78</f>
        <v>0</v>
      </c>
      <c r="S74" s="243">
        <f>'2.2 SK Sportuojantieji ir tr.'!N74+SUC1_Treneriai!I78</f>
        <v>0</v>
      </c>
      <c r="T74" s="243">
        <f>'2.2 SK Sportuojantieji ir tr.'!O74+SUC1_Treneriai!J78</f>
        <v>0</v>
      </c>
      <c r="U74" s="243">
        <f>'2.2 SK Sportuojantieji ir tr.'!P74+SUC1_Treneriai!K78</f>
        <v>0</v>
      </c>
      <c r="V74" s="243">
        <f>'2.2 SK Sportuojantieji ir tr.'!Q74+SUC1_Treneriai!L78</f>
        <v>0</v>
      </c>
      <c r="W74" s="243">
        <f>'2.2 SK Sportuojantieji ir tr.'!R74+SUC1_Treneriai!M78</f>
        <v>0</v>
      </c>
      <c r="X74" s="243">
        <f>'2.2 SK Sportuojantieji ir tr.'!S74+SUC1_Treneriai!N78</f>
        <v>0</v>
      </c>
      <c r="Z74" s="218" t="str">
        <f>IF(SUC1_Treneriai!C78&gt;M74,"Klaida! Negali būti mažiau trenerių negu SUC1 formoje","")</f>
        <v/>
      </c>
    </row>
    <row r="75" spans="1:26" ht="10.5" customHeight="1">
      <c r="A75" s="42" t="s">
        <v>164</v>
      </c>
      <c r="B75" s="267" t="s">
        <v>387</v>
      </c>
      <c r="C75" s="243">
        <f>'SUC1_B. duomenys'!C98</f>
        <v>0</v>
      </c>
      <c r="D75" s="243">
        <f>'SUC1_B. duomenys'!D98</f>
        <v>0</v>
      </c>
      <c r="E75" s="243">
        <f>'SUC1_B. duomenys'!E98</f>
        <v>0</v>
      </c>
      <c r="F75" s="53">
        <f>'SUC1_B. duomenys'!F98</f>
        <v>0</v>
      </c>
      <c r="G75" s="243">
        <f>'SUC1_B. duomenys'!G98</f>
        <v>0</v>
      </c>
      <c r="H75" s="243">
        <f>'2.2 SK Sportuojantieji ir tr.'!C75</f>
        <v>0</v>
      </c>
      <c r="I75" s="243">
        <f>'2.2 SK Sportuojantieji ir tr.'!D75</f>
        <v>0</v>
      </c>
      <c r="J75" s="243">
        <f>'2.2 SK Sportuojantieji ir tr.'!E75</f>
        <v>0</v>
      </c>
      <c r="K75" s="243">
        <f>'2.2 SK Sportuojantieji ir tr.'!F75</f>
        <v>0</v>
      </c>
      <c r="L75" s="243">
        <f>'2.2 SK Sportuojantieji ir tr.'!G75</f>
        <v>0</v>
      </c>
      <c r="M75" s="53">
        <f>'2.2 SK Sportuojantieji ir tr.'!H75+SUC1_Treneriai!C79</f>
        <v>0</v>
      </c>
      <c r="N75" s="243">
        <f>'2.2 SK Sportuojantieji ir tr.'!I75+SUC1_Treneriai!D79</f>
        <v>0</v>
      </c>
      <c r="O75" s="38">
        <f t="shared" si="2"/>
        <v>0</v>
      </c>
      <c r="P75" s="243">
        <f>'2.2 SK Sportuojantieji ir tr.'!K75+SUC1_Treneriai!F79</f>
        <v>0</v>
      </c>
      <c r="Q75" s="243">
        <f>'2.2 SK Sportuojantieji ir tr.'!L75+SUC1_Treneriai!G79</f>
        <v>0</v>
      </c>
      <c r="R75" s="243">
        <f>'2.2 SK Sportuojantieji ir tr.'!M75+SUC1_Treneriai!H79</f>
        <v>0</v>
      </c>
      <c r="S75" s="243">
        <f>'2.2 SK Sportuojantieji ir tr.'!N75+SUC1_Treneriai!I79</f>
        <v>0</v>
      </c>
      <c r="T75" s="243">
        <f>'2.2 SK Sportuojantieji ir tr.'!O75+SUC1_Treneriai!J79</f>
        <v>0</v>
      </c>
      <c r="U75" s="243">
        <f>'2.2 SK Sportuojantieji ir tr.'!P75+SUC1_Treneriai!K79</f>
        <v>0</v>
      </c>
      <c r="V75" s="243">
        <f>'2.2 SK Sportuojantieji ir tr.'!Q75+SUC1_Treneriai!L79</f>
        <v>0</v>
      </c>
      <c r="W75" s="243">
        <f>'2.2 SK Sportuojantieji ir tr.'!R75+SUC1_Treneriai!M79</f>
        <v>0</v>
      </c>
      <c r="X75" s="243">
        <f>'2.2 SK Sportuojantieji ir tr.'!S75+SUC1_Treneriai!N79</f>
        <v>0</v>
      </c>
      <c r="Z75" s="218" t="str">
        <f>IF(SUC1_Treneriai!C79&gt;M75,"Klaida! Negali būti mažiau trenerių negu SUC1 formoje","")</f>
        <v/>
      </c>
    </row>
    <row r="76" spans="1:26" ht="10.5" customHeight="1">
      <c r="A76" s="42" t="s">
        <v>165</v>
      </c>
      <c r="B76" s="267" t="s">
        <v>388</v>
      </c>
      <c r="C76" s="243">
        <f>'SUC1_B. duomenys'!C99</f>
        <v>0</v>
      </c>
      <c r="D76" s="243">
        <f>'SUC1_B. duomenys'!D99</f>
        <v>0</v>
      </c>
      <c r="E76" s="243">
        <f>'SUC1_B. duomenys'!E99</f>
        <v>0</v>
      </c>
      <c r="F76" s="53">
        <f>'SUC1_B. duomenys'!F99</f>
        <v>0</v>
      </c>
      <c r="G76" s="243">
        <f>'SUC1_B. duomenys'!G99</f>
        <v>0</v>
      </c>
      <c r="H76" s="243">
        <f>'2.2 SK Sportuojantieji ir tr.'!C76</f>
        <v>0</v>
      </c>
      <c r="I76" s="243">
        <f>'2.2 SK Sportuojantieji ir tr.'!D76</f>
        <v>0</v>
      </c>
      <c r="J76" s="243">
        <f>'2.2 SK Sportuojantieji ir tr.'!E76</f>
        <v>0</v>
      </c>
      <c r="K76" s="243">
        <f>'2.2 SK Sportuojantieji ir tr.'!F76</f>
        <v>0</v>
      </c>
      <c r="L76" s="243">
        <f>'2.2 SK Sportuojantieji ir tr.'!G76</f>
        <v>0</v>
      </c>
      <c r="M76" s="53">
        <f>'2.2 SK Sportuojantieji ir tr.'!H76+SUC1_Treneriai!C80</f>
        <v>0</v>
      </c>
      <c r="N76" s="243">
        <f>'2.2 SK Sportuojantieji ir tr.'!I76+SUC1_Treneriai!D80</f>
        <v>0</v>
      </c>
      <c r="O76" s="38">
        <f t="shared" si="2"/>
        <v>0</v>
      </c>
      <c r="P76" s="243">
        <f>'2.2 SK Sportuojantieji ir tr.'!K76+SUC1_Treneriai!F80</f>
        <v>0</v>
      </c>
      <c r="Q76" s="243">
        <f>'2.2 SK Sportuojantieji ir tr.'!L76+SUC1_Treneriai!G80</f>
        <v>0</v>
      </c>
      <c r="R76" s="243">
        <f>'2.2 SK Sportuojantieji ir tr.'!M76+SUC1_Treneriai!H80</f>
        <v>0</v>
      </c>
      <c r="S76" s="243">
        <f>'2.2 SK Sportuojantieji ir tr.'!N76+SUC1_Treneriai!I80</f>
        <v>0</v>
      </c>
      <c r="T76" s="243">
        <f>'2.2 SK Sportuojantieji ir tr.'!O76+SUC1_Treneriai!J80</f>
        <v>0</v>
      </c>
      <c r="U76" s="243">
        <f>'2.2 SK Sportuojantieji ir tr.'!P76+SUC1_Treneriai!K80</f>
        <v>0</v>
      </c>
      <c r="V76" s="243">
        <f>'2.2 SK Sportuojantieji ir tr.'!Q76+SUC1_Treneriai!L80</f>
        <v>0</v>
      </c>
      <c r="W76" s="243">
        <f>'2.2 SK Sportuojantieji ir tr.'!R76+SUC1_Treneriai!M80</f>
        <v>0</v>
      </c>
      <c r="X76" s="243">
        <f>'2.2 SK Sportuojantieji ir tr.'!S76+SUC1_Treneriai!N80</f>
        <v>0</v>
      </c>
      <c r="Z76" s="218" t="str">
        <f>IF(SUC1_Treneriai!C80&gt;M76,"Klaida! Negali būti mažiau trenerių negu SUC1 formoje","")</f>
        <v/>
      </c>
    </row>
    <row r="77" spans="1:26" ht="10.5" customHeight="1">
      <c r="A77" s="42" t="s">
        <v>166</v>
      </c>
      <c r="B77" s="267" t="s">
        <v>389</v>
      </c>
      <c r="C77" s="243">
        <f>'SUC1_B. duomenys'!C100</f>
        <v>0</v>
      </c>
      <c r="D77" s="243">
        <f>'SUC1_B. duomenys'!D100</f>
        <v>0</v>
      </c>
      <c r="E77" s="243">
        <f>'SUC1_B. duomenys'!E100</f>
        <v>0</v>
      </c>
      <c r="F77" s="53">
        <f>'SUC1_B. duomenys'!F100</f>
        <v>0</v>
      </c>
      <c r="G77" s="243">
        <f>'SUC1_B. duomenys'!G100</f>
        <v>0</v>
      </c>
      <c r="H77" s="243">
        <f>'2.2 SK Sportuojantieji ir tr.'!C77</f>
        <v>0</v>
      </c>
      <c r="I77" s="243">
        <f>'2.2 SK Sportuojantieji ir tr.'!D77</f>
        <v>0</v>
      </c>
      <c r="J77" s="243">
        <f>'2.2 SK Sportuojantieji ir tr.'!E77</f>
        <v>0</v>
      </c>
      <c r="K77" s="243">
        <f>'2.2 SK Sportuojantieji ir tr.'!F77</f>
        <v>0</v>
      </c>
      <c r="L77" s="243">
        <f>'2.2 SK Sportuojantieji ir tr.'!G77</f>
        <v>0</v>
      </c>
      <c r="M77" s="53">
        <f>'2.2 SK Sportuojantieji ir tr.'!H77+SUC1_Treneriai!C81</f>
        <v>0</v>
      </c>
      <c r="N77" s="243">
        <f>'2.2 SK Sportuojantieji ir tr.'!I77+SUC1_Treneriai!D81</f>
        <v>0</v>
      </c>
      <c r="O77" s="38">
        <f t="shared" si="2"/>
        <v>0</v>
      </c>
      <c r="P77" s="243">
        <f>'2.2 SK Sportuojantieji ir tr.'!K77+SUC1_Treneriai!F81</f>
        <v>0</v>
      </c>
      <c r="Q77" s="243">
        <f>'2.2 SK Sportuojantieji ir tr.'!L77+SUC1_Treneriai!G81</f>
        <v>0</v>
      </c>
      <c r="R77" s="243">
        <f>'2.2 SK Sportuojantieji ir tr.'!M77+SUC1_Treneriai!H81</f>
        <v>0</v>
      </c>
      <c r="S77" s="243">
        <f>'2.2 SK Sportuojantieji ir tr.'!N77+SUC1_Treneriai!I81</f>
        <v>0</v>
      </c>
      <c r="T77" s="243">
        <f>'2.2 SK Sportuojantieji ir tr.'!O77+SUC1_Treneriai!J81</f>
        <v>0</v>
      </c>
      <c r="U77" s="243">
        <f>'2.2 SK Sportuojantieji ir tr.'!P77+SUC1_Treneriai!K81</f>
        <v>0</v>
      </c>
      <c r="V77" s="243">
        <f>'2.2 SK Sportuojantieji ir tr.'!Q77+SUC1_Treneriai!L81</f>
        <v>0</v>
      </c>
      <c r="W77" s="243">
        <f>'2.2 SK Sportuojantieji ir tr.'!R77+SUC1_Treneriai!M81</f>
        <v>0</v>
      </c>
      <c r="X77" s="243">
        <f>'2.2 SK Sportuojantieji ir tr.'!S77+SUC1_Treneriai!N81</f>
        <v>0</v>
      </c>
      <c r="Z77" s="218" t="str">
        <f>IF(SUC1_Treneriai!C81&gt;M77,"Klaida! Negali būti mažiau trenerių negu SUC1 formoje","")</f>
        <v/>
      </c>
    </row>
    <row r="78" spans="1:26" ht="10.5" customHeight="1">
      <c r="A78" s="42" t="s">
        <v>167</v>
      </c>
      <c r="B78" s="267" t="s">
        <v>390</v>
      </c>
      <c r="C78" s="243">
        <f>'SUC1_B. duomenys'!C101</f>
        <v>0</v>
      </c>
      <c r="D78" s="243">
        <f>'SUC1_B. duomenys'!D101</f>
        <v>0</v>
      </c>
      <c r="E78" s="243">
        <f>'SUC1_B. duomenys'!E101</f>
        <v>0</v>
      </c>
      <c r="F78" s="53">
        <f>'SUC1_B. duomenys'!F101</f>
        <v>0</v>
      </c>
      <c r="G78" s="243">
        <f>'SUC1_B. duomenys'!G101</f>
        <v>0</v>
      </c>
      <c r="H78" s="243">
        <f>'2.2 SK Sportuojantieji ir tr.'!C78</f>
        <v>0</v>
      </c>
      <c r="I78" s="243">
        <f>'2.2 SK Sportuojantieji ir tr.'!D78</f>
        <v>0</v>
      </c>
      <c r="J78" s="243">
        <f>'2.2 SK Sportuojantieji ir tr.'!E78</f>
        <v>0</v>
      </c>
      <c r="K78" s="243">
        <f>'2.2 SK Sportuojantieji ir tr.'!F78</f>
        <v>0</v>
      </c>
      <c r="L78" s="243">
        <f>'2.2 SK Sportuojantieji ir tr.'!G78</f>
        <v>0</v>
      </c>
      <c r="M78" s="53">
        <f>'2.2 SK Sportuojantieji ir tr.'!H78+SUC1_Treneriai!C82</f>
        <v>0</v>
      </c>
      <c r="N78" s="243">
        <f>'2.2 SK Sportuojantieji ir tr.'!I78+SUC1_Treneriai!D82</f>
        <v>0</v>
      </c>
      <c r="O78" s="38">
        <f t="shared" si="2"/>
        <v>0</v>
      </c>
      <c r="P78" s="243">
        <f>'2.2 SK Sportuojantieji ir tr.'!K78+SUC1_Treneriai!F82</f>
        <v>0</v>
      </c>
      <c r="Q78" s="243">
        <f>'2.2 SK Sportuojantieji ir tr.'!L78+SUC1_Treneriai!G82</f>
        <v>0</v>
      </c>
      <c r="R78" s="243">
        <f>'2.2 SK Sportuojantieji ir tr.'!M78+SUC1_Treneriai!H82</f>
        <v>0</v>
      </c>
      <c r="S78" s="243">
        <f>'2.2 SK Sportuojantieji ir tr.'!N78+SUC1_Treneriai!I82</f>
        <v>0</v>
      </c>
      <c r="T78" s="243">
        <f>'2.2 SK Sportuojantieji ir tr.'!O78+SUC1_Treneriai!J82</f>
        <v>0</v>
      </c>
      <c r="U78" s="243">
        <f>'2.2 SK Sportuojantieji ir tr.'!P78+SUC1_Treneriai!K82</f>
        <v>0</v>
      </c>
      <c r="V78" s="243">
        <f>'2.2 SK Sportuojantieji ir tr.'!Q78+SUC1_Treneriai!L82</f>
        <v>0</v>
      </c>
      <c r="W78" s="243">
        <f>'2.2 SK Sportuojantieji ir tr.'!R78+SUC1_Treneriai!M82</f>
        <v>0</v>
      </c>
      <c r="X78" s="243">
        <f>'2.2 SK Sportuojantieji ir tr.'!S78+SUC1_Treneriai!N82</f>
        <v>0</v>
      </c>
      <c r="Z78" s="218" t="str">
        <f>IF(SUC1_Treneriai!C82&gt;M78,"Klaida! Negali būti mažiau trenerių negu SUC1 formoje","")</f>
        <v/>
      </c>
    </row>
    <row r="79" spans="1:26" ht="10.5" customHeight="1">
      <c r="A79" s="42" t="s">
        <v>168</v>
      </c>
      <c r="B79" s="267" t="s">
        <v>93</v>
      </c>
      <c r="C79" s="243">
        <f>'SUC1_B. duomenys'!C102</f>
        <v>0</v>
      </c>
      <c r="D79" s="243">
        <f>'SUC1_B. duomenys'!D102</f>
        <v>0</v>
      </c>
      <c r="E79" s="243">
        <f>'SUC1_B. duomenys'!E102</f>
        <v>0</v>
      </c>
      <c r="F79" s="53">
        <f>'SUC1_B. duomenys'!F102</f>
        <v>0</v>
      </c>
      <c r="G79" s="243">
        <f>'SUC1_B. duomenys'!G102</f>
        <v>0</v>
      </c>
      <c r="H79" s="243">
        <f>'2.2 SK Sportuojantieji ir tr.'!C79</f>
        <v>0</v>
      </c>
      <c r="I79" s="243">
        <f>'2.2 SK Sportuojantieji ir tr.'!D79</f>
        <v>0</v>
      </c>
      <c r="J79" s="243">
        <f>'2.2 SK Sportuojantieji ir tr.'!E79</f>
        <v>0</v>
      </c>
      <c r="K79" s="243">
        <f>'2.2 SK Sportuojantieji ir tr.'!F79</f>
        <v>0</v>
      </c>
      <c r="L79" s="243">
        <f>'2.2 SK Sportuojantieji ir tr.'!G79</f>
        <v>0</v>
      </c>
      <c r="M79" s="53">
        <f>'2.2 SK Sportuojantieji ir tr.'!H79+SUC1_Treneriai!C83</f>
        <v>0</v>
      </c>
      <c r="N79" s="243">
        <f>'2.2 SK Sportuojantieji ir tr.'!I79+SUC1_Treneriai!D83</f>
        <v>0</v>
      </c>
      <c r="O79" s="38">
        <f t="shared" si="2"/>
        <v>0</v>
      </c>
      <c r="P79" s="243">
        <f>'2.2 SK Sportuojantieji ir tr.'!K79+SUC1_Treneriai!F83</f>
        <v>0</v>
      </c>
      <c r="Q79" s="243">
        <f>'2.2 SK Sportuojantieji ir tr.'!L79+SUC1_Treneriai!G83</f>
        <v>0</v>
      </c>
      <c r="R79" s="243">
        <f>'2.2 SK Sportuojantieji ir tr.'!M79+SUC1_Treneriai!H83</f>
        <v>0</v>
      </c>
      <c r="S79" s="243">
        <f>'2.2 SK Sportuojantieji ir tr.'!N79+SUC1_Treneriai!I83</f>
        <v>0</v>
      </c>
      <c r="T79" s="243">
        <f>'2.2 SK Sportuojantieji ir tr.'!O79+SUC1_Treneriai!J83</f>
        <v>0</v>
      </c>
      <c r="U79" s="243">
        <f>'2.2 SK Sportuojantieji ir tr.'!P79+SUC1_Treneriai!K83</f>
        <v>0</v>
      </c>
      <c r="V79" s="243">
        <f>'2.2 SK Sportuojantieji ir tr.'!Q79+SUC1_Treneriai!L83</f>
        <v>0</v>
      </c>
      <c r="W79" s="243">
        <f>'2.2 SK Sportuojantieji ir tr.'!R79+SUC1_Treneriai!M83</f>
        <v>0</v>
      </c>
      <c r="X79" s="243">
        <f>'2.2 SK Sportuojantieji ir tr.'!S79+SUC1_Treneriai!N83</f>
        <v>0</v>
      </c>
      <c r="Z79" s="218" t="str">
        <f>IF(SUC1_Treneriai!C83&gt;M79,"Klaida! Negali būti mažiau trenerių negu SUC1 formoje","")</f>
        <v/>
      </c>
    </row>
    <row r="80" spans="1:26" ht="10.5" customHeight="1">
      <c r="A80" s="42" t="s">
        <v>169</v>
      </c>
      <c r="B80" s="267" t="s">
        <v>391</v>
      </c>
      <c r="C80" s="243">
        <f>'SUC1_B. duomenys'!C103</f>
        <v>0</v>
      </c>
      <c r="D80" s="243">
        <f>'SUC1_B. duomenys'!D103</f>
        <v>0</v>
      </c>
      <c r="E80" s="243">
        <f>'SUC1_B. duomenys'!E103</f>
        <v>0</v>
      </c>
      <c r="F80" s="53">
        <f>'SUC1_B. duomenys'!F103</f>
        <v>0</v>
      </c>
      <c r="G80" s="243">
        <f>'SUC1_B. duomenys'!G103</f>
        <v>0</v>
      </c>
      <c r="H80" s="243">
        <f>'2.2 SK Sportuojantieji ir tr.'!C80</f>
        <v>0</v>
      </c>
      <c r="I80" s="243">
        <f>'2.2 SK Sportuojantieji ir tr.'!D80</f>
        <v>0</v>
      </c>
      <c r="J80" s="243">
        <f>'2.2 SK Sportuojantieji ir tr.'!E80</f>
        <v>0</v>
      </c>
      <c r="K80" s="243">
        <f>'2.2 SK Sportuojantieji ir tr.'!F80</f>
        <v>0</v>
      </c>
      <c r="L80" s="243">
        <f>'2.2 SK Sportuojantieji ir tr.'!G80</f>
        <v>0</v>
      </c>
      <c r="M80" s="53">
        <f>'2.2 SK Sportuojantieji ir tr.'!H80+SUC1_Treneriai!C84</f>
        <v>0</v>
      </c>
      <c r="N80" s="243">
        <f>'2.2 SK Sportuojantieji ir tr.'!I80+SUC1_Treneriai!D84</f>
        <v>0</v>
      </c>
      <c r="O80" s="38">
        <f t="shared" si="2"/>
        <v>0</v>
      </c>
      <c r="P80" s="243">
        <f>'2.2 SK Sportuojantieji ir tr.'!K80+SUC1_Treneriai!F84</f>
        <v>0</v>
      </c>
      <c r="Q80" s="243">
        <f>'2.2 SK Sportuojantieji ir tr.'!L80+SUC1_Treneriai!G84</f>
        <v>0</v>
      </c>
      <c r="R80" s="243">
        <f>'2.2 SK Sportuojantieji ir tr.'!M80+SUC1_Treneriai!H84</f>
        <v>0</v>
      </c>
      <c r="S80" s="243">
        <f>'2.2 SK Sportuojantieji ir tr.'!N80+SUC1_Treneriai!I84</f>
        <v>0</v>
      </c>
      <c r="T80" s="243">
        <f>'2.2 SK Sportuojantieji ir tr.'!O80+SUC1_Treneriai!J84</f>
        <v>0</v>
      </c>
      <c r="U80" s="243">
        <f>'2.2 SK Sportuojantieji ir tr.'!P80+SUC1_Treneriai!K84</f>
        <v>0</v>
      </c>
      <c r="V80" s="243">
        <f>'2.2 SK Sportuojantieji ir tr.'!Q80+SUC1_Treneriai!L84</f>
        <v>0</v>
      </c>
      <c r="W80" s="243">
        <f>'2.2 SK Sportuojantieji ir tr.'!R80+SUC1_Treneriai!M84</f>
        <v>0</v>
      </c>
      <c r="X80" s="243">
        <f>'2.2 SK Sportuojantieji ir tr.'!S80+SUC1_Treneriai!N84</f>
        <v>0</v>
      </c>
      <c r="Z80" s="218" t="str">
        <f>IF(SUC1_Treneriai!C84&gt;M80,"Klaida! Negali būti mažiau trenerių negu SUC1 formoje","")</f>
        <v/>
      </c>
    </row>
    <row r="81" spans="1:26" ht="10.5" customHeight="1">
      <c r="A81" s="42" t="s">
        <v>170</v>
      </c>
      <c r="B81" s="267" t="s">
        <v>94</v>
      </c>
      <c r="C81" s="243">
        <f>'SUC1_B. duomenys'!C104</f>
        <v>0</v>
      </c>
      <c r="D81" s="243">
        <f>'SUC1_B. duomenys'!D104</f>
        <v>0</v>
      </c>
      <c r="E81" s="243">
        <f>'SUC1_B. duomenys'!E104</f>
        <v>0</v>
      </c>
      <c r="F81" s="53">
        <f>'SUC1_B. duomenys'!F104</f>
        <v>0</v>
      </c>
      <c r="G81" s="243">
        <f>'SUC1_B. duomenys'!G104</f>
        <v>0</v>
      </c>
      <c r="H81" s="243">
        <f>'2.2 SK Sportuojantieji ir tr.'!C81</f>
        <v>0</v>
      </c>
      <c r="I81" s="243">
        <f>'2.2 SK Sportuojantieji ir tr.'!D81</f>
        <v>0</v>
      </c>
      <c r="J81" s="243">
        <f>'2.2 SK Sportuojantieji ir tr.'!E81</f>
        <v>0</v>
      </c>
      <c r="K81" s="243">
        <f>'2.2 SK Sportuojantieji ir tr.'!F81</f>
        <v>0</v>
      </c>
      <c r="L81" s="243">
        <f>'2.2 SK Sportuojantieji ir tr.'!G81</f>
        <v>0</v>
      </c>
      <c r="M81" s="53">
        <f>'2.2 SK Sportuojantieji ir tr.'!H81+SUC1_Treneriai!C85</f>
        <v>0</v>
      </c>
      <c r="N81" s="243">
        <f>'2.2 SK Sportuojantieji ir tr.'!I81+SUC1_Treneriai!D85</f>
        <v>0</v>
      </c>
      <c r="O81" s="38">
        <f t="shared" si="2"/>
        <v>0</v>
      </c>
      <c r="P81" s="243">
        <f>'2.2 SK Sportuojantieji ir tr.'!K81+SUC1_Treneriai!F85</f>
        <v>0</v>
      </c>
      <c r="Q81" s="243">
        <f>'2.2 SK Sportuojantieji ir tr.'!L81+SUC1_Treneriai!G85</f>
        <v>0</v>
      </c>
      <c r="R81" s="243">
        <f>'2.2 SK Sportuojantieji ir tr.'!M81+SUC1_Treneriai!H85</f>
        <v>0</v>
      </c>
      <c r="S81" s="243">
        <f>'2.2 SK Sportuojantieji ir tr.'!N81+SUC1_Treneriai!I85</f>
        <v>0</v>
      </c>
      <c r="T81" s="243">
        <f>'2.2 SK Sportuojantieji ir tr.'!O81+SUC1_Treneriai!J85</f>
        <v>0</v>
      </c>
      <c r="U81" s="243">
        <f>'2.2 SK Sportuojantieji ir tr.'!P81+SUC1_Treneriai!K85</f>
        <v>0</v>
      </c>
      <c r="V81" s="243">
        <f>'2.2 SK Sportuojantieji ir tr.'!Q81+SUC1_Treneriai!L85</f>
        <v>0</v>
      </c>
      <c r="W81" s="243">
        <f>'2.2 SK Sportuojantieji ir tr.'!R81+SUC1_Treneriai!M85</f>
        <v>0</v>
      </c>
      <c r="X81" s="243">
        <f>'2.2 SK Sportuojantieji ir tr.'!S81+SUC1_Treneriai!N85</f>
        <v>0</v>
      </c>
      <c r="Z81" s="218" t="str">
        <f>IF(SUC1_Treneriai!C85&gt;M81,"Klaida! Negali būti mažiau trenerių negu SUC1 formoje","")</f>
        <v/>
      </c>
    </row>
    <row r="82" spans="1:26" ht="10.5" customHeight="1">
      <c r="A82" s="42" t="s">
        <v>171</v>
      </c>
      <c r="B82" s="267" t="s">
        <v>95</v>
      </c>
      <c r="C82" s="243">
        <f>'SUC1_B. duomenys'!C105</f>
        <v>0</v>
      </c>
      <c r="D82" s="243">
        <f>'SUC1_B. duomenys'!D105</f>
        <v>0</v>
      </c>
      <c r="E82" s="243">
        <f>'SUC1_B. duomenys'!E105</f>
        <v>0</v>
      </c>
      <c r="F82" s="53">
        <f>'SUC1_B. duomenys'!F105</f>
        <v>0</v>
      </c>
      <c r="G82" s="243">
        <f>'SUC1_B. duomenys'!G105</f>
        <v>0</v>
      </c>
      <c r="H82" s="243">
        <f>'2.2 SK Sportuojantieji ir tr.'!C82</f>
        <v>745</v>
      </c>
      <c r="I82" s="243">
        <f>'2.2 SK Sportuojantieji ir tr.'!D82</f>
        <v>13</v>
      </c>
      <c r="J82" s="243">
        <f>'2.2 SK Sportuojantieji ir tr.'!E82</f>
        <v>40</v>
      </c>
      <c r="K82" s="243">
        <f>'2.2 SK Sportuojantieji ir tr.'!F82</f>
        <v>798</v>
      </c>
      <c r="L82" s="243">
        <f>'2.2 SK Sportuojantieji ir tr.'!G82</f>
        <v>218</v>
      </c>
      <c r="M82" s="53">
        <f>'2.2 SK Sportuojantieji ir tr.'!H82+SUC1_Treneriai!C86</f>
        <v>12</v>
      </c>
      <c r="N82" s="243">
        <f>'2.2 SK Sportuojantieji ir tr.'!I82+SUC1_Treneriai!D86</f>
        <v>4</v>
      </c>
      <c r="O82" s="38">
        <f t="shared" si="2"/>
        <v>9</v>
      </c>
      <c r="P82" s="243">
        <f>'2.2 SK Sportuojantieji ir tr.'!K82+SUC1_Treneriai!F86</f>
        <v>3</v>
      </c>
      <c r="Q82" s="243">
        <f>'2.2 SK Sportuojantieji ir tr.'!L82+SUC1_Treneriai!G86</f>
        <v>0</v>
      </c>
      <c r="R82" s="243">
        <f>'2.2 SK Sportuojantieji ir tr.'!M82+SUC1_Treneriai!H86</f>
        <v>0</v>
      </c>
      <c r="S82" s="243">
        <f>'2.2 SK Sportuojantieji ir tr.'!N82+SUC1_Treneriai!I86</f>
        <v>0</v>
      </c>
      <c r="T82" s="243">
        <f>'2.2 SK Sportuojantieji ir tr.'!O82+SUC1_Treneriai!J86</f>
        <v>0</v>
      </c>
      <c r="U82" s="243">
        <f>'2.2 SK Sportuojantieji ir tr.'!P82+SUC1_Treneriai!K86</f>
        <v>0</v>
      </c>
      <c r="V82" s="243">
        <f>'2.2 SK Sportuojantieji ir tr.'!Q82+SUC1_Treneriai!L86</f>
        <v>2</v>
      </c>
      <c r="W82" s="243">
        <f>'2.2 SK Sportuojantieji ir tr.'!R82+SUC1_Treneriai!M86</f>
        <v>10</v>
      </c>
      <c r="X82" s="243">
        <f>'2.2 SK Sportuojantieji ir tr.'!S82+SUC1_Treneriai!N86</f>
        <v>15</v>
      </c>
      <c r="Z82" s="218" t="str">
        <f>IF(SUC1_Treneriai!C86&gt;M82,"Klaida! Negali būti mažiau trenerių negu SUC1 formoje","")</f>
        <v/>
      </c>
    </row>
    <row r="83" spans="1:26" ht="10.5" customHeight="1">
      <c r="A83" s="42" t="s">
        <v>172</v>
      </c>
      <c r="B83" s="267" t="s">
        <v>392</v>
      </c>
      <c r="C83" s="243">
        <f>'SUC1_B. duomenys'!C106</f>
        <v>0</v>
      </c>
      <c r="D83" s="243">
        <f>'SUC1_B. duomenys'!D106</f>
        <v>0</v>
      </c>
      <c r="E83" s="243">
        <f>'SUC1_B. duomenys'!E106</f>
        <v>0</v>
      </c>
      <c r="F83" s="53">
        <f>'SUC1_B. duomenys'!F106</f>
        <v>0</v>
      </c>
      <c r="G83" s="243">
        <f>'SUC1_B. duomenys'!G106</f>
        <v>0</v>
      </c>
      <c r="H83" s="243">
        <f>'2.2 SK Sportuojantieji ir tr.'!C83</f>
        <v>25</v>
      </c>
      <c r="I83" s="243">
        <f>'2.2 SK Sportuojantieji ir tr.'!D83</f>
        <v>0</v>
      </c>
      <c r="J83" s="243">
        <f>'2.2 SK Sportuojantieji ir tr.'!E83</f>
        <v>0</v>
      </c>
      <c r="K83" s="243">
        <f>'2.2 SK Sportuojantieji ir tr.'!F83</f>
        <v>25</v>
      </c>
      <c r="L83" s="243">
        <f>'2.2 SK Sportuojantieji ir tr.'!G83</f>
        <v>8</v>
      </c>
      <c r="M83" s="53">
        <f>'2.2 SK Sportuojantieji ir tr.'!H83+SUC1_Treneriai!C87</f>
        <v>3</v>
      </c>
      <c r="N83" s="243">
        <f>'2.2 SK Sportuojantieji ir tr.'!I83+SUC1_Treneriai!D87</f>
        <v>0</v>
      </c>
      <c r="O83" s="38">
        <f t="shared" si="2"/>
        <v>0</v>
      </c>
      <c r="P83" s="243">
        <f>'2.2 SK Sportuojantieji ir tr.'!K83+SUC1_Treneriai!F87</f>
        <v>3</v>
      </c>
      <c r="Q83" s="243">
        <f>'2.2 SK Sportuojantieji ir tr.'!L83+SUC1_Treneriai!G87</f>
        <v>0</v>
      </c>
      <c r="R83" s="243">
        <f>'2.2 SK Sportuojantieji ir tr.'!M83+SUC1_Treneriai!H87</f>
        <v>0</v>
      </c>
      <c r="S83" s="243">
        <f>'2.2 SK Sportuojantieji ir tr.'!N83+SUC1_Treneriai!I87</f>
        <v>0</v>
      </c>
      <c r="T83" s="243">
        <f>'2.2 SK Sportuojantieji ir tr.'!O83+SUC1_Treneriai!J87</f>
        <v>0</v>
      </c>
      <c r="U83" s="243">
        <f>'2.2 SK Sportuojantieji ir tr.'!P83+SUC1_Treneriai!K87</f>
        <v>0</v>
      </c>
      <c r="V83" s="243">
        <f>'2.2 SK Sportuojantieji ir tr.'!Q83+SUC1_Treneriai!L87</f>
        <v>0</v>
      </c>
      <c r="W83" s="243">
        <f>'2.2 SK Sportuojantieji ir tr.'!R83+SUC1_Treneriai!M87</f>
        <v>3</v>
      </c>
      <c r="X83" s="243">
        <f>'2.2 SK Sportuojantieji ir tr.'!S83+SUC1_Treneriai!N87</f>
        <v>2</v>
      </c>
      <c r="Z83" s="218" t="str">
        <f>IF(SUC1_Treneriai!C87&gt;M83,"Klaida! Negali būti mažiau trenerių negu SUC1 formoje","")</f>
        <v/>
      </c>
    </row>
    <row r="84" spans="1:26" ht="21.75" customHeight="1">
      <c r="A84" s="42" t="s">
        <v>174</v>
      </c>
      <c r="B84" s="267" t="s">
        <v>393</v>
      </c>
      <c r="C84" s="243">
        <f>'SUC1_B. duomenys'!C107</f>
        <v>0</v>
      </c>
      <c r="D84" s="243">
        <f>'SUC1_B. duomenys'!D107</f>
        <v>0</v>
      </c>
      <c r="E84" s="243">
        <f>'SUC1_B. duomenys'!E107</f>
        <v>0</v>
      </c>
      <c r="F84" s="53">
        <f>'SUC1_B. duomenys'!F107</f>
        <v>0</v>
      </c>
      <c r="G84" s="243">
        <f>'SUC1_B. duomenys'!G107</f>
        <v>0</v>
      </c>
      <c r="H84" s="243">
        <f>'2.2 SK Sportuojantieji ir tr.'!C84</f>
        <v>15</v>
      </c>
      <c r="I84" s="243">
        <f>'2.2 SK Sportuojantieji ir tr.'!D84</f>
        <v>65</v>
      </c>
      <c r="J84" s="243">
        <f>'2.2 SK Sportuojantieji ir tr.'!E84</f>
        <v>20</v>
      </c>
      <c r="K84" s="243">
        <f>'2.2 SK Sportuojantieji ir tr.'!F84</f>
        <v>100</v>
      </c>
      <c r="L84" s="243">
        <f>'2.2 SK Sportuojantieji ir tr.'!G84</f>
        <v>50</v>
      </c>
      <c r="M84" s="53">
        <f>'2.2 SK Sportuojantieji ir tr.'!H84+SUC1_Treneriai!C88</f>
        <v>3</v>
      </c>
      <c r="N84" s="243">
        <f>'2.2 SK Sportuojantieji ir tr.'!I84+SUC1_Treneriai!D88</f>
        <v>1</v>
      </c>
      <c r="O84" s="38">
        <f t="shared" si="2"/>
        <v>1</v>
      </c>
      <c r="P84" s="243">
        <f>'2.2 SK Sportuojantieji ir tr.'!K84+SUC1_Treneriai!F88</f>
        <v>0</v>
      </c>
      <c r="Q84" s="243">
        <f>'2.2 SK Sportuojantieji ir tr.'!L84+SUC1_Treneriai!G88</f>
        <v>2</v>
      </c>
      <c r="R84" s="243">
        <f>'2.2 SK Sportuojantieji ir tr.'!M84+SUC1_Treneriai!H88</f>
        <v>0</v>
      </c>
      <c r="S84" s="243">
        <f>'2.2 SK Sportuojantieji ir tr.'!N84+SUC1_Treneriai!I88</f>
        <v>0</v>
      </c>
      <c r="T84" s="243">
        <f>'2.2 SK Sportuojantieji ir tr.'!O84+SUC1_Treneriai!J88</f>
        <v>0</v>
      </c>
      <c r="U84" s="243">
        <f>'2.2 SK Sportuojantieji ir tr.'!P84+SUC1_Treneriai!K88</f>
        <v>0</v>
      </c>
      <c r="V84" s="243">
        <f>'2.2 SK Sportuojantieji ir tr.'!Q84+SUC1_Treneriai!L88</f>
        <v>3</v>
      </c>
      <c r="W84" s="243">
        <f>'2.2 SK Sportuojantieji ir tr.'!R84+SUC1_Treneriai!M88</f>
        <v>0</v>
      </c>
      <c r="X84" s="243">
        <f>'2.2 SK Sportuojantieji ir tr.'!S84+SUC1_Treneriai!N88</f>
        <v>4</v>
      </c>
      <c r="Z84" s="218" t="str">
        <f>IF(SUC1_Treneriai!C88&gt;M84,"Klaida! Negali būti mažiau trenerių negu SUC1 formoje","")</f>
        <v/>
      </c>
    </row>
    <row r="85" spans="1:26" ht="22.5" customHeight="1">
      <c r="A85" s="42" t="s">
        <v>175</v>
      </c>
      <c r="B85" s="267" t="s">
        <v>394</v>
      </c>
      <c r="C85" s="243">
        <f>'SUC1_B. duomenys'!C108</f>
        <v>0</v>
      </c>
      <c r="D85" s="243">
        <f>'SUC1_B. duomenys'!D108</f>
        <v>0</v>
      </c>
      <c r="E85" s="243">
        <f>'SUC1_B. duomenys'!E108</f>
        <v>0</v>
      </c>
      <c r="F85" s="53">
        <f>'SUC1_B. duomenys'!F108</f>
        <v>0</v>
      </c>
      <c r="G85" s="243">
        <f>'SUC1_B. duomenys'!G108</f>
        <v>0</v>
      </c>
      <c r="H85" s="243">
        <f>'2.2 SK Sportuojantieji ir tr.'!C85</f>
        <v>0</v>
      </c>
      <c r="I85" s="243">
        <f>'2.2 SK Sportuojantieji ir tr.'!D85</f>
        <v>0</v>
      </c>
      <c r="J85" s="243">
        <f>'2.2 SK Sportuojantieji ir tr.'!E85</f>
        <v>0</v>
      </c>
      <c r="K85" s="243">
        <f>'2.2 SK Sportuojantieji ir tr.'!F85</f>
        <v>0</v>
      </c>
      <c r="L85" s="243">
        <f>'2.2 SK Sportuojantieji ir tr.'!G85</f>
        <v>0</v>
      </c>
      <c r="M85" s="53">
        <f>'2.2 SK Sportuojantieji ir tr.'!H85+SUC1_Treneriai!C89</f>
        <v>0</v>
      </c>
      <c r="N85" s="243">
        <f>'2.2 SK Sportuojantieji ir tr.'!I85+SUC1_Treneriai!D89</f>
        <v>0</v>
      </c>
      <c r="O85" s="38">
        <f t="shared" si="2"/>
        <v>0</v>
      </c>
      <c r="P85" s="243">
        <f>'2.2 SK Sportuojantieji ir tr.'!K85+SUC1_Treneriai!F89</f>
        <v>0</v>
      </c>
      <c r="Q85" s="243">
        <f>'2.2 SK Sportuojantieji ir tr.'!L85+SUC1_Treneriai!G89</f>
        <v>0</v>
      </c>
      <c r="R85" s="243">
        <f>'2.2 SK Sportuojantieji ir tr.'!M85+SUC1_Treneriai!H89</f>
        <v>0</v>
      </c>
      <c r="S85" s="243">
        <f>'2.2 SK Sportuojantieji ir tr.'!N85+SUC1_Treneriai!I89</f>
        <v>0</v>
      </c>
      <c r="T85" s="243">
        <f>'2.2 SK Sportuojantieji ir tr.'!O85+SUC1_Treneriai!J89</f>
        <v>0</v>
      </c>
      <c r="U85" s="243">
        <f>'2.2 SK Sportuojantieji ir tr.'!P85+SUC1_Treneriai!K89</f>
        <v>0</v>
      </c>
      <c r="V85" s="243">
        <f>'2.2 SK Sportuojantieji ir tr.'!Q85+SUC1_Treneriai!L89</f>
        <v>0</v>
      </c>
      <c r="W85" s="243">
        <f>'2.2 SK Sportuojantieji ir tr.'!R85+SUC1_Treneriai!M89</f>
        <v>0</v>
      </c>
      <c r="X85" s="243">
        <f>'2.2 SK Sportuojantieji ir tr.'!S85+SUC1_Treneriai!N89</f>
        <v>0</v>
      </c>
      <c r="Z85" s="218" t="str">
        <f>IF(SUC1_Treneriai!C89&gt;M85,"Klaida! Negali būti mažiau trenerių negu SUC1 formoje","")</f>
        <v/>
      </c>
    </row>
    <row r="86" spans="1:26" ht="10.5" customHeight="1">
      <c r="A86" s="42" t="s">
        <v>176</v>
      </c>
      <c r="B86" s="267" t="s">
        <v>395</v>
      </c>
      <c r="C86" s="243">
        <f>'SUC1_B. duomenys'!C109</f>
        <v>0</v>
      </c>
      <c r="D86" s="243">
        <f>'SUC1_B. duomenys'!D109</f>
        <v>0</v>
      </c>
      <c r="E86" s="243">
        <f>'SUC1_B. duomenys'!E109</f>
        <v>0</v>
      </c>
      <c r="F86" s="53">
        <f>'SUC1_B. duomenys'!F109</f>
        <v>0</v>
      </c>
      <c r="G86" s="243">
        <f>'SUC1_B. duomenys'!G109</f>
        <v>0</v>
      </c>
      <c r="H86" s="243">
        <f>'2.2 SK Sportuojantieji ir tr.'!C86</f>
        <v>0</v>
      </c>
      <c r="I86" s="243">
        <f>'2.2 SK Sportuojantieji ir tr.'!D86</f>
        <v>0</v>
      </c>
      <c r="J86" s="243">
        <f>'2.2 SK Sportuojantieji ir tr.'!E86</f>
        <v>0</v>
      </c>
      <c r="K86" s="243">
        <f>'2.2 SK Sportuojantieji ir tr.'!F86</f>
        <v>0</v>
      </c>
      <c r="L86" s="243">
        <f>'2.2 SK Sportuojantieji ir tr.'!G86</f>
        <v>0</v>
      </c>
      <c r="M86" s="53">
        <f>'2.2 SK Sportuojantieji ir tr.'!H86+SUC1_Treneriai!C90</f>
        <v>0</v>
      </c>
      <c r="N86" s="243">
        <f>'2.2 SK Sportuojantieji ir tr.'!I86+SUC1_Treneriai!D90</f>
        <v>0</v>
      </c>
      <c r="O86" s="38">
        <f t="shared" si="2"/>
        <v>0</v>
      </c>
      <c r="P86" s="243">
        <f>'2.2 SK Sportuojantieji ir tr.'!K86+SUC1_Treneriai!F90</f>
        <v>0</v>
      </c>
      <c r="Q86" s="243">
        <f>'2.2 SK Sportuojantieji ir tr.'!L86+SUC1_Treneriai!G90</f>
        <v>0</v>
      </c>
      <c r="R86" s="243">
        <f>'2.2 SK Sportuojantieji ir tr.'!M86+SUC1_Treneriai!H90</f>
        <v>0</v>
      </c>
      <c r="S86" s="243">
        <f>'2.2 SK Sportuojantieji ir tr.'!N86+SUC1_Treneriai!I90</f>
        <v>0</v>
      </c>
      <c r="T86" s="243">
        <f>'2.2 SK Sportuojantieji ir tr.'!O86+SUC1_Treneriai!J90</f>
        <v>0</v>
      </c>
      <c r="U86" s="243">
        <f>'2.2 SK Sportuojantieji ir tr.'!P86+SUC1_Treneriai!K90</f>
        <v>0</v>
      </c>
      <c r="V86" s="243">
        <f>'2.2 SK Sportuojantieji ir tr.'!Q86+SUC1_Treneriai!L90</f>
        <v>0</v>
      </c>
      <c r="W86" s="243">
        <f>'2.2 SK Sportuojantieji ir tr.'!R86+SUC1_Treneriai!M90</f>
        <v>0</v>
      </c>
      <c r="X86" s="243">
        <f>'2.2 SK Sportuojantieji ir tr.'!S86+SUC1_Treneriai!N90</f>
        <v>0</v>
      </c>
      <c r="Z86" s="218" t="str">
        <f>IF(SUC1_Treneriai!C90&gt;M86,"Klaida! Negali būti mažiau trenerių negu SUC1 formoje","")</f>
        <v/>
      </c>
    </row>
    <row r="87" spans="1:26" ht="10.5" customHeight="1">
      <c r="A87" s="42" t="s">
        <v>177</v>
      </c>
      <c r="B87" s="267" t="s">
        <v>96</v>
      </c>
      <c r="C87" s="243">
        <f>'SUC1_B. duomenys'!C110</f>
        <v>0</v>
      </c>
      <c r="D87" s="243">
        <f>'SUC1_B. duomenys'!D110</f>
        <v>0</v>
      </c>
      <c r="E87" s="243">
        <f>'SUC1_B. duomenys'!E110</f>
        <v>0</v>
      </c>
      <c r="F87" s="53">
        <f>'SUC1_B. duomenys'!F110</f>
        <v>0</v>
      </c>
      <c r="G87" s="243">
        <f>'SUC1_B. duomenys'!G110</f>
        <v>0</v>
      </c>
      <c r="H87" s="243">
        <f>'2.2 SK Sportuojantieji ir tr.'!C87</f>
        <v>0</v>
      </c>
      <c r="I87" s="243">
        <f>'2.2 SK Sportuojantieji ir tr.'!D87</f>
        <v>0</v>
      </c>
      <c r="J87" s="243">
        <f>'2.2 SK Sportuojantieji ir tr.'!E87</f>
        <v>0</v>
      </c>
      <c r="K87" s="243">
        <f>'2.2 SK Sportuojantieji ir tr.'!F87</f>
        <v>0</v>
      </c>
      <c r="L87" s="243">
        <f>'2.2 SK Sportuojantieji ir tr.'!G87</f>
        <v>0</v>
      </c>
      <c r="M87" s="53">
        <f>'2.2 SK Sportuojantieji ir tr.'!H87+SUC1_Treneriai!C91</f>
        <v>0</v>
      </c>
      <c r="N87" s="243">
        <f>'2.2 SK Sportuojantieji ir tr.'!I87+SUC1_Treneriai!D91</f>
        <v>0</v>
      </c>
      <c r="O87" s="38">
        <f t="shared" si="2"/>
        <v>0</v>
      </c>
      <c r="P87" s="243">
        <f>'2.2 SK Sportuojantieji ir tr.'!K87+SUC1_Treneriai!F91</f>
        <v>0</v>
      </c>
      <c r="Q87" s="243">
        <f>'2.2 SK Sportuojantieji ir tr.'!L87+SUC1_Treneriai!G91</f>
        <v>0</v>
      </c>
      <c r="R87" s="243">
        <f>'2.2 SK Sportuojantieji ir tr.'!M87+SUC1_Treneriai!H91</f>
        <v>0</v>
      </c>
      <c r="S87" s="243">
        <f>'2.2 SK Sportuojantieji ir tr.'!N87+SUC1_Treneriai!I91</f>
        <v>0</v>
      </c>
      <c r="T87" s="243">
        <f>'2.2 SK Sportuojantieji ir tr.'!O87+SUC1_Treneriai!J91</f>
        <v>0</v>
      </c>
      <c r="U87" s="243">
        <f>'2.2 SK Sportuojantieji ir tr.'!P87+SUC1_Treneriai!K91</f>
        <v>0</v>
      </c>
      <c r="V87" s="243">
        <f>'2.2 SK Sportuojantieji ir tr.'!Q87+SUC1_Treneriai!L91</f>
        <v>0</v>
      </c>
      <c r="W87" s="243">
        <f>'2.2 SK Sportuojantieji ir tr.'!R87+SUC1_Treneriai!M91</f>
        <v>0</v>
      </c>
      <c r="X87" s="243">
        <f>'2.2 SK Sportuojantieji ir tr.'!S87+SUC1_Treneriai!N91</f>
        <v>0</v>
      </c>
      <c r="Z87" s="218" t="str">
        <f>IF(SUC1_Treneriai!C91&gt;M87,"Klaida! Negali būti mažiau trenerių negu SUC1 formoje","")</f>
        <v/>
      </c>
    </row>
    <row r="88" spans="1:26" ht="10.5" customHeight="1">
      <c r="A88" s="42" t="s">
        <v>178</v>
      </c>
      <c r="B88" s="267" t="s">
        <v>97</v>
      </c>
      <c r="C88" s="243">
        <f>'SUC1_B. duomenys'!C111</f>
        <v>0</v>
      </c>
      <c r="D88" s="243">
        <f>'SUC1_B. duomenys'!D111</f>
        <v>0</v>
      </c>
      <c r="E88" s="243">
        <f>'SUC1_B. duomenys'!E111</f>
        <v>0</v>
      </c>
      <c r="F88" s="53">
        <f>'SUC1_B. duomenys'!F111</f>
        <v>0</v>
      </c>
      <c r="G88" s="243">
        <f>'SUC1_B. duomenys'!G111</f>
        <v>0</v>
      </c>
      <c r="H88" s="243">
        <f>'2.2 SK Sportuojantieji ir tr.'!C88</f>
        <v>52</v>
      </c>
      <c r="I88" s="243">
        <f>'2.2 SK Sportuojantieji ir tr.'!D88</f>
        <v>11</v>
      </c>
      <c r="J88" s="243">
        <f>'2.2 SK Sportuojantieji ir tr.'!E88</f>
        <v>97</v>
      </c>
      <c r="K88" s="243">
        <f>'2.2 SK Sportuojantieji ir tr.'!F88</f>
        <v>160</v>
      </c>
      <c r="L88" s="243">
        <f>'2.2 SK Sportuojantieji ir tr.'!G88</f>
        <v>57</v>
      </c>
      <c r="M88" s="53">
        <f>'2.2 SK Sportuojantieji ir tr.'!H88+SUC1_Treneriai!C92</f>
        <v>1</v>
      </c>
      <c r="N88" s="243">
        <f>'2.2 SK Sportuojantieji ir tr.'!I88+SUC1_Treneriai!D92</f>
        <v>0</v>
      </c>
      <c r="O88" s="38">
        <f t="shared" si="2"/>
        <v>0</v>
      </c>
      <c r="P88" s="243">
        <f>'2.2 SK Sportuojantieji ir tr.'!K88+SUC1_Treneriai!F92</f>
        <v>0</v>
      </c>
      <c r="Q88" s="243">
        <f>'2.2 SK Sportuojantieji ir tr.'!L88+SUC1_Treneriai!G92</f>
        <v>0</v>
      </c>
      <c r="R88" s="243">
        <f>'2.2 SK Sportuojantieji ir tr.'!M88+SUC1_Treneriai!H92</f>
        <v>1</v>
      </c>
      <c r="S88" s="243">
        <f>'2.2 SK Sportuojantieji ir tr.'!N88+SUC1_Treneriai!I92</f>
        <v>0</v>
      </c>
      <c r="T88" s="243">
        <f>'2.2 SK Sportuojantieji ir tr.'!O88+SUC1_Treneriai!J92</f>
        <v>0</v>
      </c>
      <c r="U88" s="243">
        <f>'2.2 SK Sportuojantieji ir tr.'!P88+SUC1_Treneriai!K92</f>
        <v>0</v>
      </c>
      <c r="V88" s="243">
        <f>'2.2 SK Sportuojantieji ir tr.'!Q88+SUC1_Treneriai!L92</f>
        <v>0</v>
      </c>
      <c r="W88" s="243">
        <f>'2.2 SK Sportuojantieji ir tr.'!R88+SUC1_Treneriai!M92</f>
        <v>1</v>
      </c>
      <c r="X88" s="243">
        <f>'2.2 SK Sportuojantieji ir tr.'!S88+SUC1_Treneriai!N92</f>
        <v>15</v>
      </c>
      <c r="Z88" s="218" t="str">
        <f>IF(SUC1_Treneriai!C92&gt;M88,"Klaida! Negali būti mažiau trenerių negu SUC1 formoje","")</f>
        <v/>
      </c>
    </row>
    <row r="89" spans="1:26" ht="10.5" customHeight="1">
      <c r="A89" s="42" t="s">
        <v>179</v>
      </c>
      <c r="B89" s="267" t="s">
        <v>396</v>
      </c>
      <c r="C89" s="243">
        <f>'SUC1_B. duomenys'!C112</f>
        <v>0</v>
      </c>
      <c r="D89" s="243">
        <f>'SUC1_B. duomenys'!D112</f>
        <v>0</v>
      </c>
      <c r="E89" s="243">
        <f>'SUC1_B. duomenys'!E112</f>
        <v>0</v>
      </c>
      <c r="F89" s="53">
        <f>'SUC1_B. duomenys'!F112</f>
        <v>0</v>
      </c>
      <c r="G89" s="243">
        <f>'SUC1_B. duomenys'!G112</f>
        <v>0</v>
      </c>
      <c r="H89" s="243">
        <f>'2.2 SK Sportuojantieji ir tr.'!C89</f>
        <v>0</v>
      </c>
      <c r="I89" s="243">
        <f>'2.2 SK Sportuojantieji ir tr.'!D89</f>
        <v>0</v>
      </c>
      <c r="J89" s="243">
        <f>'2.2 SK Sportuojantieji ir tr.'!E89</f>
        <v>0</v>
      </c>
      <c r="K89" s="243">
        <f>'2.2 SK Sportuojantieji ir tr.'!F89</f>
        <v>0</v>
      </c>
      <c r="L89" s="243">
        <f>'2.2 SK Sportuojantieji ir tr.'!G89</f>
        <v>0</v>
      </c>
      <c r="M89" s="53">
        <f>'2.2 SK Sportuojantieji ir tr.'!H89+SUC1_Treneriai!C93</f>
        <v>0</v>
      </c>
      <c r="N89" s="243">
        <f>'2.2 SK Sportuojantieji ir tr.'!I89+SUC1_Treneriai!D93</f>
        <v>0</v>
      </c>
      <c r="O89" s="38">
        <f t="shared" si="2"/>
        <v>0</v>
      </c>
      <c r="P89" s="243">
        <f>'2.2 SK Sportuojantieji ir tr.'!K89+SUC1_Treneriai!F93</f>
        <v>0</v>
      </c>
      <c r="Q89" s="243">
        <f>'2.2 SK Sportuojantieji ir tr.'!L89+SUC1_Treneriai!G93</f>
        <v>0</v>
      </c>
      <c r="R89" s="243">
        <f>'2.2 SK Sportuojantieji ir tr.'!M89+SUC1_Treneriai!H93</f>
        <v>0</v>
      </c>
      <c r="S89" s="243">
        <f>'2.2 SK Sportuojantieji ir tr.'!N89+SUC1_Treneriai!I93</f>
        <v>0</v>
      </c>
      <c r="T89" s="243">
        <f>'2.2 SK Sportuojantieji ir tr.'!O89+SUC1_Treneriai!J93</f>
        <v>0</v>
      </c>
      <c r="U89" s="243">
        <f>'2.2 SK Sportuojantieji ir tr.'!P89+SUC1_Treneriai!K93</f>
        <v>0</v>
      </c>
      <c r="V89" s="243">
        <f>'2.2 SK Sportuojantieji ir tr.'!Q89+SUC1_Treneriai!L93</f>
        <v>0</v>
      </c>
      <c r="W89" s="243">
        <f>'2.2 SK Sportuojantieji ir tr.'!R89+SUC1_Treneriai!M93</f>
        <v>0</v>
      </c>
      <c r="X89" s="243">
        <f>'2.2 SK Sportuojantieji ir tr.'!S89+SUC1_Treneriai!N93</f>
        <v>0</v>
      </c>
      <c r="Z89" s="218" t="str">
        <f>IF(SUC1_Treneriai!C93&gt;M89,"Klaida! Negali būti mažiau trenerių negu SUC1 formoje","")</f>
        <v/>
      </c>
    </row>
    <row r="90" spans="1:26" ht="10.5" customHeight="1">
      <c r="A90" s="42" t="s">
        <v>180</v>
      </c>
      <c r="B90" s="267" t="s">
        <v>98</v>
      </c>
      <c r="C90" s="243">
        <f>'SUC1_B. duomenys'!C113</f>
        <v>67</v>
      </c>
      <c r="D90" s="243">
        <f>'SUC1_B. duomenys'!D113</f>
        <v>0</v>
      </c>
      <c r="E90" s="243">
        <f>'SUC1_B. duomenys'!E113</f>
        <v>0</v>
      </c>
      <c r="F90" s="53">
        <f>'SUC1_B. duomenys'!F113</f>
        <v>67</v>
      </c>
      <c r="G90" s="243">
        <f>'SUC1_B. duomenys'!G113</f>
        <v>20</v>
      </c>
      <c r="H90" s="243">
        <f>'2.2 SK Sportuojantieji ir tr.'!C90</f>
        <v>0</v>
      </c>
      <c r="I90" s="243">
        <f>'2.2 SK Sportuojantieji ir tr.'!D90</f>
        <v>2</v>
      </c>
      <c r="J90" s="243">
        <f>'2.2 SK Sportuojantieji ir tr.'!E90</f>
        <v>0</v>
      </c>
      <c r="K90" s="243">
        <f>'2.2 SK Sportuojantieji ir tr.'!F90</f>
        <v>2</v>
      </c>
      <c r="L90" s="243">
        <f>'2.2 SK Sportuojantieji ir tr.'!G90</f>
        <v>1</v>
      </c>
      <c r="M90" s="53">
        <f>'2.2 SK Sportuojantieji ir tr.'!H90+SUC1_Treneriai!C94</f>
        <v>2</v>
      </c>
      <c r="N90" s="243">
        <f>'2.2 SK Sportuojantieji ir tr.'!I90+SUC1_Treneriai!D94</f>
        <v>1</v>
      </c>
      <c r="O90" s="38">
        <f t="shared" si="2"/>
        <v>0</v>
      </c>
      <c r="P90" s="243">
        <f>'2.2 SK Sportuojantieji ir tr.'!K90+SUC1_Treneriai!F94</f>
        <v>0</v>
      </c>
      <c r="Q90" s="243">
        <f>'2.2 SK Sportuojantieji ir tr.'!L90+SUC1_Treneriai!G94</f>
        <v>0</v>
      </c>
      <c r="R90" s="243">
        <f>'2.2 SK Sportuojantieji ir tr.'!M90+SUC1_Treneriai!H94</f>
        <v>2</v>
      </c>
      <c r="S90" s="243">
        <f>'2.2 SK Sportuojantieji ir tr.'!N90+SUC1_Treneriai!I94</f>
        <v>0</v>
      </c>
      <c r="T90" s="243">
        <f>'2.2 SK Sportuojantieji ir tr.'!O90+SUC1_Treneriai!J94</f>
        <v>0</v>
      </c>
      <c r="U90" s="243">
        <f>'2.2 SK Sportuojantieji ir tr.'!P90+SUC1_Treneriai!K94</f>
        <v>0</v>
      </c>
      <c r="V90" s="243">
        <f>'2.2 SK Sportuojantieji ir tr.'!Q90+SUC1_Treneriai!L94</f>
        <v>2</v>
      </c>
      <c r="W90" s="243">
        <f>'2.2 SK Sportuojantieji ir tr.'!R90+SUC1_Treneriai!M94</f>
        <v>0</v>
      </c>
      <c r="X90" s="243">
        <f>'2.2 SK Sportuojantieji ir tr.'!S90+SUC1_Treneriai!N94</f>
        <v>1</v>
      </c>
      <c r="Z90" s="218" t="str">
        <f>IF(SUC1_Treneriai!C94&gt;M90,"Klaida! Negali būti mažiau trenerių negu SUC1 formoje","")</f>
        <v/>
      </c>
    </row>
    <row r="91" spans="1:26" ht="10.5" customHeight="1">
      <c r="A91" s="42" t="s">
        <v>181</v>
      </c>
      <c r="B91" s="267" t="s">
        <v>397</v>
      </c>
      <c r="C91" s="243">
        <f>'SUC1_B. duomenys'!C114</f>
        <v>0</v>
      </c>
      <c r="D91" s="243">
        <f>'SUC1_B. duomenys'!D114</f>
        <v>0</v>
      </c>
      <c r="E91" s="243">
        <f>'SUC1_B. duomenys'!E114</f>
        <v>0</v>
      </c>
      <c r="F91" s="53">
        <f>'SUC1_B. duomenys'!F114</f>
        <v>0</v>
      </c>
      <c r="G91" s="243">
        <f>'SUC1_B. duomenys'!G114</f>
        <v>0</v>
      </c>
      <c r="H91" s="243">
        <f>'2.2 SK Sportuojantieji ir tr.'!C91</f>
        <v>0</v>
      </c>
      <c r="I91" s="243">
        <f>'2.2 SK Sportuojantieji ir tr.'!D91</f>
        <v>0</v>
      </c>
      <c r="J91" s="243">
        <f>'2.2 SK Sportuojantieji ir tr.'!E91</f>
        <v>0</v>
      </c>
      <c r="K91" s="243">
        <f>'2.2 SK Sportuojantieji ir tr.'!F91</f>
        <v>0</v>
      </c>
      <c r="L91" s="243">
        <f>'2.2 SK Sportuojantieji ir tr.'!G91</f>
        <v>0</v>
      </c>
      <c r="M91" s="53">
        <f>'2.2 SK Sportuojantieji ir tr.'!H91+SUC1_Treneriai!C95</f>
        <v>0</v>
      </c>
      <c r="N91" s="243">
        <f>'2.2 SK Sportuojantieji ir tr.'!I91+SUC1_Treneriai!D95</f>
        <v>0</v>
      </c>
      <c r="O91" s="38">
        <f t="shared" si="2"/>
        <v>0</v>
      </c>
      <c r="P91" s="243">
        <f>'2.2 SK Sportuojantieji ir tr.'!K91+SUC1_Treneriai!F95</f>
        <v>0</v>
      </c>
      <c r="Q91" s="243">
        <f>'2.2 SK Sportuojantieji ir tr.'!L91+SUC1_Treneriai!G95</f>
        <v>0</v>
      </c>
      <c r="R91" s="243">
        <f>'2.2 SK Sportuojantieji ir tr.'!M91+SUC1_Treneriai!H95</f>
        <v>0</v>
      </c>
      <c r="S91" s="243">
        <f>'2.2 SK Sportuojantieji ir tr.'!N91+SUC1_Treneriai!I95</f>
        <v>0</v>
      </c>
      <c r="T91" s="243">
        <f>'2.2 SK Sportuojantieji ir tr.'!O91+SUC1_Treneriai!J95</f>
        <v>0</v>
      </c>
      <c r="U91" s="243">
        <f>'2.2 SK Sportuojantieji ir tr.'!P91+SUC1_Treneriai!K95</f>
        <v>0</v>
      </c>
      <c r="V91" s="243">
        <f>'2.2 SK Sportuojantieji ir tr.'!Q91+SUC1_Treneriai!L95</f>
        <v>0</v>
      </c>
      <c r="W91" s="243">
        <f>'2.2 SK Sportuojantieji ir tr.'!R91+SUC1_Treneriai!M95</f>
        <v>0</v>
      </c>
      <c r="X91" s="243">
        <f>'2.2 SK Sportuojantieji ir tr.'!S91+SUC1_Treneriai!N95</f>
        <v>0</v>
      </c>
      <c r="Z91" s="218" t="str">
        <f>IF(SUC1_Treneriai!C95&gt;M91,"Klaida! Negali būti mažiau trenerių negu SUC1 formoje","")</f>
        <v/>
      </c>
    </row>
    <row r="92" spans="1:26" ht="10.5" customHeight="1">
      <c r="A92" s="42" t="s">
        <v>182</v>
      </c>
      <c r="B92" s="267" t="s">
        <v>99</v>
      </c>
      <c r="C92" s="243">
        <f>'SUC1_B. duomenys'!C115</f>
        <v>0</v>
      </c>
      <c r="D92" s="243">
        <f>'SUC1_B. duomenys'!D115</f>
        <v>0</v>
      </c>
      <c r="E92" s="243">
        <f>'SUC1_B. duomenys'!E115</f>
        <v>0</v>
      </c>
      <c r="F92" s="53">
        <f>'SUC1_B. duomenys'!F115</f>
        <v>0</v>
      </c>
      <c r="G92" s="243">
        <f>'SUC1_B. duomenys'!G115</f>
        <v>0</v>
      </c>
      <c r="H92" s="243">
        <f>'2.2 SK Sportuojantieji ir tr.'!C92</f>
        <v>0</v>
      </c>
      <c r="I92" s="243">
        <f>'2.2 SK Sportuojantieji ir tr.'!D92</f>
        <v>0</v>
      </c>
      <c r="J92" s="243">
        <f>'2.2 SK Sportuojantieji ir tr.'!E92</f>
        <v>0</v>
      </c>
      <c r="K92" s="243">
        <f>'2.2 SK Sportuojantieji ir tr.'!F92</f>
        <v>0</v>
      </c>
      <c r="L92" s="243">
        <f>'2.2 SK Sportuojantieji ir tr.'!G92</f>
        <v>0</v>
      </c>
      <c r="M92" s="53">
        <f>'2.2 SK Sportuojantieji ir tr.'!H92+SUC1_Treneriai!C96</f>
        <v>0</v>
      </c>
      <c r="N92" s="243">
        <f>'2.2 SK Sportuojantieji ir tr.'!I92+SUC1_Treneriai!D96</f>
        <v>0</v>
      </c>
      <c r="O92" s="38">
        <f t="shared" si="2"/>
        <v>0</v>
      </c>
      <c r="P92" s="243">
        <f>'2.2 SK Sportuojantieji ir tr.'!K92+SUC1_Treneriai!F96</f>
        <v>0</v>
      </c>
      <c r="Q92" s="243">
        <f>'2.2 SK Sportuojantieji ir tr.'!L92+SUC1_Treneriai!G96</f>
        <v>0</v>
      </c>
      <c r="R92" s="243">
        <f>'2.2 SK Sportuojantieji ir tr.'!M92+SUC1_Treneriai!H96</f>
        <v>0</v>
      </c>
      <c r="S92" s="243">
        <f>'2.2 SK Sportuojantieji ir tr.'!N92+SUC1_Treneriai!I96</f>
        <v>0</v>
      </c>
      <c r="T92" s="243">
        <f>'2.2 SK Sportuojantieji ir tr.'!O92+SUC1_Treneriai!J96</f>
        <v>0</v>
      </c>
      <c r="U92" s="243">
        <f>'2.2 SK Sportuojantieji ir tr.'!P92+SUC1_Treneriai!K96</f>
        <v>0</v>
      </c>
      <c r="V92" s="243">
        <f>'2.2 SK Sportuojantieji ir tr.'!Q92+SUC1_Treneriai!L96</f>
        <v>0</v>
      </c>
      <c r="W92" s="243">
        <f>'2.2 SK Sportuojantieji ir tr.'!R92+SUC1_Treneriai!M96</f>
        <v>0</v>
      </c>
      <c r="X92" s="243">
        <f>'2.2 SK Sportuojantieji ir tr.'!S92+SUC1_Treneriai!N96</f>
        <v>0</v>
      </c>
      <c r="Z92" s="218" t="str">
        <f>IF(SUC1_Treneriai!C96&gt;M92,"Klaida! Negali būti mažiau trenerių negu SUC1 formoje","")</f>
        <v/>
      </c>
    </row>
    <row r="93" spans="1:26" ht="10.5" customHeight="1">
      <c r="A93" s="42" t="s">
        <v>183</v>
      </c>
      <c r="B93" s="267" t="s">
        <v>398</v>
      </c>
      <c r="C93" s="243">
        <f>'SUC1_B. duomenys'!C116</f>
        <v>0</v>
      </c>
      <c r="D93" s="243">
        <f>'SUC1_B. duomenys'!D116</f>
        <v>0</v>
      </c>
      <c r="E93" s="243">
        <f>'SUC1_B. duomenys'!E116</f>
        <v>0</v>
      </c>
      <c r="F93" s="53">
        <f>'SUC1_B. duomenys'!F116</f>
        <v>0</v>
      </c>
      <c r="G93" s="243">
        <f>'SUC1_B. duomenys'!G116</f>
        <v>0</v>
      </c>
      <c r="H93" s="243">
        <f>'2.2 SK Sportuojantieji ir tr.'!C93</f>
        <v>0</v>
      </c>
      <c r="I93" s="243">
        <f>'2.2 SK Sportuojantieji ir tr.'!D93</f>
        <v>0</v>
      </c>
      <c r="J93" s="243">
        <f>'2.2 SK Sportuojantieji ir tr.'!E93</f>
        <v>0</v>
      </c>
      <c r="K93" s="243">
        <f>'2.2 SK Sportuojantieji ir tr.'!F93</f>
        <v>0</v>
      </c>
      <c r="L93" s="243">
        <f>'2.2 SK Sportuojantieji ir tr.'!G93</f>
        <v>0</v>
      </c>
      <c r="M93" s="53">
        <f>'2.2 SK Sportuojantieji ir tr.'!H93+SUC1_Treneriai!C97</f>
        <v>0</v>
      </c>
      <c r="N93" s="243">
        <f>'2.2 SK Sportuojantieji ir tr.'!I93+SUC1_Treneriai!D97</f>
        <v>0</v>
      </c>
      <c r="O93" s="38">
        <f t="shared" si="2"/>
        <v>0</v>
      </c>
      <c r="P93" s="243">
        <f>'2.2 SK Sportuojantieji ir tr.'!K93+SUC1_Treneriai!F97</f>
        <v>0</v>
      </c>
      <c r="Q93" s="243">
        <f>'2.2 SK Sportuojantieji ir tr.'!L93+SUC1_Treneriai!G97</f>
        <v>0</v>
      </c>
      <c r="R93" s="243">
        <f>'2.2 SK Sportuojantieji ir tr.'!M93+SUC1_Treneriai!H97</f>
        <v>0</v>
      </c>
      <c r="S93" s="243">
        <f>'2.2 SK Sportuojantieji ir tr.'!N93+SUC1_Treneriai!I97</f>
        <v>0</v>
      </c>
      <c r="T93" s="243">
        <f>'2.2 SK Sportuojantieji ir tr.'!O93+SUC1_Treneriai!J97</f>
        <v>0</v>
      </c>
      <c r="U93" s="243">
        <f>'2.2 SK Sportuojantieji ir tr.'!P93+SUC1_Treneriai!K97</f>
        <v>0</v>
      </c>
      <c r="V93" s="243">
        <f>'2.2 SK Sportuojantieji ir tr.'!Q93+SUC1_Treneriai!L97</f>
        <v>0</v>
      </c>
      <c r="W93" s="243">
        <f>'2.2 SK Sportuojantieji ir tr.'!R93+SUC1_Treneriai!M97</f>
        <v>0</v>
      </c>
      <c r="X93" s="243">
        <f>'2.2 SK Sportuojantieji ir tr.'!S93+SUC1_Treneriai!N97</f>
        <v>0</v>
      </c>
      <c r="Z93" s="218" t="str">
        <f>IF(SUC1_Treneriai!C97&gt;M93,"Klaida! Negali būti mažiau trenerių negu SUC1 formoje","")</f>
        <v/>
      </c>
    </row>
    <row r="94" spans="1:26" ht="10.5" customHeight="1">
      <c r="A94" s="42" t="s">
        <v>184</v>
      </c>
      <c r="B94" s="267" t="s">
        <v>399</v>
      </c>
      <c r="C94" s="243">
        <f>'SUC1_B. duomenys'!C117</f>
        <v>0</v>
      </c>
      <c r="D94" s="243">
        <f>'SUC1_B. duomenys'!D117</f>
        <v>0</v>
      </c>
      <c r="E94" s="243">
        <f>'SUC1_B. duomenys'!E117</f>
        <v>0</v>
      </c>
      <c r="F94" s="53">
        <f>'SUC1_B. duomenys'!F117</f>
        <v>0</v>
      </c>
      <c r="G94" s="243">
        <f>'SUC1_B. duomenys'!G117</f>
        <v>0</v>
      </c>
      <c r="H94" s="243">
        <f>'2.2 SK Sportuojantieji ir tr.'!C94</f>
        <v>0</v>
      </c>
      <c r="I94" s="243">
        <f>'2.2 SK Sportuojantieji ir tr.'!D94</f>
        <v>1</v>
      </c>
      <c r="J94" s="243">
        <f>'2.2 SK Sportuojantieji ir tr.'!E94</f>
        <v>0</v>
      </c>
      <c r="K94" s="243">
        <f>'2.2 SK Sportuojantieji ir tr.'!F94</f>
        <v>1</v>
      </c>
      <c r="L94" s="243">
        <f>'2.2 SK Sportuojantieji ir tr.'!G94</f>
        <v>0</v>
      </c>
      <c r="M94" s="53">
        <f>'2.2 SK Sportuojantieji ir tr.'!H94+SUC1_Treneriai!C98</f>
        <v>0</v>
      </c>
      <c r="N94" s="243">
        <f>'2.2 SK Sportuojantieji ir tr.'!I94+SUC1_Treneriai!D98</f>
        <v>0</v>
      </c>
      <c r="O94" s="38">
        <f t="shared" si="2"/>
        <v>0</v>
      </c>
      <c r="P94" s="243">
        <f>'2.2 SK Sportuojantieji ir tr.'!K94+SUC1_Treneriai!F98</f>
        <v>0</v>
      </c>
      <c r="Q94" s="243">
        <f>'2.2 SK Sportuojantieji ir tr.'!L94+SUC1_Treneriai!G98</f>
        <v>0</v>
      </c>
      <c r="R94" s="243">
        <f>'2.2 SK Sportuojantieji ir tr.'!M94+SUC1_Treneriai!H98</f>
        <v>0</v>
      </c>
      <c r="S94" s="243">
        <f>'2.2 SK Sportuojantieji ir tr.'!N94+SUC1_Treneriai!I98</f>
        <v>0</v>
      </c>
      <c r="T94" s="243">
        <f>'2.2 SK Sportuojantieji ir tr.'!O94+SUC1_Treneriai!J98</f>
        <v>0</v>
      </c>
      <c r="U94" s="243">
        <f>'2.2 SK Sportuojantieji ir tr.'!P94+SUC1_Treneriai!K98</f>
        <v>0</v>
      </c>
      <c r="V94" s="243">
        <f>'2.2 SK Sportuojantieji ir tr.'!Q94+SUC1_Treneriai!L98</f>
        <v>0</v>
      </c>
      <c r="W94" s="243">
        <f>'2.2 SK Sportuojantieji ir tr.'!R94+SUC1_Treneriai!M98</f>
        <v>0</v>
      </c>
      <c r="X94" s="243">
        <f>'2.2 SK Sportuojantieji ir tr.'!S94+SUC1_Treneriai!N98</f>
        <v>1</v>
      </c>
      <c r="Z94" s="218" t="str">
        <f>IF(SUC1_Treneriai!C98&gt;M94,"Klaida! Negali būti mažiau trenerių negu SUC1 formoje","")</f>
        <v/>
      </c>
    </row>
    <row r="95" spans="1:26" ht="10.5" customHeight="1">
      <c r="A95" s="42" t="s">
        <v>185</v>
      </c>
      <c r="B95" s="267" t="s">
        <v>400</v>
      </c>
      <c r="C95" s="243">
        <f>'SUC1_B. duomenys'!C118</f>
        <v>0</v>
      </c>
      <c r="D95" s="243">
        <f>'SUC1_B. duomenys'!D118</f>
        <v>0</v>
      </c>
      <c r="E95" s="243">
        <f>'SUC1_B. duomenys'!E118</f>
        <v>0</v>
      </c>
      <c r="F95" s="53">
        <f>'SUC1_B. duomenys'!F118</f>
        <v>0</v>
      </c>
      <c r="G95" s="243">
        <f>'SUC1_B. duomenys'!G118</f>
        <v>0</v>
      </c>
      <c r="H95" s="243">
        <f>'2.2 SK Sportuojantieji ir tr.'!C95</f>
        <v>0</v>
      </c>
      <c r="I95" s="243">
        <f>'2.2 SK Sportuojantieji ir tr.'!D95</f>
        <v>0</v>
      </c>
      <c r="J95" s="243">
        <f>'2.2 SK Sportuojantieji ir tr.'!E95</f>
        <v>0</v>
      </c>
      <c r="K95" s="243">
        <f>'2.2 SK Sportuojantieji ir tr.'!F95</f>
        <v>0</v>
      </c>
      <c r="L95" s="243">
        <f>'2.2 SK Sportuojantieji ir tr.'!G95</f>
        <v>0</v>
      </c>
      <c r="M95" s="53">
        <f>'2.2 SK Sportuojantieji ir tr.'!H95+SUC1_Treneriai!C99</f>
        <v>0</v>
      </c>
      <c r="N95" s="243">
        <f>'2.2 SK Sportuojantieji ir tr.'!I95+SUC1_Treneriai!D99</f>
        <v>0</v>
      </c>
      <c r="O95" s="38">
        <f t="shared" si="2"/>
        <v>0</v>
      </c>
      <c r="P95" s="243">
        <f>'2.2 SK Sportuojantieji ir tr.'!K95+SUC1_Treneriai!F99</f>
        <v>0</v>
      </c>
      <c r="Q95" s="243">
        <f>'2.2 SK Sportuojantieji ir tr.'!L95+SUC1_Treneriai!G99</f>
        <v>0</v>
      </c>
      <c r="R95" s="243">
        <f>'2.2 SK Sportuojantieji ir tr.'!M95+SUC1_Treneriai!H99</f>
        <v>0</v>
      </c>
      <c r="S95" s="243">
        <f>'2.2 SK Sportuojantieji ir tr.'!N95+SUC1_Treneriai!I99</f>
        <v>0</v>
      </c>
      <c r="T95" s="243">
        <f>'2.2 SK Sportuojantieji ir tr.'!O95+SUC1_Treneriai!J99</f>
        <v>0</v>
      </c>
      <c r="U95" s="243">
        <f>'2.2 SK Sportuojantieji ir tr.'!P95+SUC1_Treneriai!K99</f>
        <v>0</v>
      </c>
      <c r="V95" s="243">
        <f>'2.2 SK Sportuojantieji ir tr.'!Q95+SUC1_Treneriai!L99</f>
        <v>0</v>
      </c>
      <c r="W95" s="243">
        <f>'2.2 SK Sportuojantieji ir tr.'!R95+SUC1_Treneriai!M99</f>
        <v>0</v>
      </c>
      <c r="X95" s="243">
        <f>'2.2 SK Sportuojantieji ir tr.'!S95+SUC1_Treneriai!N99</f>
        <v>0</v>
      </c>
      <c r="Z95" s="218" t="str">
        <f>IF(SUC1_Treneriai!C99&gt;M95,"Klaida! Negali būti mažiau trenerių negu SUC1 formoje","")</f>
        <v/>
      </c>
    </row>
    <row r="96" spans="1:26" ht="10.5" customHeight="1">
      <c r="A96" s="42" t="s">
        <v>186</v>
      </c>
      <c r="B96" s="267" t="s">
        <v>401</v>
      </c>
      <c r="C96" s="243">
        <f>'SUC1_B. duomenys'!C119</f>
        <v>0</v>
      </c>
      <c r="D96" s="243">
        <f>'SUC1_B. duomenys'!D119</f>
        <v>0</v>
      </c>
      <c r="E96" s="243">
        <f>'SUC1_B. duomenys'!E119</f>
        <v>0</v>
      </c>
      <c r="F96" s="53">
        <f>'SUC1_B. duomenys'!F119</f>
        <v>0</v>
      </c>
      <c r="G96" s="243">
        <f>'SUC1_B. duomenys'!G119</f>
        <v>0</v>
      </c>
      <c r="H96" s="243">
        <f>'2.2 SK Sportuojantieji ir tr.'!C96</f>
        <v>0</v>
      </c>
      <c r="I96" s="243">
        <f>'2.2 SK Sportuojantieji ir tr.'!D96</f>
        <v>0</v>
      </c>
      <c r="J96" s="243">
        <f>'2.2 SK Sportuojantieji ir tr.'!E96</f>
        <v>0</v>
      </c>
      <c r="K96" s="243">
        <f>'2.2 SK Sportuojantieji ir tr.'!F96</f>
        <v>0</v>
      </c>
      <c r="L96" s="243">
        <f>'2.2 SK Sportuojantieji ir tr.'!G96</f>
        <v>0</v>
      </c>
      <c r="M96" s="53">
        <f>'2.2 SK Sportuojantieji ir tr.'!H96+SUC1_Treneriai!C100</f>
        <v>0</v>
      </c>
      <c r="N96" s="243">
        <f>'2.2 SK Sportuojantieji ir tr.'!I96+SUC1_Treneriai!D100</f>
        <v>0</v>
      </c>
      <c r="O96" s="38">
        <f t="shared" si="2"/>
        <v>0</v>
      </c>
      <c r="P96" s="243">
        <f>'2.2 SK Sportuojantieji ir tr.'!K96+SUC1_Treneriai!F100</f>
        <v>0</v>
      </c>
      <c r="Q96" s="243">
        <f>'2.2 SK Sportuojantieji ir tr.'!L96+SUC1_Treneriai!G100</f>
        <v>0</v>
      </c>
      <c r="R96" s="243">
        <f>'2.2 SK Sportuojantieji ir tr.'!M96+SUC1_Treneriai!H100</f>
        <v>0</v>
      </c>
      <c r="S96" s="243">
        <f>'2.2 SK Sportuojantieji ir tr.'!N96+SUC1_Treneriai!I100</f>
        <v>0</v>
      </c>
      <c r="T96" s="243">
        <f>'2.2 SK Sportuojantieji ir tr.'!O96+SUC1_Treneriai!J100</f>
        <v>0</v>
      </c>
      <c r="U96" s="243">
        <f>'2.2 SK Sportuojantieji ir tr.'!P96+SUC1_Treneriai!K100</f>
        <v>0</v>
      </c>
      <c r="V96" s="243">
        <f>'2.2 SK Sportuojantieji ir tr.'!Q96+SUC1_Treneriai!L100</f>
        <v>0</v>
      </c>
      <c r="W96" s="243">
        <f>'2.2 SK Sportuojantieji ir tr.'!R96+SUC1_Treneriai!M100</f>
        <v>0</v>
      </c>
      <c r="X96" s="243">
        <f>'2.2 SK Sportuojantieji ir tr.'!S96+SUC1_Treneriai!N100</f>
        <v>0</v>
      </c>
      <c r="Z96" s="218" t="str">
        <f>IF(SUC1_Treneriai!C100&gt;M96,"Klaida! Negali būti mažiau trenerių negu SUC1 formoje","")</f>
        <v/>
      </c>
    </row>
    <row r="97" spans="1:26" ht="10.5" customHeight="1">
      <c r="A97" s="42" t="s">
        <v>187</v>
      </c>
      <c r="B97" s="267" t="s">
        <v>402</v>
      </c>
      <c r="C97" s="243">
        <f>'SUC1_B. duomenys'!C120</f>
        <v>0</v>
      </c>
      <c r="D97" s="243">
        <f>'SUC1_B. duomenys'!D120</f>
        <v>0</v>
      </c>
      <c r="E97" s="243">
        <f>'SUC1_B. duomenys'!E120</f>
        <v>0</v>
      </c>
      <c r="F97" s="53">
        <f>'SUC1_B. duomenys'!F120</f>
        <v>0</v>
      </c>
      <c r="G97" s="243">
        <f>'SUC1_B. duomenys'!G120</f>
        <v>0</v>
      </c>
      <c r="H97" s="243">
        <f>'2.2 SK Sportuojantieji ir tr.'!C97</f>
        <v>0</v>
      </c>
      <c r="I97" s="243">
        <f>'2.2 SK Sportuojantieji ir tr.'!D97</f>
        <v>0</v>
      </c>
      <c r="J97" s="243">
        <f>'2.2 SK Sportuojantieji ir tr.'!E97</f>
        <v>0</v>
      </c>
      <c r="K97" s="243">
        <f>'2.2 SK Sportuojantieji ir tr.'!F97</f>
        <v>0</v>
      </c>
      <c r="L97" s="243">
        <f>'2.2 SK Sportuojantieji ir tr.'!G97</f>
        <v>0</v>
      </c>
      <c r="M97" s="53">
        <f>'2.2 SK Sportuojantieji ir tr.'!H97+SUC1_Treneriai!C101</f>
        <v>0</v>
      </c>
      <c r="N97" s="243">
        <f>'2.2 SK Sportuojantieji ir tr.'!I97+SUC1_Treneriai!D101</f>
        <v>0</v>
      </c>
      <c r="O97" s="38">
        <f t="shared" si="2"/>
        <v>0</v>
      </c>
      <c r="P97" s="243">
        <f>'2.2 SK Sportuojantieji ir tr.'!K97+SUC1_Treneriai!F101</f>
        <v>0</v>
      </c>
      <c r="Q97" s="243">
        <f>'2.2 SK Sportuojantieji ir tr.'!L97+SUC1_Treneriai!G101</f>
        <v>0</v>
      </c>
      <c r="R97" s="243">
        <f>'2.2 SK Sportuojantieji ir tr.'!M97+SUC1_Treneriai!H101</f>
        <v>0</v>
      </c>
      <c r="S97" s="243">
        <f>'2.2 SK Sportuojantieji ir tr.'!N97+SUC1_Treneriai!I101</f>
        <v>0</v>
      </c>
      <c r="T97" s="243">
        <f>'2.2 SK Sportuojantieji ir tr.'!O97+SUC1_Treneriai!J101</f>
        <v>0</v>
      </c>
      <c r="U97" s="243">
        <f>'2.2 SK Sportuojantieji ir tr.'!P97+SUC1_Treneriai!K101</f>
        <v>0</v>
      </c>
      <c r="V97" s="243">
        <f>'2.2 SK Sportuojantieji ir tr.'!Q97+SUC1_Treneriai!L101</f>
        <v>0</v>
      </c>
      <c r="W97" s="243">
        <f>'2.2 SK Sportuojantieji ir tr.'!R97+SUC1_Treneriai!M101</f>
        <v>0</v>
      </c>
      <c r="X97" s="243">
        <f>'2.2 SK Sportuojantieji ir tr.'!S97+SUC1_Treneriai!N101</f>
        <v>0</v>
      </c>
      <c r="Z97" s="218" t="str">
        <f>IF(SUC1_Treneriai!C101&gt;M97,"Klaida! Negali būti mažiau trenerių negu SUC1 formoje","")</f>
        <v/>
      </c>
    </row>
    <row r="98" spans="1:26" ht="10.5" customHeight="1">
      <c r="A98" s="42" t="s">
        <v>188</v>
      </c>
      <c r="B98" s="267" t="s">
        <v>203</v>
      </c>
      <c r="C98" s="243">
        <f>'SUC1_B. duomenys'!C121</f>
        <v>0</v>
      </c>
      <c r="D98" s="243">
        <f>'SUC1_B. duomenys'!D121</f>
        <v>0</v>
      </c>
      <c r="E98" s="243">
        <f>'SUC1_B. duomenys'!E121</f>
        <v>0</v>
      </c>
      <c r="F98" s="53">
        <f>'SUC1_B. duomenys'!F121</f>
        <v>0</v>
      </c>
      <c r="G98" s="243">
        <f>'SUC1_B. duomenys'!G121</f>
        <v>0</v>
      </c>
      <c r="H98" s="243">
        <f>'2.2 SK Sportuojantieji ir tr.'!C98</f>
        <v>0</v>
      </c>
      <c r="I98" s="243">
        <f>'2.2 SK Sportuojantieji ir tr.'!D98</f>
        <v>0</v>
      </c>
      <c r="J98" s="243">
        <f>'2.2 SK Sportuojantieji ir tr.'!E98</f>
        <v>0</v>
      </c>
      <c r="K98" s="243">
        <f>'2.2 SK Sportuojantieji ir tr.'!F98</f>
        <v>0</v>
      </c>
      <c r="L98" s="243">
        <f>'2.2 SK Sportuojantieji ir tr.'!G98</f>
        <v>0</v>
      </c>
      <c r="M98" s="53">
        <f>'2.2 SK Sportuojantieji ir tr.'!H98+SUC1_Treneriai!C102</f>
        <v>0</v>
      </c>
      <c r="N98" s="243">
        <f>'2.2 SK Sportuojantieji ir tr.'!I98+SUC1_Treneriai!D102</f>
        <v>0</v>
      </c>
      <c r="O98" s="38">
        <f t="shared" si="2"/>
        <v>0</v>
      </c>
      <c r="P98" s="243">
        <f>'2.2 SK Sportuojantieji ir tr.'!K98+SUC1_Treneriai!F102</f>
        <v>0</v>
      </c>
      <c r="Q98" s="243">
        <f>'2.2 SK Sportuojantieji ir tr.'!L98+SUC1_Treneriai!G102</f>
        <v>0</v>
      </c>
      <c r="R98" s="243">
        <f>'2.2 SK Sportuojantieji ir tr.'!M98+SUC1_Treneriai!H102</f>
        <v>0</v>
      </c>
      <c r="S98" s="243">
        <f>'2.2 SK Sportuojantieji ir tr.'!N98+SUC1_Treneriai!I102</f>
        <v>0</v>
      </c>
      <c r="T98" s="243">
        <f>'2.2 SK Sportuojantieji ir tr.'!O98+SUC1_Treneriai!J102</f>
        <v>0</v>
      </c>
      <c r="U98" s="243">
        <f>'2.2 SK Sportuojantieji ir tr.'!P98+SUC1_Treneriai!K102</f>
        <v>0</v>
      </c>
      <c r="V98" s="243">
        <f>'2.2 SK Sportuojantieji ir tr.'!Q98+SUC1_Treneriai!L102</f>
        <v>0</v>
      </c>
      <c r="W98" s="243">
        <f>'2.2 SK Sportuojantieji ir tr.'!R98+SUC1_Treneriai!M102</f>
        <v>0</v>
      </c>
      <c r="X98" s="243">
        <f>'2.2 SK Sportuojantieji ir tr.'!S98+SUC1_Treneriai!N102</f>
        <v>0</v>
      </c>
      <c r="Z98" s="218" t="str">
        <f>IF(SUC1_Treneriai!C102&gt;M98,"Klaida! Negali būti mažiau trenerių negu SUC1 formoje","")</f>
        <v/>
      </c>
    </row>
    <row r="99" spans="1:26" ht="10.5" customHeight="1">
      <c r="A99" s="42" t="s">
        <v>189</v>
      </c>
      <c r="B99" s="267" t="s">
        <v>403</v>
      </c>
      <c r="C99" s="243">
        <f>'SUC1_B. duomenys'!C122</f>
        <v>0</v>
      </c>
      <c r="D99" s="243">
        <f>'SUC1_B. duomenys'!D122</f>
        <v>0</v>
      </c>
      <c r="E99" s="243">
        <f>'SUC1_B. duomenys'!E122</f>
        <v>0</v>
      </c>
      <c r="F99" s="53">
        <f>'SUC1_B. duomenys'!F122</f>
        <v>0</v>
      </c>
      <c r="G99" s="243">
        <f>'SUC1_B. duomenys'!G122</f>
        <v>0</v>
      </c>
      <c r="H99" s="243">
        <f>'2.2 SK Sportuojantieji ir tr.'!C99</f>
        <v>0</v>
      </c>
      <c r="I99" s="243">
        <f>'2.2 SK Sportuojantieji ir tr.'!D99</f>
        <v>0</v>
      </c>
      <c r="J99" s="243">
        <f>'2.2 SK Sportuojantieji ir tr.'!E99</f>
        <v>0</v>
      </c>
      <c r="K99" s="243">
        <f>'2.2 SK Sportuojantieji ir tr.'!F99</f>
        <v>0</v>
      </c>
      <c r="L99" s="243">
        <f>'2.2 SK Sportuojantieji ir tr.'!G99</f>
        <v>0</v>
      </c>
      <c r="M99" s="53">
        <f>'2.2 SK Sportuojantieji ir tr.'!H99+SUC1_Treneriai!C103</f>
        <v>0</v>
      </c>
      <c r="N99" s="243">
        <f>'2.2 SK Sportuojantieji ir tr.'!I99+SUC1_Treneriai!D103</f>
        <v>0</v>
      </c>
      <c r="O99" s="38">
        <f t="shared" si="2"/>
        <v>0</v>
      </c>
      <c r="P99" s="243">
        <f>'2.2 SK Sportuojantieji ir tr.'!K99+SUC1_Treneriai!F103</f>
        <v>0</v>
      </c>
      <c r="Q99" s="243">
        <f>'2.2 SK Sportuojantieji ir tr.'!L99+SUC1_Treneriai!G103</f>
        <v>0</v>
      </c>
      <c r="R99" s="243">
        <f>'2.2 SK Sportuojantieji ir tr.'!M99+SUC1_Treneriai!H103</f>
        <v>0</v>
      </c>
      <c r="S99" s="243">
        <f>'2.2 SK Sportuojantieji ir tr.'!N99+SUC1_Treneriai!I103</f>
        <v>0</v>
      </c>
      <c r="T99" s="243">
        <f>'2.2 SK Sportuojantieji ir tr.'!O99+SUC1_Treneriai!J103</f>
        <v>0</v>
      </c>
      <c r="U99" s="243">
        <f>'2.2 SK Sportuojantieji ir tr.'!P99+SUC1_Treneriai!K103</f>
        <v>0</v>
      </c>
      <c r="V99" s="243">
        <f>'2.2 SK Sportuojantieji ir tr.'!Q99+SUC1_Treneriai!L103</f>
        <v>0</v>
      </c>
      <c r="W99" s="243">
        <f>'2.2 SK Sportuojantieji ir tr.'!R99+SUC1_Treneriai!M103</f>
        <v>0</v>
      </c>
      <c r="X99" s="243">
        <f>'2.2 SK Sportuojantieji ir tr.'!S99+SUC1_Treneriai!N103</f>
        <v>0</v>
      </c>
      <c r="Z99" s="218" t="str">
        <f>IF(SUC1_Treneriai!C103&gt;M99,"Klaida! Negali būti mažiau trenerių negu SUC1 formoje","")</f>
        <v/>
      </c>
    </row>
    <row r="100" spans="1:26" ht="10.5" customHeight="1">
      <c r="A100" s="42" t="s">
        <v>190</v>
      </c>
      <c r="B100" s="267" t="s">
        <v>101</v>
      </c>
      <c r="C100" s="243">
        <f>'SUC1_B. duomenys'!C123</f>
        <v>0</v>
      </c>
      <c r="D100" s="243">
        <f>'SUC1_B. duomenys'!D123</f>
        <v>0</v>
      </c>
      <c r="E100" s="243">
        <f>'SUC1_B. duomenys'!E123</f>
        <v>0</v>
      </c>
      <c r="F100" s="53">
        <f>'SUC1_B. duomenys'!F123</f>
        <v>0</v>
      </c>
      <c r="G100" s="243">
        <f>'SUC1_B. duomenys'!G123</f>
        <v>0</v>
      </c>
      <c r="H100" s="243">
        <f>'2.2 SK Sportuojantieji ir tr.'!C100</f>
        <v>81</v>
      </c>
      <c r="I100" s="243">
        <f>'2.2 SK Sportuojantieji ir tr.'!D100</f>
        <v>0</v>
      </c>
      <c r="J100" s="243">
        <f>'2.2 SK Sportuojantieji ir tr.'!E100</f>
        <v>0</v>
      </c>
      <c r="K100" s="243">
        <f>'2.2 SK Sportuojantieji ir tr.'!F100</f>
        <v>81</v>
      </c>
      <c r="L100" s="243">
        <f>'2.2 SK Sportuojantieji ir tr.'!G100</f>
        <v>64</v>
      </c>
      <c r="M100" s="53">
        <f>'2.2 SK Sportuojantieji ir tr.'!H100+SUC1_Treneriai!C104</f>
        <v>4</v>
      </c>
      <c r="N100" s="243">
        <f>'2.2 SK Sportuojantieji ir tr.'!I100+SUC1_Treneriai!D104</f>
        <v>2</v>
      </c>
      <c r="O100" s="38">
        <f t="shared" si="2"/>
        <v>4</v>
      </c>
      <c r="P100" s="243">
        <f>'2.2 SK Sportuojantieji ir tr.'!K100+SUC1_Treneriai!F104</f>
        <v>0</v>
      </c>
      <c r="Q100" s="243">
        <f>'2.2 SK Sportuojantieji ir tr.'!L100+SUC1_Treneriai!G104</f>
        <v>0</v>
      </c>
      <c r="R100" s="243">
        <f>'2.2 SK Sportuojantieji ir tr.'!M100+SUC1_Treneriai!H104</f>
        <v>0</v>
      </c>
      <c r="S100" s="243">
        <f>'2.2 SK Sportuojantieji ir tr.'!N100+SUC1_Treneriai!I104</f>
        <v>0</v>
      </c>
      <c r="T100" s="243">
        <f>'2.2 SK Sportuojantieji ir tr.'!O100+SUC1_Treneriai!J104</f>
        <v>0</v>
      </c>
      <c r="U100" s="243">
        <f>'2.2 SK Sportuojantieji ir tr.'!P100+SUC1_Treneriai!K104</f>
        <v>0</v>
      </c>
      <c r="V100" s="243">
        <f>'2.2 SK Sportuojantieji ir tr.'!Q100+SUC1_Treneriai!L104</f>
        <v>4</v>
      </c>
      <c r="W100" s="243">
        <f>'2.2 SK Sportuojantieji ir tr.'!R100+SUC1_Treneriai!M104</f>
        <v>0</v>
      </c>
      <c r="X100" s="243">
        <f>'2.2 SK Sportuojantieji ir tr.'!S100+SUC1_Treneriai!N104</f>
        <v>2</v>
      </c>
      <c r="Z100" s="218" t="str">
        <f>IF(SUC1_Treneriai!C104&gt;M100,"Klaida! Negali būti mažiau trenerių negu SUC1 formoje","")</f>
        <v/>
      </c>
    </row>
    <row r="101" spans="1:26" ht="10.5" customHeight="1">
      <c r="A101" s="42" t="s">
        <v>191</v>
      </c>
      <c r="B101" s="267" t="s">
        <v>404</v>
      </c>
      <c r="C101" s="243">
        <f>'SUC1_B. duomenys'!C124</f>
        <v>0</v>
      </c>
      <c r="D101" s="243">
        <f>'SUC1_B. duomenys'!D124</f>
        <v>0</v>
      </c>
      <c r="E101" s="243">
        <f>'SUC1_B. duomenys'!E124</f>
        <v>0</v>
      </c>
      <c r="F101" s="53">
        <f>'SUC1_B. duomenys'!F124</f>
        <v>0</v>
      </c>
      <c r="G101" s="243">
        <f>'SUC1_B. duomenys'!G124</f>
        <v>0</v>
      </c>
      <c r="H101" s="243">
        <f>'2.2 SK Sportuojantieji ir tr.'!C101</f>
        <v>0</v>
      </c>
      <c r="I101" s="243">
        <f>'2.2 SK Sportuojantieji ir tr.'!D101</f>
        <v>0</v>
      </c>
      <c r="J101" s="243">
        <f>'2.2 SK Sportuojantieji ir tr.'!E101</f>
        <v>0</v>
      </c>
      <c r="K101" s="243">
        <f>'2.2 SK Sportuojantieji ir tr.'!F101</f>
        <v>0</v>
      </c>
      <c r="L101" s="243">
        <f>'2.2 SK Sportuojantieji ir tr.'!G101</f>
        <v>0</v>
      </c>
      <c r="M101" s="53">
        <f>'2.2 SK Sportuojantieji ir tr.'!H101+SUC1_Treneriai!C105</f>
        <v>0</v>
      </c>
      <c r="N101" s="243">
        <f>'2.2 SK Sportuojantieji ir tr.'!I101+SUC1_Treneriai!D105</f>
        <v>0</v>
      </c>
      <c r="O101" s="38">
        <f t="shared" si="2"/>
        <v>0</v>
      </c>
      <c r="P101" s="243">
        <f>'2.2 SK Sportuojantieji ir tr.'!K101+SUC1_Treneriai!F105</f>
        <v>0</v>
      </c>
      <c r="Q101" s="243">
        <f>'2.2 SK Sportuojantieji ir tr.'!L101+SUC1_Treneriai!G105</f>
        <v>0</v>
      </c>
      <c r="R101" s="243">
        <f>'2.2 SK Sportuojantieji ir tr.'!M101+SUC1_Treneriai!H105</f>
        <v>0</v>
      </c>
      <c r="S101" s="243">
        <f>'2.2 SK Sportuojantieji ir tr.'!N101+SUC1_Treneriai!I105</f>
        <v>0</v>
      </c>
      <c r="T101" s="243">
        <f>'2.2 SK Sportuojantieji ir tr.'!O101+SUC1_Treneriai!J105</f>
        <v>0</v>
      </c>
      <c r="U101" s="243">
        <f>'2.2 SK Sportuojantieji ir tr.'!P101+SUC1_Treneriai!K105</f>
        <v>0</v>
      </c>
      <c r="V101" s="243">
        <f>'2.2 SK Sportuojantieji ir tr.'!Q101+SUC1_Treneriai!L105</f>
        <v>0</v>
      </c>
      <c r="W101" s="243">
        <f>'2.2 SK Sportuojantieji ir tr.'!R101+SUC1_Treneriai!M105</f>
        <v>0</v>
      </c>
      <c r="X101" s="243">
        <f>'2.2 SK Sportuojantieji ir tr.'!S101+SUC1_Treneriai!N105</f>
        <v>0</v>
      </c>
      <c r="Z101" s="218" t="str">
        <f>IF(SUC1_Treneriai!C105&gt;M101,"Klaida! Negali būti mažiau trenerių negu SUC1 formoje","")</f>
        <v/>
      </c>
    </row>
    <row r="102" spans="1:26" ht="10.5" customHeight="1">
      <c r="A102" s="42" t="s">
        <v>192</v>
      </c>
      <c r="B102" s="267" t="s">
        <v>405</v>
      </c>
      <c r="C102" s="243">
        <f>'SUC1_B. duomenys'!C125</f>
        <v>0</v>
      </c>
      <c r="D102" s="243">
        <f>'SUC1_B. duomenys'!D125</f>
        <v>0</v>
      </c>
      <c r="E102" s="243">
        <f>'SUC1_B. duomenys'!E125</f>
        <v>0</v>
      </c>
      <c r="F102" s="53">
        <f>'SUC1_B. duomenys'!F125</f>
        <v>0</v>
      </c>
      <c r="G102" s="243">
        <f>'SUC1_B. duomenys'!G125</f>
        <v>0</v>
      </c>
      <c r="H102" s="243">
        <f>'2.2 SK Sportuojantieji ir tr.'!C102</f>
        <v>0</v>
      </c>
      <c r="I102" s="243">
        <f>'2.2 SK Sportuojantieji ir tr.'!D102</f>
        <v>0</v>
      </c>
      <c r="J102" s="243">
        <f>'2.2 SK Sportuojantieji ir tr.'!E102</f>
        <v>0</v>
      </c>
      <c r="K102" s="243">
        <f>'2.2 SK Sportuojantieji ir tr.'!F102</f>
        <v>0</v>
      </c>
      <c r="L102" s="243">
        <f>'2.2 SK Sportuojantieji ir tr.'!G102</f>
        <v>0</v>
      </c>
      <c r="M102" s="53">
        <f>'2.2 SK Sportuojantieji ir tr.'!H102+SUC1_Treneriai!C106</f>
        <v>0</v>
      </c>
      <c r="N102" s="243">
        <f>'2.2 SK Sportuojantieji ir tr.'!I102+SUC1_Treneriai!D106</f>
        <v>0</v>
      </c>
      <c r="O102" s="38">
        <f t="shared" si="2"/>
        <v>0</v>
      </c>
      <c r="P102" s="243">
        <f>'2.2 SK Sportuojantieji ir tr.'!K102+SUC1_Treneriai!F106</f>
        <v>0</v>
      </c>
      <c r="Q102" s="243">
        <f>'2.2 SK Sportuojantieji ir tr.'!L102+SUC1_Treneriai!G106</f>
        <v>0</v>
      </c>
      <c r="R102" s="243">
        <f>'2.2 SK Sportuojantieji ir tr.'!M102+SUC1_Treneriai!H106</f>
        <v>0</v>
      </c>
      <c r="S102" s="243">
        <f>'2.2 SK Sportuojantieji ir tr.'!N102+SUC1_Treneriai!I106</f>
        <v>0</v>
      </c>
      <c r="T102" s="243">
        <f>'2.2 SK Sportuojantieji ir tr.'!O102+SUC1_Treneriai!J106</f>
        <v>0</v>
      </c>
      <c r="U102" s="243">
        <f>'2.2 SK Sportuojantieji ir tr.'!P102+SUC1_Treneriai!K106</f>
        <v>0</v>
      </c>
      <c r="V102" s="243">
        <f>'2.2 SK Sportuojantieji ir tr.'!Q102+SUC1_Treneriai!L106</f>
        <v>0</v>
      </c>
      <c r="W102" s="243">
        <f>'2.2 SK Sportuojantieji ir tr.'!R102+SUC1_Treneriai!M106</f>
        <v>0</v>
      </c>
      <c r="X102" s="243">
        <f>'2.2 SK Sportuojantieji ir tr.'!S102+SUC1_Treneriai!N106</f>
        <v>0</v>
      </c>
      <c r="Z102" s="218" t="str">
        <f>IF(SUC1_Treneriai!C106&gt;M102,"Klaida! Negali būti mažiau trenerių negu SUC1 formoje","")</f>
        <v/>
      </c>
    </row>
    <row r="103" spans="1:26" ht="10.5" customHeight="1">
      <c r="A103" s="42" t="s">
        <v>193</v>
      </c>
      <c r="B103" s="267" t="s">
        <v>102</v>
      </c>
      <c r="C103" s="243">
        <f>'SUC1_B. duomenys'!C126</f>
        <v>0</v>
      </c>
      <c r="D103" s="243">
        <f>'SUC1_B. duomenys'!D126</f>
        <v>0</v>
      </c>
      <c r="E103" s="243">
        <f>'SUC1_B. duomenys'!E126</f>
        <v>0</v>
      </c>
      <c r="F103" s="53">
        <f>'SUC1_B. duomenys'!F126</f>
        <v>0</v>
      </c>
      <c r="G103" s="243">
        <f>'SUC1_B. duomenys'!G126</f>
        <v>0</v>
      </c>
      <c r="H103" s="243">
        <f>'2.2 SK Sportuojantieji ir tr.'!C103</f>
        <v>18</v>
      </c>
      <c r="I103" s="243">
        <f>'2.2 SK Sportuojantieji ir tr.'!D103</f>
        <v>0</v>
      </c>
      <c r="J103" s="243">
        <f>'2.2 SK Sportuojantieji ir tr.'!E103</f>
        <v>11</v>
      </c>
      <c r="K103" s="243">
        <f>'2.2 SK Sportuojantieji ir tr.'!F103</f>
        <v>29</v>
      </c>
      <c r="L103" s="243">
        <f>'2.2 SK Sportuojantieji ir tr.'!G103</f>
        <v>4</v>
      </c>
      <c r="M103" s="53">
        <f>'2.2 SK Sportuojantieji ir tr.'!H103+SUC1_Treneriai!C107</f>
        <v>2</v>
      </c>
      <c r="N103" s="243">
        <f>'2.2 SK Sportuojantieji ir tr.'!I103+SUC1_Treneriai!D107</f>
        <v>0</v>
      </c>
      <c r="O103" s="38">
        <f t="shared" si="2"/>
        <v>2</v>
      </c>
      <c r="P103" s="243">
        <f>'2.2 SK Sportuojantieji ir tr.'!K103+SUC1_Treneriai!F107</f>
        <v>0</v>
      </c>
      <c r="Q103" s="243">
        <f>'2.2 SK Sportuojantieji ir tr.'!L103+SUC1_Treneriai!G107</f>
        <v>0</v>
      </c>
      <c r="R103" s="243">
        <f>'2.2 SK Sportuojantieji ir tr.'!M103+SUC1_Treneriai!H107</f>
        <v>0</v>
      </c>
      <c r="S103" s="243">
        <f>'2.2 SK Sportuojantieji ir tr.'!N103+SUC1_Treneriai!I107</f>
        <v>0</v>
      </c>
      <c r="T103" s="243">
        <f>'2.2 SK Sportuojantieji ir tr.'!O103+SUC1_Treneriai!J107</f>
        <v>0</v>
      </c>
      <c r="U103" s="243">
        <f>'2.2 SK Sportuojantieji ir tr.'!P103+SUC1_Treneriai!K107</f>
        <v>0</v>
      </c>
      <c r="V103" s="243">
        <f>'2.2 SK Sportuojantieji ir tr.'!Q103+SUC1_Treneriai!L107</f>
        <v>0</v>
      </c>
      <c r="W103" s="243">
        <f>'2.2 SK Sportuojantieji ir tr.'!R103+SUC1_Treneriai!M107</f>
        <v>0</v>
      </c>
      <c r="X103" s="243">
        <f>'2.2 SK Sportuojantieji ir tr.'!S103+SUC1_Treneriai!N107</f>
        <v>4</v>
      </c>
      <c r="Z103" s="218" t="str">
        <f>IF(SUC1_Treneriai!C107&gt;M103,"Klaida! Negali būti mažiau trenerių negu SUC1 formoje","")</f>
        <v/>
      </c>
    </row>
    <row r="104" spans="1:26" ht="10.5" customHeight="1">
      <c r="A104" s="42" t="s">
        <v>194</v>
      </c>
      <c r="B104" s="267" t="s">
        <v>209</v>
      </c>
      <c r="C104" s="243">
        <f>'SUC1_B. duomenys'!C127</f>
        <v>0</v>
      </c>
      <c r="D104" s="243">
        <f>'SUC1_B. duomenys'!D127</f>
        <v>0</v>
      </c>
      <c r="E104" s="243">
        <f>'SUC1_B. duomenys'!E127</f>
        <v>0</v>
      </c>
      <c r="F104" s="53">
        <f>'SUC1_B. duomenys'!F127</f>
        <v>0</v>
      </c>
      <c r="G104" s="243">
        <f>'SUC1_B. duomenys'!G127</f>
        <v>0</v>
      </c>
      <c r="H104" s="243">
        <f>'2.2 SK Sportuojantieji ir tr.'!C104</f>
        <v>0</v>
      </c>
      <c r="I104" s="243">
        <f>'2.2 SK Sportuojantieji ir tr.'!D104</f>
        <v>0</v>
      </c>
      <c r="J104" s="243">
        <f>'2.2 SK Sportuojantieji ir tr.'!E104</f>
        <v>0</v>
      </c>
      <c r="K104" s="243">
        <f>'2.2 SK Sportuojantieji ir tr.'!F104</f>
        <v>0</v>
      </c>
      <c r="L104" s="243">
        <f>'2.2 SK Sportuojantieji ir tr.'!G104</f>
        <v>0</v>
      </c>
      <c r="M104" s="53">
        <f>'2.2 SK Sportuojantieji ir tr.'!H104+SUC1_Treneriai!C108</f>
        <v>0</v>
      </c>
      <c r="N104" s="243">
        <f>'2.2 SK Sportuojantieji ir tr.'!I104+SUC1_Treneriai!D108</f>
        <v>0</v>
      </c>
      <c r="O104" s="38">
        <f t="shared" si="2"/>
        <v>0</v>
      </c>
      <c r="P104" s="243">
        <f>'2.2 SK Sportuojantieji ir tr.'!K104+SUC1_Treneriai!F108</f>
        <v>0</v>
      </c>
      <c r="Q104" s="243">
        <f>'2.2 SK Sportuojantieji ir tr.'!L104+SUC1_Treneriai!G108</f>
        <v>0</v>
      </c>
      <c r="R104" s="243">
        <f>'2.2 SK Sportuojantieji ir tr.'!M104+SUC1_Treneriai!H108</f>
        <v>0</v>
      </c>
      <c r="S104" s="243">
        <f>'2.2 SK Sportuojantieji ir tr.'!N104+SUC1_Treneriai!I108</f>
        <v>0</v>
      </c>
      <c r="T104" s="243">
        <f>'2.2 SK Sportuojantieji ir tr.'!O104+SUC1_Treneriai!J108</f>
        <v>0</v>
      </c>
      <c r="U104" s="243">
        <f>'2.2 SK Sportuojantieji ir tr.'!P104+SUC1_Treneriai!K108</f>
        <v>0</v>
      </c>
      <c r="V104" s="243">
        <f>'2.2 SK Sportuojantieji ir tr.'!Q104+SUC1_Treneriai!L108</f>
        <v>0</v>
      </c>
      <c r="W104" s="243">
        <f>'2.2 SK Sportuojantieji ir tr.'!R104+SUC1_Treneriai!M108</f>
        <v>0</v>
      </c>
      <c r="X104" s="243">
        <f>'2.2 SK Sportuojantieji ir tr.'!S104+SUC1_Treneriai!N108</f>
        <v>0</v>
      </c>
      <c r="Z104" s="218" t="str">
        <f>IF(SUC1_Treneriai!C108&gt;M104,"Klaida! Negali būti mažiau trenerių negu SUC1 formoje","")</f>
        <v/>
      </c>
    </row>
    <row r="105" spans="1:26" ht="10.5" customHeight="1">
      <c r="A105" s="42" t="s">
        <v>195</v>
      </c>
      <c r="B105" s="267" t="s">
        <v>211</v>
      </c>
      <c r="C105" s="243">
        <f>'SUC1_B. duomenys'!C128</f>
        <v>0</v>
      </c>
      <c r="D105" s="243">
        <f>'SUC1_B. duomenys'!D128</f>
        <v>0</v>
      </c>
      <c r="E105" s="243">
        <f>'SUC1_B. duomenys'!E128</f>
        <v>0</v>
      </c>
      <c r="F105" s="53">
        <f>'SUC1_B. duomenys'!F128</f>
        <v>0</v>
      </c>
      <c r="G105" s="243">
        <f>'SUC1_B. duomenys'!G128</f>
        <v>0</v>
      </c>
      <c r="H105" s="243">
        <f>'2.2 SK Sportuojantieji ir tr.'!C105</f>
        <v>0</v>
      </c>
      <c r="I105" s="243">
        <f>'2.2 SK Sportuojantieji ir tr.'!D105</f>
        <v>0</v>
      </c>
      <c r="J105" s="243">
        <f>'2.2 SK Sportuojantieji ir tr.'!E105</f>
        <v>0</v>
      </c>
      <c r="K105" s="243">
        <f>'2.2 SK Sportuojantieji ir tr.'!F105</f>
        <v>0</v>
      </c>
      <c r="L105" s="243">
        <f>'2.2 SK Sportuojantieji ir tr.'!G105</f>
        <v>0</v>
      </c>
      <c r="M105" s="53">
        <f>'2.2 SK Sportuojantieji ir tr.'!H105+SUC1_Treneriai!C109</f>
        <v>0</v>
      </c>
      <c r="N105" s="243">
        <f>'2.2 SK Sportuojantieji ir tr.'!I105+SUC1_Treneriai!D109</f>
        <v>0</v>
      </c>
      <c r="O105" s="38">
        <f t="shared" si="2"/>
        <v>0</v>
      </c>
      <c r="P105" s="243">
        <f>'2.2 SK Sportuojantieji ir tr.'!K105+SUC1_Treneriai!F109</f>
        <v>0</v>
      </c>
      <c r="Q105" s="243">
        <f>'2.2 SK Sportuojantieji ir tr.'!L105+SUC1_Treneriai!G109</f>
        <v>0</v>
      </c>
      <c r="R105" s="243">
        <f>'2.2 SK Sportuojantieji ir tr.'!M105+SUC1_Treneriai!H109</f>
        <v>0</v>
      </c>
      <c r="S105" s="243">
        <f>'2.2 SK Sportuojantieji ir tr.'!N105+SUC1_Treneriai!I109</f>
        <v>0</v>
      </c>
      <c r="T105" s="243">
        <f>'2.2 SK Sportuojantieji ir tr.'!O105+SUC1_Treneriai!J109</f>
        <v>0</v>
      </c>
      <c r="U105" s="243">
        <f>'2.2 SK Sportuojantieji ir tr.'!P105+SUC1_Treneriai!K109</f>
        <v>0</v>
      </c>
      <c r="V105" s="243">
        <f>'2.2 SK Sportuojantieji ir tr.'!Q105+SUC1_Treneriai!L109</f>
        <v>0</v>
      </c>
      <c r="W105" s="243">
        <f>'2.2 SK Sportuojantieji ir tr.'!R105+SUC1_Treneriai!M109</f>
        <v>0</v>
      </c>
      <c r="X105" s="243">
        <f>'2.2 SK Sportuojantieji ir tr.'!S105+SUC1_Treneriai!N109</f>
        <v>0</v>
      </c>
      <c r="Z105" s="218" t="str">
        <f>IF(SUC1_Treneriai!C109&gt;M105,"Klaida! Negali būti mažiau trenerių negu SUC1 formoje","")</f>
        <v/>
      </c>
    </row>
    <row r="106" spans="1:26" ht="10.5" customHeight="1">
      <c r="A106" s="42" t="s">
        <v>198</v>
      </c>
      <c r="B106" s="267" t="s">
        <v>103</v>
      </c>
      <c r="C106" s="243">
        <f>'SUC1_B. duomenys'!C129</f>
        <v>0</v>
      </c>
      <c r="D106" s="243">
        <f>'SUC1_B. duomenys'!D129</f>
        <v>0</v>
      </c>
      <c r="E106" s="243">
        <f>'SUC1_B. duomenys'!E129</f>
        <v>0</v>
      </c>
      <c r="F106" s="53">
        <f>'SUC1_B. duomenys'!F129</f>
        <v>0</v>
      </c>
      <c r="G106" s="243">
        <f>'SUC1_B. duomenys'!G129</f>
        <v>0</v>
      </c>
      <c r="H106" s="243">
        <f>'2.2 SK Sportuojantieji ir tr.'!C106</f>
        <v>0</v>
      </c>
      <c r="I106" s="243">
        <f>'2.2 SK Sportuojantieji ir tr.'!D106</f>
        <v>0</v>
      </c>
      <c r="J106" s="243">
        <f>'2.2 SK Sportuojantieji ir tr.'!E106</f>
        <v>0</v>
      </c>
      <c r="K106" s="243">
        <f>'2.2 SK Sportuojantieji ir tr.'!F106</f>
        <v>0</v>
      </c>
      <c r="L106" s="243">
        <f>'2.2 SK Sportuojantieji ir tr.'!G106</f>
        <v>0</v>
      </c>
      <c r="M106" s="53">
        <f>'2.2 SK Sportuojantieji ir tr.'!H106+SUC1_Treneriai!C110</f>
        <v>0</v>
      </c>
      <c r="N106" s="243">
        <f>'2.2 SK Sportuojantieji ir tr.'!I106+SUC1_Treneriai!D110</f>
        <v>0</v>
      </c>
      <c r="O106" s="38">
        <f t="shared" si="2"/>
        <v>0</v>
      </c>
      <c r="P106" s="243">
        <f>'2.2 SK Sportuojantieji ir tr.'!K106+SUC1_Treneriai!F110</f>
        <v>0</v>
      </c>
      <c r="Q106" s="243">
        <f>'2.2 SK Sportuojantieji ir tr.'!L106+SUC1_Treneriai!G110</f>
        <v>0</v>
      </c>
      <c r="R106" s="243">
        <f>'2.2 SK Sportuojantieji ir tr.'!M106+SUC1_Treneriai!H110</f>
        <v>0</v>
      </c>
      <c r="S106" s="243">
        <f>'2.2 SK Sportuojantieji ir tr.'!N106+SUC1_Treneriai!I110</f>
        <v>0</v>
      </c>
      <c r="T106" s="243">
        <f>'2.2 SK Sportuojantieji ir tr.'!O106+SUC1_Treneriai!J110</f>
        <v>0</v>
      </c>
      <c r="U106" s="243">
        <f>'2.2 SK Sportuojantieji ir tr.'!P106+SUC1_Treneriai!K110</f>
        <v>0</v>
      </c>
      <c r="V106" s="243">
        <f>'2.2 SK Sportuojantieji ir tr.'!Q106+SUC1_Treneriai!L110</f>
        <v>0</v>
      </c>
      <c r="W106" s="243">
        <f>'2.2 SK Sportuojantieji ir tr.'!R106+SUC1_Treneriai!M110</f>
        <v>0</v>
      </c>
      <c r="X106" s="243">
        <f>'2.2 SK Sportuojantieji ir tr.'!S106+SUC1_Treneriai!N110</f>
        <v>0</v>
      </c>
      <c r="Z106" s="218" t="str">
        <f>IF(SUC1_Treneriai!C110&gt;M106,"Klaida! Negali būti mažiau trenerių negu SUC1 formoje","")</f>
        <v/>
      </c>
    </row>
    <row r="107" spans="1:26" ht="10.5" customHeight="1">
      <c r="A107" s="42" t="s">
        <v>199</v>
      </c>
      <c r="B107" s="267" t="s">
        <v>406</v>
      </c>
      <c r="C107" s="243">
        <f>'SUC1_B. duomenys'!C130</f>
        <v>0</v>
      </c>
      <c r="D107" s="243">
        <f>'SUC1_B. duomenys'!D130</f>
        <v>0</v>
      </c>
      <c r="E107" s="243">
        <f>'SUC1_B. duomenys'!E130</f>
        <v>0</v>
      </c>
      <c r="F107" s="53">
        <f>'SUC1_B. duomenys'!F130</f>
        <v>0</v>
      </c>
      <c r="G107" s="243">
        <f>'SUC1_B. duomenys'!G130</f>
        <v>0</v>
      </c>
      <c r="H107" s="243">
        <f>'2.2 SK Sportuojantieji ir tr.'!C107</f>
        <v>0</v>
      </c>
      <c r="I107" s="243">
        <f>'2.2 SK Sportuojantieji ir tr.'!D107</f>
        <v>0</v>
      </c>
      <c r="J107" s="243">
        <f>'2.2 SK Sportuojantieji ir tr.'!E107</f>
        <v>0</v>
      </c>
      <c r="K107" s="243">
        <f>'2.2 SK Sportuojantieji ir tr.'!F107</f>
        <v>0</v>
      </c>
      <c r="L107" s="243">
        <f>'2.2 SK Sportuojantieji ir tr.'!G107</f>
        <v>0</v>
      </c>
      <c r="M107" s="53">
        <f>'2.2 SK Sportuojantieji ir tr.'!H107+SUC1_Treneriai!C111</f>
        <v>0</v>
      </c>
      <c r="N107" s="243">
        <f>'2.2 SK Sportuojantieji ir tr.'!I107+SUC1_Treneriai!D111</f>
        <v>0</v>
      </c>
      <c r="O107" s="38">
        <f t="shared" si="2"/>
        <v>0</v>
      </c>
      <c r="P107" s="243">
        <f>'2.2 SK Sportuojantieji ir tr.'!K107+SUC1_Treneriai!F111</f>
        <v>0</v>
      </c>
      <c r="Q107" s="243">
        <f>'2.2 SK Sportuojantieji ir tr.'!L107+SUC1_Treneriai!G111</f>
        <v>0</v>
      </c>
      <c r="R107" s="243">
        <f>'2.2 SK Sportuojantieji ir tr.'!M107+SUC1_Treneriai!H111</f>
        <v>0</v>
      </c>
      <c r="S107" s="243">
        <f>'2.2 SK Sportuojantieji ir tr.'!N107+SUC1_Treneriai!I111</f>
        <v>0</v>
      </c>
      <c r="T107" s="243">
        <f>'2.2 SK Sportuojantieji ir tr.'!O107+SUC1_Treneriai!J111</f>
        <v>0</v>
      </c>
      <c r="U107" s="243">
        <f>'2.2 SK Sportuojantieji ir tr.'!P107+SUC1_Treneriai!K111</f>
        <v>0</v>
      </c>
      <c r="V107" s="243">
        <f>'2.2 SK Sportuojantieji ir tr.'!Q107+SUC1_Treneriai!L111</f>
        <v>0</v>
      </c>
      <c r="W107" s="243">
        <f>'2.2 SK Sportuojantieji ir tr.'!R107+SUC1_Treneriai!M111</f>
        <v>0</v>
      </c>
      <c r="X107" s="243">
        <f>'2.2 SK Sportuojantieji ir tr.'!S107+SUC1_Treneriai!N111</f>
        <v>0</v>
      </c>
      <c r="Z107" s="218" t="str">
        <f>IF(SUC1_Treneriai!C111&gt;M107,"Klaida! Negali būti mažiau trenerių negu SUC1 formoje","")</f>
        <v/>
      </c>
    </row>
    <row r="108" spans="1:26" ht="10.5" customHeight="1">
      <c r="A108" s="42" t="s">
        <v>200</v>
      </c>
      <c r="B108" s="267" t="s">
        <v>407</v>
      </c>
      <c r="C108" s="243">
        <f>'SUC1_B. duomenys'!C131</f>
        <v>0</v>
      </c>
      <c r="D108" s="243">
        <f>'SUC1_B. duomenys'!D131</f>
        <v>0</v>
      </c>
      <c r="E108" s="243">
        <f>'SUC1_B. duomenys'!E131</f>
        <v>0</v>
      </c>
      <c r="F108" s="53">
        <f>'SUC1_B. duomenys'!F131</f>
        <v>0</v>
      </c>
      <c r="G108" s="243">
        <f>'SUC1_B. duomenys'!G131</f>
        <v>0</v>
      </c>
      <c r="H108" s="243">
        <f>'2.2 SK Sportuojantieji ir tr.'!C108</f>
        <v>0</v>
      </c>
      <c r="I108" s="243">
        <f>'2.2 SK Sportuojantieji ir tr.'!D108</f>
        <v>0</v>
      </c>
      <c r="J108" s="243">
        <f>'2.2 SK Sportuojantieji ir tr.'!E108</f>
        <v>0</v>
      </c>
      <c r="K108" s="243">
        <f>'2.2 SK Sportuojantieji ir tr.'!F108</f>
        <v>0</v>
      </c>
      <c r="L108" s="243">
        <f>'2.2 SK Sportuojantieji ir tr.'!G108</f>
        <v>0</v>
      </c>
      <c r="M108" s="53">
        <f>'2.2 SK Sportuojantieji ir tr.'!H108+SUC1_Treneriai!C112</f>
        <v>0</v>
      </c>
      <c r="N108" s="243">
        <f>'2.2 SK Sportuojantieji ir tr.'!I108+SUC1_Treneriai!D112</f>
        <v>0</v>
      </c>
      <c r="O108" s="38">
        <f t="shared" si="2"/>
        <v>0</v>
      </c>
      <c r="P108" s="243">
        <f>'2.2 SK Sportuojantieji ir tr.'!K108+SUC1_Treneriai!F112</f>
        <v>0</v>
      </c>
      <c r="Q108" s="243">
        <f>'2.2 SK Sportuojantieji ir tr.'!L108+SUC1_Treneriai!G112</f>
        <v>0</v>
      </c>
      <c r="R108" s="243">
        <f>'2.2 SK Sportuojantieji ir tr.'!M108+SUC1_Treneriai!H112</f>
        <v>0</v>
      </c>
      <c r="S108" s="243">
        <f>'2.2 SK Sportuojantieji ir tr.'!N108+SUC1_Treneriai!I112</f>
        <v>0</v>
      </c>
      <c r="T108" s="243">
        <f>'2.2 SK Sportuojantieji ir tr.'!O108+SUC1_Treneriai!J112</f>
        <v>0</v>
      </c>
      <c r="U108" s="243">
        <f>'2.2 SK Sportuojantieji ir tr.'!P108+SUC1_Treneriai!K112</f>
        <v>0</v>
      </c>
      <c r="V108" s="243">
        <f>'2.2 SK Sportuojantieji ir tr.'!Q108+SUC1_Treneriai!L112</f>
        <v>0</v>
      </c>
      <c r="W108" s="243">
        <f>'2.2 SK Sportuojantieji ir tr.'!R108+SUC1_Treneriai!M112</f>
        <v>0</v>
      </c>
      <c r="X108" s="243">
        <f>'2.2 SK Sportuojantieji ir tr.'!S108+SUC1_Treneriai!N112</f>
        <v>0</v>
      </c>
      <c r="Z108" s="218" t="str">
        <f>IF(SUC1_Treneriai!C112&gt;M108,"Klaida! Negali būti mažiau trenerių negu SUC1 formoje","")</f>
        <v/>
      </c>
    </row>
    <row r="109" spans="1:26" ht="10.5" customHeight="1">
      <c r="A109" s="42" t="s">
        <v>201</v>
      </c>
      <c r="B109" s="267" t="s">
        <v>217</v>
      </c>
      <c r="C109" s="243">
        <f>'SUC1_B. duomenys'!C132</f>
        <v>0</v>
      </c>
      <c r="D109" s="243">
        <f>'SUC1_B. duomenys'!D132</f>
        <v>0</v>
      </c>
      <c r="E109" s="243">
        <f>'SUC1_B. duomenys'!E132</f>
        <v>0</v>
      </c>
      <c r="F109" s="53">
        <f>'SUC1_B. duomenys'!F132</f>
        <v>0</v>
      </c>
      <c r="G109" s="243">
        <f>'SUC1_B. duomenys'!G132</f>
        <v>0</v>
      </c>
      <c r="H109" s="243">
        <f>'2.2 SK Sportuojantieji ir tr.'!C109</f>
        <v>0</v>
      </c>
      <c r="I109" s="243">
        <f>'2.2 SK Sportuojantieji ir tr.'!D109</f>
        <v>0</v>
      </c>
      <c r="J109" s="243">
        <f>'2.2 SK Sportuojantieji ir tr.'!E109</f>
        <v>0</v>
      </c>
      <c r="K109" s="243">
        <f>'2.2 SK Sportuojantieji ir tr.'!F109</f>
        <v>0</v>
      </c>
      <c r="L109" s="243">
        <f>'2.2 SK Sportuojantieji ir tr.'!G109</f>
        <v>0</v>
      </c>
      <c r="M109" s="53">
        <f>'2.2 SK Sportuojantieji ir tr.'!H109+SUC1_Treneriai!C113</f>
        <v>0</v>
      </c>
      <c r="N109" s="243">
        <f>'2.2 SK Sportuojantieji ir tr.'!I109+SUC1_Treneriai!D113</f>
        <v>0</v>
      </c>
      <c r="O109" s="38">
        <f t="shared" si="2"/>
        <v>0</v>
      </c>
      <c r="P109" s="243">
        <f>'2.2 SK Sportuojantieji ir tr.'!K109+SUC1_Treneriai!F113</f>
        <v>0</v>
      </c>
      <c r="Q109" s="243">
        <f>'2.2 SK Sportuojantieji ir tr.'!L109+SUC1_Treneriai!G113</f>
        <v>0</v>
      </c>
      <c r="R109" s="243">
        <f>'2.2 SK Sportuojantieji ir tr.'!M109+SUC1_Treneriai!H113</f>
        <v>0</v>
      </c>
      <c r="S109" s="243">
        <f>'2.2 SK Sportuojantieji ir tr.'!N109+SUC1_Treneriai!I113</f>
        <v>0</v>
      </c>
      <c r="T109" s="243">
        <f>'2.2 SK Sportuojantieji ir tr.'!O109+SUC1_Treneriai!J113</f>
        <v>0</v>
      </c>
      <c r="U109" s="243">
        <f>'2.2 SK Sportuojantieji ir tr.'!P109+SUC1_Treneriai!K113</f>
        <v>0</v>
      </c>
      <c r="V109" s="243">
        <f>'2.2 SK Sportuojantieji ir tr.'!Q109+SUC1_Treneriai!L113</f>
        <v>0</v>
      </c>
      <c r="W109" s="243">
        <f>'2.2 SK Sportuojantieji ir tr.'!R109+SUC1_Treneriai!M113</f>
        <v>0</v>
      </c>
      <c r="X109" s="243">
        <f>'2.2 SK Sportuojantieji ir tr.'!S109+SUC1_Treneriai!N113</f>
        <v>0</v>
      </c>
      <c r="Z109" s="218" t="str">
        <f>IF(SUC1_Treneriai!C113&gt;M109,"Klaida! Negali būti mažiau trenerių negu SUC1 formoje","")</f>
        <v/>
      </c>
    </row>
    <row r="110" spans="1:26" ht="10.5" customHeight="1">
      <c r="A110" s="42" t="s">
        <v>202</v>
      </c>
      <c r="B110" s="267" t="s">
        <v>218</v>
      </c>
      <c r="C110" s="243">
        <f>'SUC1_B. duomenys'!C133</f>
        <v>0</v>
      </c>
      <c r="D110" s="243">
        <f>'SUC1_B. duomenys'!D133</f>
        <v>0</v>
      </c>
      <c r="E110" s="243">
        <f>'SUC1_B. duomenys'!E133</f>
        <v>0</v>
      </c>
      <c r="F110" s="53">
        <f>'SUC1_B. duomenys'!F133</f>
        <v>0</v>
      </c>
      <c r="G110" s="243">
        <f>'SUC1_B. duomenys'!G133</f>
        <v>0</v>
      </c>
      <c r="H110" s="243">
        <f>'2.2 SK Sportuojantieji ir tr.'!C110</f>
        <v>0</v>
      </c>
      <c r="I110" s="243">
        <f>'2.2 SK Sportuojantieji ir tr.'!D110</f>
        <v>0</v>
      </c>
      <c r="J110" s="243">
        <f>'2.2 SK Sportuojantieji ir tr.'!E110</f>
        <v>0</v>
      </c>
      <c r="K110" s="243">
        <f>'2.2 SK Sportuojantieji ir tr.'!F110</f>
        <v>0</v>
      </c>
      <c r="L110" s="243">
        <f>'2.2 SK Sportuojantieji ir tr.'!G110</f>
        <v>0</v>
      </c>
      <c r="M110" s="53">
        <f>'2.2 SK Sportuojantieji ir tr.'!H110+SUC1_Treneriai!C114</f>
        <v>0</v>
      </c>
      <c r="N110" s="243">
        <f>'2.2 SK Sportuojantieji ir tr.'!I110+SUC1_Treneriai!D114</f>
        <v>0</v>
      </c>
      <c r="O110" s="38">
        <f t="shared" si="2"/>
        <v>0</v>
      </c>
      <c r="P110" s="243">
        <f>'2.2 SK Sportuojantieji ir tr.'!K110+SUC1_Treneriai!F114</f>
        <v>0</v>
      </c>
      <c r="Q110" s="243">
        <f>'2.2 SK Sportuojantieji ir tr.'!L110+SUC1_Treneriai!G114</f>
        <v>0</v>
      </c>
      <c r="R110" s="243">
        <f>'2.2 SK Sportuojantieji ir tr.'!M110+SUC1_Treneriai!H114</f>
        <v>0</v>
      </c>
      <c r="S110" s="243">
        <f>'2.2 SK Sportuojantieji ir tr.'!N110+SUC1_Treneriai!I114</f>
        <v>0</v>
      </c>
      <c r="T110" s="243">
        <f>'2.2 SK Sportuojantieji ir tr.'!O110+SUC1_Treneriai!J114</f>
        <v>0</v>
      </c>
      <c r="U110" s="243">
        <f>'2.2 SK Sportuojantieji ir tr.'!P110+SUC1_Treneriai!K114</f>
        <v>0</v>
      </c>
      <c r="V110" s="243">
        <f>'2.2 SK Sportuojantieji ir tr.'!Q110+SUC1_Treneriai!L114</f>
        <v>0</v>
      </c>
      <c r="W110" s="243">
        <f>'2.2 SK Sportuojantieji ir tr.'!R110+SUC1_Treneriai!M114</f>
        <v>0</v>
      </c>
      <c r="X110" s="243">
        <f>'2.2 SK Sportuojantieji ir tr.'!S110+SUC1_Treneriai!N114</f>
        <v>0</v>
      </c>
      <c r="Z110" s="218" t="str">
        <f>IF(SUC1_Treneriai!C114&gt;M110,"Klaida! Negali būti mažiau trenerių negu SUC1 formoje","")</f>
        <v/>
      </c>
    </row>
    <row r="111" spans="1:26" ht="45" customHeight="1">
      <c r="A111" s="42" t="s">
        <v>204</v>
      </c>
      <c r="B111" s="267" t="s">
        <v>408</v>
      </c>
      <c r="C111" s="243">
        <f>'SUC1_B. duomenys'!C134</f>
        <v>0</v>
      </c>
      <c r="D111" s="243">
        <f>'SUC1_B. duomenys'!D134</f>
        <v>0</v>
      </c>
      <c r="E111" s="243">
        <f>'SUC1_B. duomenys'!E134</f>
        <v>0</v>
      </c>
      <c r="F111" s="53">
        <f>'SUC1_B. duomenys'!F134</f>
        <v>0</v>
      </c>
      <c r="G111" s="243">
        <f>'SUC1_B. duomenys'!G134</f>
        <v>0</v>
      </c>
      <c r="H111" s="243">
        <f>'2.2 SK Sportuojantieji ir tr.'!C111</f>
        <v>240</v>
      </c>
      <c r="I111" s="243">
        <f>'2.2 SK Sportuojantieji ir tr.'!D111</f>
        <v>52</v>
      </c>
      <c r="J111" s="243">
        <f>'2.2 SK Sportuojantieji ir tr.'!E111</f>
        <v>80</v>
      </c>
      <c r="K111" s="243">
        <f>'2.2 SK Sportuojantieji ir tr.'!F111</f>
        <v>372</v>
      </c>
      <c r="L111" s="243">
        <f>'2.2 SK Sportuojantieji ir tr.'!G111</f>
        <v>72</v>
      </c>
      <c r="M111" s="53">
        <f>'2.2 SK Sportuojantieji ir tr.'!H111+SUC1_Treneriai!C115</f>
        <v>11</v>
      </c>
      <c r="N111" s="243">
        <f>'2.2 SK Sportuojantieji ir tr.'!I111+SUC1_Treneriai!D115</f>
        <v>2</v>
      </c>
      <c r="O111" s="38">
        <f t="shared" si="2"/>
        <v>1</v>
      </c>
      <c r="P111" s="243">
        <f>'2.2 SK Sportuojantieji ir tr.'!K111+SUC1_Treneriai!F115</f>
        <v>10</v>
      </c>
      <c r="Q111" s="243">
        <f>'2.2 SK Sportuojantieji ir tr.'!L111+SUC1_Treneriai!G115</f>
        <v>0</v>
      </c>
      <c r="R111" s="243">
        <f>'2.2 SK Sportuojantieji ir tr.'!M111+SUC1_Treneriai!H115</f>
        <v>0</v>
      </c>
      <c r="S111" s="243">
        <f>'2.2 SK Sportuojantieji ir tr.'!N111+SUC1_Treneriai!I115</f>
        <v>0</v>
      </c>
      <c r="T111" s="243">
        <f>'2.2 SK Sportuojantieji ir tr.'!O111+SUC1_Treneriai!J115</f>
        <v>0</v>
      </c>
      <c r="U111" s="243">
        <f>'2.2 SK Sportuojantieji ir tr.'!P111+SUC1_Treneriai!K115</f>
        <v>0</v>
      </c>
      <c r="V111" s="243">
        <f>'2.2 SK Sportuojantieji ir tr.'!Q111+SUC1_Treneriai!L115</f>
        <v>0</v>
      </c>
      <c r="W111" s="243">
        <f>'2.2 SK Sportuojantieji ir tr.'!R111+SUC1_Treneriai!M115</f>
        <v>11</v>
      </c>
      <c r="X111" s="243">
        <f>'2.2 SK Sportuojantieji ir tr.'!S111+SUC1_Treneriai!N115</f>
        <v>22</v>
      </c>
      <c r="Z111" s="218" t="str">
        <f>IF(SUC1_Treneriai!C115&gt;M111,"Klaida! Negali būti mažiau trenerių negu SUC1 formoje","")</f>
        <v/>
      </c>
    </row>
    <row r="112" spans="1:26" ht="34.5" customHeight="1">
      <c r="A112" s="42" t="s">
        <v>205</v>
      </c>
      <c r="B112" s="267" t="s">
        <v>545</v>
      </c>
      <c r="C112" s="243">
        <f>'SUC1_B. duomenys'!C135</f>
        <v>0</v>
      </c>
      <c r="D112" s="243">
        <f>'SUC1_B. duomenys'!D135</f>
        <v>0</v>
      </c>
      <c r="E112" s="243">
        <f>'SUC1_B. duomenys'!E135</f>
        <v>0</v>
      </c>
      <c r="F112" s="53">
        <f>'SUC1_B. duomenys'!F135</f>
        <v>0</v>
      </c>
      <c r="G112" s="243">
        <f>'SUC1_B. duomenys'!G135</f>
        <v>0</v>
      </c>
      <c r="H112" s="243">
        <f>'2.2 SK Sportuojantieji ir tr.'!C112</f>
        <v>65</v>
      </c>
      <c r="I112" s="243">
        <f>'2.2 SK Sportuojantieji ir tr.'!D112</f>
        <v>334</v>
      </c>
      <c r="J112" s="243">
        <f>'2.2 SK Sportuojantieji ir tr.'!E112</f>
        <v>421</v>
      </c>
      <c r="K112" s="243">
        <f>'2.2 SK Sportuojantieji ir tr.'!F112</f>
        <v>820</v>
      </c>
      <c r="L112" s="243">
        <f>'2.2 SK Sportuojantieji ir tr.'!G112</f>
        <v>147</v>
      </c>
      <c r="M112" s="53">
        <f>'2.2 SK Sportuojantieji ir tr.'!H112+SUC1_Treneriai!C116</f>
        <v>8</v>
      </c>
      <c r="N112" s="243">
        <f>'2.2 SK Sportuojantieji ir tr.'!I112+SUC1_Treneriai!D116</f>
        <v>7</v>
      </c>
      <c r="O112" s="38">
        <f t="shared" si="2"/>
        <v>8</v>
      </c>
      <c r="P112" s="243">
        <f>'2.2 SK Sportuojantieji ir tr.'!K112+SUC1_Treneriai!F116</f>
        <v>0</v>
      </c>
      <c r="Q112" s="243">
        <f>'2.2 SK Sportuojantieji ir tr.'!L112+SUC1_Treneriai!G116</f>
        <v>0</v>
      </c>
      <c r="R112" s="243">
        <f>'2.2 SK Sportuojantieji ir tr.'!M112+SUC1_Treneriai!H116</f>
        <v>0</v>
      </c>
      <c r="S112" s="243">
        <f>'2.2 SK Sportuojantieji ir tr.'!N112+SUC1_Treneriai!I116</f>
        <v>0</v>
      </c>
      <c r="T112" s="243">
        <f>'2.2 SK Sportuojantieji ir tr.'!O112+SUC1_Treneriai!J116</f>
        <v>0</v>
      </c>
      <c r="U112" s="243">
        <f>'2.2 SK Sportuojantieji ir tr.'!P112+SUC1_Treneriai!K116</f>
        <v>0</v>
      </c>
      <c r="V112" s="243">
        <f>'2.2 SK Sportuojantieji ir tr.'!Q112+SUC1_Treneriai!L116</f>
        <v>1</v>
      </c>
      <c r="W112" s="243">
        <f>'2.2 SK Sportuojantieji ir tr.'!R112+SUC1_Treneriai!M116</f>
        <v>6</v>
      </c>
      <c r="X112" s="243">
        <f>'2.2 SK Sportuojantieji ir tr.'!S112+SUC1_Treneriai!N116</f>
        <v>50</v>
      </c>
      <c r="Z112" s="218" t="str">
        <f>IF(SUC1_Treneriai!C116&gt;M112,"Klaida! Negali būti mažiau trenerių negu SUC1 formoje","")</f>
        <v/>
      </c>
    </row>
    <row r="113" spans="1:26" ht="10.5" customHeight="1">
      <c r="A113" s="42"/>
      <c r="B113" s="44" t="s">
        <v>117</v>
      </c>
      <c r="C113" s="53">
        <f t="shared" ref="C113:X113" si="3">SUM(C67:C112)</f>
        <v>111</v>
      </c>
      <c r="D113" s="53">
        <f t="shared" si="3"/>
        <v>0</v>
      </c>
      <c r="E113" s="53">
        <f t="shared" si="3"/>
        <v>0</v>
      </c>
      <c r="F113" s="53">
        <f t="shared" si="3"/>
        <v>111</v>
      </c>
      <c r="G113" s="53">
        <f t="shared" si="3"/>
        <v>64</v>
      </c>
      <c r="H113" s="53">
        <f t="shared" si="3"/>
        <v>1422</v>
      </c>
      <c r="I113" s="53">
        <f t="shared" si="3"/>
        <v>513</v>
      </c>
      <c r="J113" s="53">
        <f t="shared" si="3"/>
        <v>679</v>
      </c>
      <c r="K113" s="53">
        <f t="shared" si="3"/>
        <v>2614</v>
      </c>
      <c r="L113" s="53">
        <f t="shared" si="3"/>
        <v>827</v>
      </c>
      <c r="M113" s="53">
        <f t="shared" si="3"/>
        <v>54</v>
      </c>
      <c r="N113" s="53">
        <f t="shared" si="3"/>
        <v>25</v>
      </c>
      <c r="O113" s="53">
        <f t="shared" si="3"/>
        <v>29</v>
      </c>
      <c r="P113" s="53">
        <f t="shared" si="3"/>
        <v>18</v>
      </c>
      <c r="Q113" s="53">
        <f t="shared" si="3"/>
        <v>2</v>
      </c>
      <c r="R113" s="53">
        <f t="shared" si="3"/>
        <v>5</v>
      </c>
      <c r="S113" s="53">
        <f t="shared" si="3"/>
        <v>0</v>
      </c>
      <c r="T113" s="53">
        <f t="shared" si="3"/>
        <v>0</v>
      </c>
      <c r="U113" s="53">
        <f t="shared" si="3"/>
        <v>0</v>
      </c>
      <c r="V113" s="53">
        <f t="shared" si="3"/>
        <v>19</v>
      </c>
      <c r="W113" s="53">
        <f t="shared" si="3"/>
        <v>32</v>
      </c>
      <c r="X113" s="53">
        <f t="shared" si="3"/>
        <v>119</v>
      </c>
      <c r="Z113" s="218" t="str">
        <f>IF(SUC1_Treneriai!C117&gt;M113,"Klaida! Negali būti mažiau trenerių negu SUC2 formoje","")</f>
        <v/>
      </c>
    </row>
    <row r="114" spans="1:26" ht="10.5" customHeight="1">
      <c r="A114" s="45"/>
      <c r="B114" s="46" t="s">
        <v>104</v>
      </c>
      <c r="C114" s="54"/>
      <c r="D114" s="54"/>
      <c r="E114" s="54"/>
      <c r="F114" s="54"/>
      <c r="G114" s="54"/>
      <c r="H114" s="54"/>
      <c r="I114" s="54"/>
      <c r="J114" s="54"/>
      <c r="K114" s="54"/>
      <c r="L114" s="54"/>
      <c r="M114" s="39"/>
      <c r="N114" s="55"/>
      <c r="O114" s="39"/>
      <c r="P114" s="54"/>
      <c r="Q114" s="54"/>
      <c r="R114" s="54"/>
      <c r="S114" s="54"/>
      <c r="T114" s="54"/>
      <c r="U114" s="54"/>
      <c r="V114" s="54"/>
      <c r="W114" s="54"/>
      <c r="X114" s="56"/>
      <c r="Z114" s="218"/>
    </row>
    <row r="115" spans="1:26" ht="10.5" customHeight="1">
      <c r="A115" s="42" t="s">
        <v>40</v>
      </c>
      <c r="B115" s="43" t="s">
        <v>105</v>
      </c>
      <c r="C115" s="84"/>
      <c r="D115" s="84"/>
      <c r="E115" s="84"/>
      <c r="F115" s="84"/>
      <c r="G115" s="84"/>
      <c r="H115" s="243">
        <f>'2.2 SK Sportuojantieji ir tr.'!C115</f>
        <v>0</v>
      </c>
      <c r="I115" s="243">
        <f>'2.2 SK Sportuojantieji ir tr.'!D115</f>
        <v>0</v>
      </c>
      <c r="J115" s="243">
        <f>'2.2 SK Sportuojantieji ir tr.'!E115</f>
        <v>0</v>
      </c>
      <c r="K115" s="243">
        <f>'2.2 SK Sportuojantieji ir tr.'!F115</f>
        <v>0</v>
      </c>
      <c r="L115" s="243">
        <f>'2.2 SK Sportuojantieji ir tr.'!G115</f>
        <v>0</v>
      </c>
      <c r="M115" s="53">
        <f>'2.2 SK Sportuojantieji ir tr.'!H115</f>
        <v>0</v>
      </c>
      <c r="N115" s="243">
        <f>'2.2 SK Sportuojantieji ir tr.'!I115</f>
        <v>0</v>
      </c>
      <c r="O115" s="38">
        <f t="shared" ref="O115:O123" si="4">M115-(P115+Q115+R115+S115+T115+U115)</f>
        <v>0</v>
      </c>
      <c r="P115" s="243">
        <f>'2.2 SK Sportuojantieji ir tr.'!K115</f>
        <v>0</v>
      </c>
      <c r="Q115" s="243">
        <f>'2.2 SK Sportuojantieji ir tr.'!L115</f>
        <v>0</v>
      </c>
      <c r="R115" s="243">
        <f>'2.2 SK Sportuojantieji ir tr.'!M115</f>
        <v>0</v>
      </c>
      <c r="S115" s="243">
        <f>'2.2 SK Sportuojantieji ir tr.'!N115</f>
        <v>0</v>
      </c>
      <c r="T115" s="243">
        <f>'2.2 SK Sportuojantieji ir tr.'!O115</f>
        <v>0</v>
      </c>
      <c r="U115" s="243">
        <f>'2.2 SK Sportuojantieji ir tr.'!P115</f>
        <v>0</v>
      </c>
      <c r="V115" s="243">
        <f>'2.2 SK Sportuojantieji ir tr.'!Q115</f>
        <v>0</v>
      </c>
      <c r="W115" s="243">
        <f>'2.2 SK Sportuojantieji ir tr.'!R115</f>
        <v>0</v>
      </c>
      <c r="X115" s="243">
        <f>'2.2 SK Sportuojantieji ir tr.'!S115</f>
        <v>0</v>
      </c>
      <c r="Z115" s="218"/>
    </row>
    <row r="116" spans="1:26" ht="10.5" customHeight="1">
      <c r="A116" s="42" t="s">
        <v>42</v>
      </c>
      <c r="B116" s="43" t="s">
        <v>219</v>
      </c>
      <c r="C116" s="84"/>
      <c r="D116" s="84"/>
      <c r="E116" s="84"/>
      <c r="F116" s="84"/>
      <c r="G116" s="84"/>
      <c r="H116" s="243">
        <f>'2.2 SK Sportuojantieji ir tr.'!C116</f>
        <v>0</v>
      </c>
      <c r="I116" s="243">
        <f>'2.2 SK Sportuojantieji ir tr.'!D116</f>
        <v>0</v>
      </c>
      <c r="J116" s="243">
        <f>'2.2 SK Sportuojantieji ir tr.'!E116</f>
        <v>0</v>
      </c>
      <c r="K116" s="243">
        <f>'2.2 SK Sportuojantieji ir tr.'!F116</f>
        <v>0</v>
      </c>
      <c r="L116" s="243">
        <f>'2.2 SK Sportuojantieji ir tr.'!G116</f>
        <v>0</v>
      </c>
      <c r="M116" s="53">
        <f>'2.2 SK Sportuojantieji ir tr.'!H116</f>
        <v>0</v>
      </c>
      <c r="N116" s="243">
        <f>'2.2 SK Sportuojantieji ir tr.'!I116</f>
        <v>0</v>
      </c>
      <c r="O116" s="38">
        <f t="shared" si="4"/>
        <v>0</v>
      </c>
      <c r="P116" s="243">
        <f>'2.2 SK Sportuojantieji ir tr.'!K116</f>
        <v>0</v>
      </c>
      <c r="Q116" s="243">
        <f>'2.2 SK Sportuojantieji ir tr.'!L116</f>
        <v>0</v>
      </c>
      <c r="R116" s="243">
        <f>'2.2 SK Sportuojantieji ir tr.'!M116</f>
        <v>0</v>
      </c>
      <c r="S116" s="243">
        <f>'2.2 SK Sportuojantieji ir tr.'!N116</f>
        <v>0</v>
      </c>
      <c r="T116" s="243">
        <f>'2.2 SK Sportuojantieji ir tr.'!O116</f>
        <v>0</v>
      </c>
      <c r="U116" s="243">
        <f>'2.2 SK Sportuojantieji ir tr.'!P116</f>
        <v>0</v>
      </c>
      <c r="V116" s="243">
        <f>'2.2 SK Sportuojantieji ir tr.'!Q116</f>
        <v>0</v>
      </c>
      <c r="W116" s="243">
        <f>'2.2 SK Sportuojantieji ir tr.'!R116</f>
        <v>0</v>
      </c>
      <c r="X116" s="243">
        <f>'2.2 SK Sportuojantieji ir tr.'!S116</f>
        <v>0</v>
      </c>
      <c r="Z116" s="218"/>
    </row>
    <row r="117" spans="1:26" ht="10.5" customHeight="1">
      <c r="A117" s="42" t="s">
        <v>44</v>
      </c>
      <c r="B117" s="43" t="s">
        <v>106</v>
      </c>
      <c r="C117" s="84"/>
      <c r="D117" s="84"/>
      <c r="E117" s="84"/>
      <c r="F117" s="84"/>
      <c r="G117" s="84"/>
      <c r="H117" s="243">
        <f>'2.2 SK Sportuojantieji ir tr.'!C117</f>
        <v>0</v>
      </c>
      <c r="I117" s="243">
        <f>'2.2 SK Sportuojantieji ir tr.'!D117</f>
        <v>0</v>
      </c>
      <c r="J117" s="243">
        <f>'2.2 SK Sportuojantieji ir tr.'!E117</f>
        <v>0</v>
      </c>
      <c r="K117" s="243">
        <f>'2.2 SK Sportuojantieji ir tr.'!F117</f>
        <v>0</v>
      </c>
      <c r="L117" s="243">
        <f>'2.2 SK Sportuojantieji ir tr.'!G117</f>
        <v>0</v>
      </c>
      <c r="M117" s="53">
        <f>'2.2 SK Sportuojantieji ir tr.'!H117</f>
        <v>0</v>
      </c>
      <c r="N117" s="243">
        <f>'2.2 SK Sportuojantieji ir tr.'!I117</f>
        <v>0</v>
      </c>
      <c r="O117" s="38">
        <f t="shared" si="4"/>
        <v>0</v>
      </c>
      <c r="P117" s="243">
        <f>'2.2 SK Sportuojantieji ir tr.'!K117</f>
        <v>0</v>
      </c>
      <c r="Q117" s="243">
        <f>'2.2 SK Sportuojantieji ir tr.'!L117</f>
        <v>0</v>
      </c>
      <c r="R117" s="243">
        <f>'2.2 SK Sportuojantieji ir tr.'!M117</f>
        <v>0</v>
      </c>
      <c r="S117" s="243">
        <f>'2.2 SK Sportuojantieji ir tr.'!N117</f>
        <v>0</v>
      </c>
      <c r="T117" s="243">
        <f>'2.2 SK Sportuojantieji ir tr.'!O117</f>
        <v>0</v>
      </c>
      <c r="U117" s="243">
        <f>'2.2 SK Sportuojantieji ir tr.'!P117</f>
        <v>0</v>
      </c>
      <c r="V117" s="243">
        <f>'2.2 SK Sportuojantieji ir tr.'!Q117</f>
        <v>0</v>
      </c>
      <c r="W117" s="243">
        <f>'2.2 SK Sportuojantieji ir tr.'!R117</f>
        <v>0</v>
      </c>
      <c r="X117" s="243">
        <f>'2.2 SK Sportuojantieji ir tr.'!S117</f>
        <v>0</v>
      </c>
      <c r="Z117" s="218"/>
    </row>
    <row r="118" spans="1:26" ht="10.5" customHeight="1">
      <c r="A118" s="42" t="s">
        <v>46</v>
      </c>
      <c r="B118" s="43" t="s">
        <v>107</v>
      </c>
      <c r="C118" s="84"/>
      <c r="D118" s="84"/>
      <c r="E118" s="84"/>
      <c r="F118" s="84"/>
      <c r="G118" s="84"/>
      <c r="H118" s="243">
        <f>'2.2 SK Sportuojantieji ir tr.'!C118</f>
        <v>0</v>
      </c>
      <c r="I118" s="243">
        <f>'2.2 SK Sportuojantieji ir tr.'!D118</f>
        <v>0</v>
      </c>
      <c r="J118" s="243">
        <f>'2.2 SK Sportuojantieji ir tr.'!E118</f>
        <v>0</v>
      </c>
      <c r="K118" s="243">
        <f>'2.2 SK Sportuojantieji ir tr.'!F118</f>
        <v>0</v>
      </c>
      <c r="L118" s="243">
        <f>'2.2 SK Sportuojantieji ir tr.'!G118</f>
        <v>0</v>
      </c>
      <c r="M118" s="53">
        <f>'2.2 SK Sportuojantieji ir tr.'!H118</f>
        <v>0</v>
      </c>
      <c r="N118" s="243">
        <f>'2.2 SK Sportuojantieji ir tr.'!I118</f>
        <v>0</v>
      </c>
      <c r="O118" s="38">
        <f t="shared" si="4"/>
        <v>0</v>
      </c>
      <c r="P118" s="243">
        <f>'2.2 SK Sportuojantieji ir tr.'!K118</f>
        <v>0</v>
      </c>
      <c r="Q118" s="243">
        <f>'2.2 SK Sportuojantieji ir tr.'!L118</f>
        <v>0</v>
      </c>
      <c r="R118" s="243">
        <f>'2.2 SK Sportuojantieji ir tr.'!M118</f>
        <v>0</v>
      </c>
      <c r="S118" s="243">
        <f>'2.2 SK Sportuojantieji ir tr.'!N118</f>
        <v>0</v>
      </c>
      <c r="T118" s="243">
        <f>'2.2 SK Sportuojantieji ir tr.'!O118</f>
        <v>0</v>
      </c>
      <c r="U118" s="243">
        <f>'2.2 SK Sportuojantieji ir tr.'!P118</f>
        <v>0</v>
      </c>
      <c r="V118" s="243">
        <f>'2.2 SK Sportuojantieji ir tr.'!Q118</f>
        <v>0</v>
      </c>
      <c r="W118" s="243">
        <f>'2.2 SK Sportuojantieji ir tr.'!R118</f>
        <v>0</v>
      </c>
      <c r="X118" s="243">
        <f>'2.2 SK Sportuojantieji ir tr.'!S118</f>
        <v>0</v>
      </c>
      <c r="Z118" s="218"/>
    </row>
    <row r="119" spans="1:26" ht="10.5" customHeight="1">
      <c r="A119" s="42" t="s">
        <v>48</v>
      </c>
      <c r="B119" s="43" t="s">
        <v>108</v>
      </c>
      <c r="C119" s="84"/>
      <c r="D119" s="84"/>
      <c r="E119" s="84"/>
      <c r="F119" s="84"/>
      <c r="G119" s="84"/>
      <c r="H119" s="243">
        <f>'2.2 SK Sportuojantieji ir tr.'!C119</f>
        <v>0</v>
      </c>
      <c r="I119" s="243">
        <f>'2.2 SK Sportuojantieji ir tr.'!D119</f>
        <v>0</v>
      </c>
      <c r="J119" s="243">
        <f>'2.2 SK Sportuojantieji ir tr.'!E119</f>
        <v>0</v>
      </c>
      <c r="K119" s="243">
        <f>'2.2 SK Sportuojantieji ir tr.'!F119</f>
        <v>0</v>
      </c>
      <c r="L119" s="243">
        <f>'2.2 SK Sportuojantieji ir tr.'!G119</f>
        <v>0</v>
      </c>
      <c r="M119" s="53">
        <f>'2.2 SK Sportuojantieji ir tr.'!H119</f>
        <v>0</v>
      </c>
      <c r="N119" s="243">
        <f>'2.2 SK Sportuojantieji ir tr.'!I119</f>
        <v>0</v>
      </c>
      <c r="O119" s="38">
        <f t="shared" si="4"/>
        <v>0</v>
      </c>
      <c r="P119" s="243">
        <f>'2.2 SK Sportuojantieji ir tr.'!K119</f>
        <v>0</v>
      </c>
      <c r="Q119" s="243">
        <f>'2.2 SK Sportuojantieji ir tr.'!L119</f>
        <v>0</v>
      </c>
      <c r="R119" s="243">
        <f>'2.2 SK Sportuojantieji ir tr.'!M119</f>
        <v>0</v>
      </c>
      <c r="S119" s="243">
        <f>'2.2 SK Sportuojantieji ir tr.'!N119</f>
        <v>0</v>
      </c>
      <c r="T119" s="243">
        <f>'2.2 SK Sportuojantieji ir tr.'!O119</f>
        <v>0</v>
      </c>
      <c r="U119" s="243">
        <f>'2.2 SK Sportuojantieji ir tr.'!P119</f>
        <v>0</v>
      </c>
      <c r="V119" s="243">
        <f>'2.2 SK Sportuojantieji ir tr.'!Q119</f>
        <v>0</v>
      </c>
      <c r="W119" s="243">
        <f>'2.2 SK Sportuojantieji ir tr.'!R119</f>
        <v>0</v>
      </c>
      <c r="X119" s="243">
        <f>'2.2 SK Sportuojantieji ir tr.'!S119</f>
        <v>0</v>
      </c>
      <c r="Z119" s="218"/>
    </row>
    <row r="120" spans="1:26" ht="10.5" customHeight="1">
      <c r="A120" s="42" t="s">
        <v>50</v>
      </c>
      <c r="B120" s="43" t="s">
        <v>109</v>
      </c>
      <c r="C120" s="84"/>
      <c r="D120" s="84"/>
      <c r="E120" s="84"/>
      <c r="F120" s="84"/>
      <c r="G120" s="84"/>
      <c r="H120" s="243">
        <f>'2.2 SK Sportuojantieji ir tr.'!C120</f>
        <v>0</v>
      </c>
      <c r="I120" s="243">
        <f>'2.2 SK Sportuojantieji ir tr.'!D120</f>
        <v>0</v>
      </c>
      <c r="J120" s="243">
        <f>'2.2 SK Sportuojantieji ir tr.'!E120</f>
        <v>0</v>
      </c>
      <c r="K120" s="243">
        <f>'2.2 SK Sportuojantieji ir tr.'!F120</f>
        <v>0</v>
      </c>
      <c r="L120" s="243">
        <f>'2.2 SK Sportuojantieji ir tr.'!G120</f>
        <v>0</v>
      </c>
      <c r="M120" s="53">
        <f>'2.2 SK Sportuojantieji ir tr.'!H120</f>
        <v>0</v>
      </c>
      <c r="N120" s="243">
        <f>'2.2 SK Sportuojantieji ir tr.'!I120</f>
        <v>0</v>
      </c>
      <c r="O120" s="38">
        <f t="shared" si="4"/>
        <v>0</v>
      </c>
      <c r="P120" s="243">
        <f>'2.2 SK Sportuojantieji ir tr.'!K120</f>
        <v>0</v>
      </c>
      <c r="Q120" s="243">
        <f>'2.2 SK Sportuojantieji ir tr.'!L120</f>
        <v>0</v>
      </c>
      <c r="R120" s="243">
        <f>'2.2 SK Sportuojantieji ir tr.'!M120</f>
        <v>0</v>
      </c>
      <c r="S120" s="243">
        <f>'2.2 SK Sportuojantieji ir tr.'!N120</f>
        <v>0</v>
      </c>
      <c r="T120" s="243">
        <f>'2.2 SK Sportuojantieji ir tr.'!O120</f>
        <v>0</v>
      </c>
      <c r="U120" s="243">
        <f>'2.2 SK Sportuojantieji ir tr.'!P120</f>
        <v>0</v>
      </c>
      <c r="V120" s="243">
        <f>'2.2 SK Sportuojantieji ir tr.'!Q120</f>
        <v>0</v>
      </c>
      <c r="W120" s="243">
        <f>'2.2 SK Sportuojantieji ir tr.'!R120</f>
        <v>0</v>
      </c>
      <c r="X120" s="243">
        <f>'2.2 SK Sportuojantieji ir tr.'!S120</f>
        <v>0</v>
      </c>
      <c r="Z120" s="218"/>
    </row>
    <row r="121" spans="1:26" ht="10.5" customHeight="1">
      <c r="A121" s="42" t="s">
        <v>52</v>
      </c>
      <c r="B121" s="43" t="s">
        <v>220</v>
      </c>
      <c r="C121" s="84"/>
      <c r="D121" s="84"/>
      <c r="E121" s="84"/>
      <c r="F121" s="84"/>
      <c r="G121" s="84"/>
      <c r="H121" s="243">
        <f>'2.2 SK Sportuojantieji ir tr.'!C121</f>
        <v>0</v>
      </c>
      <c r="I121" s="243">
        <f>'2.2 SK Sportuojantieji ir tr.'!D121</f>
        <v>0</v>
      </c>
      <c r="J121" s="243">
        <f>'2.2 SK Sportuojantieji ir tr.'!E121</f>
        <v>0</v>
      </c>
      <c r="K121" s="243">
        <f>'2.2 SK Sportuojantieji ir tr.'!F121</f>
        <v>0</v>
      </c>
      <c r="L121" s="243">
        <f>'2.2 SK Sportuojantieji ir tr.'!G121</f>
        <v>0</v>
      </c>
      <c r="M121" s="53">
        <f>'2.2 SK Sportuojantieji ir tr.'!H121</f>
        <v>0</v>
      </c>
      <c r="N121" s="243">
        <f>'2.2 SK Sportuojantieji ir tr.'!I121</f>
        <v>0</v>
      </c>
      <c r="O121" s="38">
        <f t="shared" si="4"/>
        <v>0</v>
      </c>
      <c r="P121" s="243">
        <f>'2.2 SK Sportuojantieji ir tr.'!K121</f>
        <v>0</v>
      </c>
      <c r="Q121" s="243">
        <f>'2.2 SK Sportuojantieji ir tr.'!L121</f>
        <v>0</v>
      </c>
      <c r="R121" s="243">
        <f>'2.2 SK Sportuojantieji ir tr.'!M121</f>
        <v>0</v>
      </c>
      <c r="S121" s="243">
        <f>'2.2 SK Sportuojantieji ir tr.'!N121</f>
        <v>0</v>
      </c>
      <c r="T121" s="243">
        <f>'2.2 SK Sportuojantieji ir tr.'!O121</f>
        <v>0</v>
      </c>
      <c r="U121" s="243">
        <f>'2.2 SK Sportuojantieji ir tr.'!P121</f>
        <v>0</v>
      </c>
      <c r="V121" s="243">
        <f>'2.2 SK Sportuojantieji ir tr.'!Q121</f>
        <v>0</v>
      </c>
      <c r="W121" s="243">
        <f>'2.2 SK Sportuojantieji ir tr.'!R121</f>
        <v>0</v>
      </c>
      <c r="X121" s="243">
        <f>'2.2 SK Sportuojantieji ir tr.'!S121</f>
        <v>0</v>
      </c>
      <c r="Z121" s="218"/>
    </row>
    <row r="122" spans="1:26" ht="10.5" customHeight="1">
      <c r="A122" s="42" t="s">
        <v>53</v>
      </c>
      <c r="B122" s="43" t="s">
        <v>110</v>
      </c>
      <c r="C122" s="84"/>
      <c r="D122" s="84"/>
      <c r="E122" s="84"/>
      <c r="F122" s="84"/>
      <c r="G122" s="84"/>
      <c r="H122" s="243">
        <f>'2.2 SK Sportuojantieji ir tr.'!C122</f>
        <v>0</v>
      </c>
      <c r="I122" s="243">
        <f>'2.2 SK Sportuojantieji ir tr.'!D122</f>
        <v>0</v>
      </c>
      <c r="J122" s="243">
        <f>'2.2 SK Sportuojantieji ir tr.'!E122</f>
        <v>0</v>
      </c>
      <c r="K122" s="243">
        <f>'2.2 SK Sportuojantieji ir tr.'!F122</f>
        <v>0</v>
      </c>
      <c r="L122" s="243">
        <f>'2.2 SK Sportuojantieji ir tr.'!G122</f>
        <v>0</v>
      </c>
      <c r="M122" s="53">
        <f>'2.2 SK Sportuojantieji ir tr.'!H122</f>
        <v>0</v>
      </c>
      <c r="N122" s="243">
        <f>'2.2 SK Sportuojantieji ir tr.'!I122</f>
        <v>0</v>
      </c>
      <c r="O122" s="38">
        <f t="shared" si="4"/>
        <v>0</v>
      </c>
      <c r="P122" s="243">
        <f>'2.2 SK Sportuojantieji ir tr.'!K122</f>
        <v>0</v>
      </c>
      <c r="Q122" s="243">
        <f>'2.2 SK Sportuojantieji ir tr.'!L122</f>
        <v>0</v>
      </c>
      <c r="R122" s="243">
        <f>'2.2 SK Sportuojantieji ir tr.'!M122</f>
        <v>0</v>
      </c>
      <c r="S122" s="243">
        <f>'2.2 SK Sportuojantieji ir tr.'!N122</f>
        <v>0</v>
      </c>
      <c r="T122" s="243">
        <f>'2.2 SK Sportuojantieji ir tr.'!O122</f>
        <v>0</v>
      </c>
      <c r="U122" s="243">
        <f>'2.2 SK Sportuojantieji ir tr.'!P122</f>
        <v>0</v>
      </c>
      <c r="V122" s="243">
        <f>'2.2 SK Sportuojantieji ir tr.'!Q122</f>
        <v>0</v>
      </c>
      <c r="W122" s="243">
        <f>'2.2 SK Sportuojantieji ir tr.'!R122</f>
        <v>0</v>
      </c>
      <c r="X122" s="243">
        <f>'2.2 SK Sportuojantieji ir tr.'!S122</f>
        <v>0</v>
      </c>
      <c r="Z122" s="218"/>
    </row>
    <row r="123" spans="1:26" ht="10.5" customHeight="1">
      <c r="A123" s="42" t="s">
        <v>54</v>
      </c>
      <c r="B123" s="43" t="s">
        <v>221</v>
      </c>
      <c r="C123" s="84"/>
      <c r="D123" s="84"/>
      <c r="E123" s="84"/>
      <c r="F123" s="84"/>
      <c r="G123" s="84"/>
      <c r="H123" s="243">
        <f>'2.2 SK Sportuojantieji ir tr.'!C123</f>
        <v>0</v>
      </c>
      <c r="I123" s="243">
        <f>'2.2 SK Sportuojantieji ir tr.'!D123</f>
        <v>0</v>
      </c>
      <c r="J123" s="243">
        <f>'2.2 SK Sportuojantieji ir tr.'!E123</f>
        <v>0</v>
      </c>
      <c r="K123" s="243">
        <f>'2.2 SK Sportuojantieji ir tr.'!F123</f>
        <v>0</v>
      </c>
      <c r="L123" s="243">
        <f>'2.2 SK Sportuojantieji ir tr.'!G123</f>
        <v>0</v>
      </c>
      <c r="M123" s="53">
        <f>'2.2 SK Sportuojantieji ir tr.'!H123</f>
        <v>0</v>
      </c>
      <c r="N123" s="243">
        <f>'2.2 SK Sportuojantieji ir tr.'!I123</f>
        <v>0</v>
      </c>
      <c r="O123" s="38">
        <f t="shared" si="4"/>
        <v>0</v>
      </c>
      <c r="P123" s="243">
        <f>'2.2 SK Sportuojantieji ir tr.'!K123</f>
        <v>0</v>
      </c>
      <c r="Q123" s="243">
        <f>'2.2 SK Sportuojantieji ir tr.'!L123</f>
        <v>0</v>
      </c>
      <c r="R123" s="243">
        <f>'2.2 SK Sportuojantieji ir tr.'!M123</f>
        <v>0</v>
      </c>
      <c r="S123" s="243">
        <f>'2.2 SK Sportuojantieji ir tr.'!N123</f>
        <v>0</v>
      </c>
      <c r="T123" s="243">
        <f>'2.2 SK Sportuojantieji ir tr.'!O123</f>
        <v>0</v>
      </c>
      <c r="U123" s="243">
        <f>'2.2 SK Sportuojantieji ir tr.'!P123</f>
        <v>0</v>
      </c>
      <c r="V123" s="243">
        <f>'2.2 SK Sportuojantieji ir tr.'!Q123</f>
        <v>0</v>
      </c>
      <c r="W123" s="243">
        <f>'2.2 SK Sportuojantieji ir tr.'!R123</f>
        <v>0</v>
      </c>
      <c r="X123" s="243">
        <f>'2.2 SK Sportuojantieji ir tr.'!S123</f>
        <v>0</v>
      </c>
      <c r="Z123" s="218"/>
    </row>
    <row r="124" spans="1:26" ht="10.5" customHeight="1">
      <c r="A124" s="42"/>
      <c r="B124" s="44" t="s">
        <v>222</v>
      </c>
      <c r="C124" s="53">
        <f>SUM(C115:C123)</f>
        <v>0</v>
      </c>
      <c r="D124" s="53">
        <f t="shared" ref="D124:L124" si="5">SUM(D115:D123)</f>
        <v>0</v>
      </c>
      <c r="E124" s="53">
        <f t="shared" si="5"/>
        <v>0</v>
      </c>
      <c r="F124" s="53">
        <f t="shared" si="5"/>
        <v>0</v>
      </c>
      <c r="G124" s="53">
        <f t="shared" si="5"/>
        <v>0</v>
      </c>
      <c r="H124" s="53">
        <f t="shared" si="5"/>
        <v>0</v>
      </c>
      <c r="I124" s="53">
        <f t="shared" si="5"/>
        <v>0</v>
      </c>
      <c r="J124" s="53">
        <f t="shared" si="5"/>
        <v>0</v>
      </c>
      <c r="K124" s="53">
        <f t="shared" si="5"/>
        <v>0</v>
      </c>
      <c r="L124" s="53">
        <f t="shared" si="5"/>
        <v>0</v>
      </c>
      <c r="M124" s="53">
        <f t="shared" ref="M124:X124" si="6">SUM(M115:M123)</f>
        <v>0</v>
      </c>
      <c r="N124" s="53">
        <f t="shared" si="6"/>
        <v>0</v>
      </c>
      <c r="O124" s="53">
        <f t="shared" si="6"/>
        <v>0</v>
      </c>
      <c r="P124" s="53">
        <f t="shared" si="6"/>
        <v>0</v>
      </c>
      <c r="Q124" s="53">
        <f t="shared" si="6"/>
        <v>0</v>
      </c>
      <c r="R124" s="53">
        <f t="shared" si="6"/>
        <v>0</v>
      </c>
      <c r="S124" s="53">
        <f t="shared" si="6"/>
        <v>0</v>
      </c>
      <c r="T124" s="53">
        <f t="shared" si="6"/>
        <v>0</v>
      </c>
      <c r="U124" s="53">
        <f t="shared" si="6"/>
        <v>0</v>
      </c>
      <c r="V124" s="53">
        <f>SUM(V115:V123)</f>
        <v>0</v>
      </c>
      <c r="W124" s="53">
        <f t="shared" si="6"/>
        <v>0</v>
      </c>
      <c r="X124" s="53">
        <f t="shared" si="6"/>
        <v>0</v>
      </c>
      <c r="Z124" s="218"/>
    </row>
    <row r="125" spans="1:26" ht="10.5" customHeight="1">
      <c r="A125" s="45"/>
      <c r="B125" s="46" t="s">
        <v>111</v>
      </c>
      <c r="C125" s="54"/>
      <c r="D125" s="54"/>
      <c r="E125" s="54"/>
      <c r="F125" s="54"/>
      <c r="G125" s="54"/>
      <c r="H125" s="54"/>
      <c r="I125" s="54"/>
      <c r="J125" s="54"/>
      <c r="K125" s="54"/>
      <c r="L125" s="54"/>
      <c r="M125" s="39"/>
      <c r="N125" s="55"/>
      <c r="O125" s="39"/>
      <c r="P125" s="54"/>
      <c r="Q125" s="54"/>
      <c r="R125" s="54"/>
      <c r="S125" s="54"/>
      <c r="T125" s="54"/>
      <c r="U125" s="54"/>
      <c r="V125" s="54"/>
      <c r="W125" s="54"/>
      <c r="X125" s="56"/>
      <c r="Z125" s="218"/>
    </row>
    <row r="126" spans="1:26" ht="10.5" customHeight="1">
      <c r="A126" s="42" t="s">
        <v>40</v>
      </c>
      <c r="B126" s="267" t="s">
        <v>409</v>
      </c>
      <c r="C126" s="84"/>
      <c r="D126" s="84"/>
      <c r="E126" s="84"/>
      <c r="F126" s="84"/>
      <c r="G126" s="84"/>
      <c r="H126" s="243">
        <f>'2.2 SK Sportuojantieji ir tr.'!C126</f>
        <v>0</v>
      </c>
      <c r="I126" s="243">
        <f>'2.2 SK Sportuojantieji ir tr.'!D126</f>
        <v>0</v>
      </c>
      <c r="J126" s="243">
        <f>'2.2 SK Sportuojantieji ir tr.'!E126</f>
        <v>0</v>
      </c>
      <c r="K126" s="243">
        <f>'2.2 SK Sportuojantieji ir tr.'!F126</f>
        <v>0</v>
      </c>
      <c r="L126" s="243">
        <f>'2.2 SK Sportuojantieji ir tr.'!G126</f>
        <v>0</v>
      </c>
      <c r="M126" s="53">
        <f>'2.2 SK Sportuojantieji ir tr.'!H126</f>
        <v>0</v>
      </c>
      <c r="N126" s="243">
        <f>'2.2 SK Sportuojantieji ir tr.'!I126</f>
        <v>0</v>
      </c>
      <c r="O126" s="38">
        <f t="shared" ref="O126:O130" si="7">M126-(P126+Q126+R126+S126+T126+U126)</f>
        <v>0</v>
      </c>
      <c r="P126" s="243">
        <f>'2.2 SK Sportuojantieji ir tr.'!K126</f>
        <v>0</v>
      </c>
      <c r="Q126" s="243">
        <f>'2.2 SK Sportuojantieji ir tr.'!L126</f>
        <v>0</v>
      </c>
      <c r="R126" s="243">
        <f>'2.2 SK Sportuojantieji ir tr.'!M126</f>
        <v>0</v>
      </c>
      <c r="S126" s="243">
        <f>'2.2 SK Sportuojantieji ir tr.'!N126</f>
        <v>0</v>
      </c>
      <c r="T126" s="243">
        <f>'2.2 SK Sportuojantieji ir tr.'!O126</f>
        <v>0</v>
      </c>
      <c r="U126" s="243">
        <f>'2.2 SK Sportuojantieji ir tr.'!P126</f>
        <v>0</v>
      </c>
      <c r="V126" s="243">
        <f>'2.2 SK Sportuojantieji ir tr.'!Q126</f>
        <v>0</v>
      </c>
      <c r="W126" s="243">
        <f>'2.2 SK Sportuojantieji ir tr.'!R126</f>
        <v>0</v>
      </c>
      <c r="X126" s="243">
        <f>'2.2 SK Sportuojantieji ir tr.'!S126</f>
        <v>0</v>
      </c>
      <c r="Z126" s="218"/>
    </row>
    <row r="127" spans="1:26" ht="10.5" customHeight="1">
      <c r="A127" s="42" t="s">
        <v>42</v>
      </c>
      <c r="B127" s="267" t="s">
        <v>410</v>
      </c>
      <c r="C127" s="84"/>
      <c r="D127" s="84"/>
      <c r="E127" s="84"/>
      <c r="F127" s="84"/>
      <c r="G127" s="84"/>
      <c r="H127" s="243">
        <f>'2.2 SK Sportuojantieji ir tr.'!C127</f>
        <v>0</v>
      </c>
      <c r="I127" s="243">
        <f>'2.2 SK Sportuojantieji ir tr.'!D127</f>
        <v>0</v>
      </c>
      <c r="J127" s="243">
        <f>'2.2 SK Sportuojantieji ir tr.'!E127</f>
        <v>0</v>
      </c>
      <c r="K127" s="243">
        <f>'2.2 SK Sportuojantieji ir tr.'!F127</f>
        <v>0</v>
      </c>
      <c r="L127" s="243">
        <f>'2.2 SK Sportuojantieji ir tr.'!G127</f>
        <v>0</v>
      </c>
      <c r="M127" s="53">
        <f>'2.2 SK Sportuojantieji ir tr.'!H127</f>
        <v>0</v>
      </c>
      <c r="N127" s="243">
        <f>'2.2 SK Sportuojantieji ir tr.'!I127</f>
        <v>0</v>
      </c>
      <c r="O127" s="38">
        <f t="shared" si="7"/>
        <v>0</v>
      </c>
      <c r="P127" s="243">
        <f>'2.2 SK Sportuojantieji ir tr.'!K127</f>
        <v>0</v>
      </c>
      <c r="Q127" s="243">
        <f>'2.2 SK Sportuojantieji ir tr.'!L127</f>
        <v>0</v>
      </c>
      <c r="R127" s="243">
        <f>'2.2 SK Sportuojantieji ir tr.'!M127</f>
        <v>0</v>
      </c>
      <c r="S127" s="243">
        <f>'2.2 SK Sportuojantieji ir tr.'!N127</f>
        <v>0</v>
      </c>
      <c r="T127" s="243">
        <f>'2.2 SK Sportuojantieji ir tr.'!O127</f>
        <v>0</v>
      </c>
      <c r="U127" s="243">
        <f>'2.2 SK Sportuojantieji ir tr.'!P127</f>
        <v>0</v>
      </c>
      <c r="V127" s="243">
        <f>'2.2 SK Sportuojantieji ir tr.'!Q127</f>
        <v>0</v>
      </c>
      <c r="W127" s="243">
        <f>'2.2 SK Sportuojantieji ir tr.'!R127</f>
        <v>0</v>
      </c>
      <c r="X127" s="243">
        <f>'2.2 SK Sportuojantieji ir tr.'!S127</f>
        <v>0</v>
      </c>
      <c r="Z127" s="218"/>
    </row>
    <row r="128" spans="1:26" ht="10.5" customHeight="1">
      <c r="A128" s="42" t="s">
        <v>44</v>
      </c>
      <c r="B128" s="267" t="s">
        <v>112</v>
      </c>
      <c r="C128" s="84"/>
      <c r="D128" s="84"/>
      <c r="E128" s="84"/>
      <c r="F128" s="84"/>
      <c r="G128" s="84"/>
      <c r="H128" s="243">
        <f>'2.2 SK Sportuojantieji ir tr.'!C128</f>
        <v>0</v>
      </c>
      <c r="I128" s="243">
        <f>'2.2 SK Sportuojantieji ir tr.'!D128</f>
        <v>0</v>
      </c>
      <c r="J128" s="243">
        <f>'2.2 SK Sportuojantieji ir tr.'!E128</f>
        <v>0</v>
      </c>
      <c r="K128" s="243">
        <f>'2.2 SK Sportuojantieji ir tr.'!F128</f>
        <v>0</v>
      </c>
      <c r="L128" s="243">
        <f>'2.2 SK Sportuojantieji ir tr.'!G128</f>
        <v>0</v>
      </c>
      <c r="M128" s="53">
        <f>'2.2 SK Sportuojantieji ir tr.'!H128</f>
        <v>0</v>
      </c>
      <c r="N128" s="243">
        <f>'2.2 SK Sportuojantieji ir tr.'!I128</f>
        <v>0</v>
      </c>
      <c r="O128" s="38">
        <f t="shared" si="7"/>
        <v>0</v>
      </c>
      <c r="P128" s="243">
        <f>'2.2 SK Sportuojantieji ir tr.'!K128</f>
        <v>0</v>
      </c>
      <c r="Q128" s="243">
        <f>'2.2 SK Sportuojantieji ir tr.'!L128</f>
        <v>0</v>
      </c>
      <c r="R128" s="243">
        <f>'2.2 SK Sportuojantieji ir tr.'!M128</f>
        <v>0</v>
      </c>
      <c r="S128" s="243">
        <f>'2.2 SK Sportuojantieji ir tr.'!N128</f>
        <v>0</v>
      </c>
      <c r="T128" s="243">
        <f>'2.2 SK Sportuojantieji ir tr.'!O128</f>
        <v>0</v>
      </c>
      <c r="U128" s="243">
        <f>'2.2 SK Sportuojantieji ir tr.'!P128</f>
        <v>0</v>
      </c>
      <c r="V128" s="243">
        <f>'2.2 SK Sportuojantieji ir tr.'!Q128</f>
        <v>0</v>
      </c>
      <c r="W128" s="243">
        <f>'2.2 SK Sportuojantieji ir tr.'!R128</f>
        <v>0</v>
      </c>
      <c r="X128" s="243">
        <f>'2.2 SK Sportuojantieji ir tr.'!S128</f>
        <v>0</v>
      </c>
      <c r="Z128" s="218"/>
    </row>
    <row r="129" spans="1:27" ht="10.5" customHeight="1">
      <c r="A129" s="42" t="s">
        <v>46</v>
      </c>
      <c r="B129" s="267" t="s">
        <v>411</v>
      </c>
      <c r="C129" s="84"/>
      <c r="D129" s="84"/>
      <c r="E129" s="84"/>
      <c r="F129" s="84"/>
      <c r="G129" s="84"/>
      <c r="H129" s="243">
        <f>'2.2 SK Sportuojantieji ir tr.'!C129</f>
        <v>0</v>
      </c>
      <c r="I129" s="243">
        <f>'2.2 SK Sportuojantieji ir tr.'!D129</f>
        <v>0</v>
      </c>
      <c r="J129" s="243">
        <f>'2.2 SK Sportuojantieji ir tr.'!E129</f>
        <v>0</v>
      </c>
      <c r="K129" s="243">
        <f>'2.2 SK Sportuojantieji ir tr.'!F129</f>
        <v>0</v>
      </c>
      <c r="L129" s="243">
        <f>'2.2 SK Sportuojantieji ir tr.'!G129</f>
        <v>0</v>
      </c>
      <c r="M129" s="53">
        <f>'2.2 SK Sportuojantieji ir tr.'!H129</f>
        <v>0</v>
      </c>
      <c r="N129" s="243">
        <f>'2.2 SK Sportuojantieji ir tr.'!I129</f>
        <v>0</v>
      </c>
      <c r="O129" s="38">
        <f t="shared" si="7"/>
        <v>0</v>
      </c>
      <c r="P129" s="243">
        <f>'2.2 SK Sportuojantieji ir tr.'!K129</f>
        <v>0</v>
      </c>
      <c r="Q129" s="243">
        <f>'2.2 SK Sportuojantieji ir tr.'!L129</f>
        <v>0</v>
      </c>
      <c r="R129" s="243">
        <f>'2.2 SK Sportuojantieji ir tr.'!M129</f>
        <v>0</v>
      </c>
      <c r="S129" s="243">
        <f>'2.2 SK Sportuojantieji ir tr.'!N129</f>
        <v>0</v>
      </c>
      <c r="T129" s="243">
        <f>'2.2 SK Sportuojantieji ir tr.'!O129</f>
        <v>0</v>
      </c>
      <c r="U129" s="243">
        <f>'2.2 SK Sportuojantieji ir tr.'!P129</f>
        <v>0</v>
      </c>
      <c r="V129" s="243">
        <f>'2.2 SK Sportuojantieji ir tr.'!Q129</f>
        <v>0</v>
      </c>
      <c r="W129" s="243">
        <f>'2.2 SK Sportuojantieji ir tr.'!R129</f>
        <v>0</v>
      </c>
      <c r="X129" s="243">
        <f>'2.2 SK Sportuojantieji ir tr.'!S129</f>
        <v>0</v>
      </c>
      <c r="Z129" s="218"/>
    </row>
    <row r="130" spans="1:27" ht="33.75" customHeight="1">
      <c r="A130" s="42" t="s">
        <v>48</v>
      </c>
      <c r="B130" s="267" t="s">
        <v>412</v>
      </c>
      <c r="C130" s="84"/>
      <c r="D130" s="84"/>
      <c r="E130" s="84"/>
      <c r="F130" s="84"/>
      <c r="G130" s="84"/>
      <c r="H130" s="243">
        <f>'2.2 SK Sportuojantieji ir tr.'!C130</f>
        <v>0</v>
      </c>
      <c r="I130" s="243">
        <f>'2.2 SK Sportuojantieji ir tr.'!D130</f>
        <v>0</v>
      </c>
      <c r="J130" s="243">
        <f>'2.2 SK Sportuojantieji ir tr.'!E130</f>
        <v>0</v>
      </c>
      <c r="K130" s="243">
        <f>'2.2 SK Sportuojantieji ir tr.'!F130</f>
        <v>0</v>
      </c>
      <c r="L130" s="243">
        <f>'2.2 SK Sportuojantieji ir tr.'!G130</f>
        <v>0</v>
      </c>
      <c r="M130" s="53">
        <f>'2.2 SK Sportuojantieji ir tr.'!H130</f>
        <v>0</v>
      </c>
      <c r="N130" s="243">
        <f>'2.2 SK Sportuojantieji ir tr.'!I130</f>
        <v>0</v>
      </c>
      <c r="O130" s="38">
        <f t="shared" si="7"/>
        <v>0</v>
      </c>
      <c r="P130" s="243">
        <f>'2.2 SK Sportuojantieji ir tr.'!K130</f>
        <v>0</v>
      </c>
      <c r="Q130" s="243">
        <f>'2.2 SK Sportuojantieji ir tr.'!L130</f>
        <v>0</v>
      </c>
      <c r="R130" s="243">
        <f>'2.2 SK Sportuojantieji ir tr.'!M130</f>
        <v>0</v>
      </c>
      <c r="S130" s="243">
        <f>'2.2 SK Sportuojantieji ir tr.'!N130</f>
        <v>0</v>
      </c>
      <c r="T130" s="243">
        <f>'2.2 SK Sportuojantieji ir tr.'!O130</f>
        <v>0</v>
      </c>
      <c r="U130" s="243">
        <f>'2.2 SK Sportuojantieji ir tr.'!P130</f>
        <v>0</v>
      </c>
      <c r="V130" s="243">
        <f>'2.2 SK Sportuojantieji ir tr.'!Q130</f>
        <v>0</v>
      </c>
      <c r="W130" s="243">
        <f>'2.2 SK Sportuojantieji ir tr.'!R130</f>
        <v>0</v>
      </c>
      <c r="X130" s="243">
        <f>'2.2 SK Sportuojantieji ir tr.'!S130</f>
        <v>0</v>
      </c>
      <c r="Z130" s="218"/>
    </row>
    <row r="131" spans="1:27" ht="10.5" customHeight="1">
      <c r="A131" s="42"/>
      <c r="B131" s="44" t="s">
        <v>113</v>
      </c>
      <c r="C131" s="53">
        <f t="shared" ref="C131:X131" si="8">SUM(C126:C130)</f>
        <v>0</v>
      </c>
      <c r="D131" s="53">
        <f t="shared" si="8"/>
        <v>0</v>
      </c>
      <c r="E131" s="53">
        <f t="shared" si="8"/>
        <v>0</v>
      </c>
      <c r="F131" s="53">
        <f t="shared" si="8"/>
        <v>0</v>
      </c>
      <c r="G131" s="53">
        <f t="shared" si="8"/>
        <v>0</v>
      </c>
      <c r="H131" s="53">
        <f t="shared" si="8"/>
        <v>0</v>
      </c>
      <c r="I131" s="53">
        <f t="shared" si="8"/>
        <v>0</v>
      </c>
      <c r="J131" s="53">
        <f t="shared" si="8"/>
        <v>0</v>
      </c>
      <c r="K131" s="53">
        <f t="shared" si="8"/>
        <v>0</v>
      </c>
      <c r="L131" s="53">
        <f t="shared" si="8"/>
        <v>0</v>
      </c>
      <c r="M131" s="53">
        <f t="shared" si="8"/>
        <v>0</v>
      </c>
      <c r="N131" s="53">
        <f t="shared" si="8"/>
        <v>0</v>
      </c>
      <c r="O131" s="53">
        <f t="shared" si="8"/>
        <v>0</v>
      </c>
      <c r="P131" s="53">
        <f t="shared" si="8"/>
        <v>0</v>
      </c>
      <c r="Q131" s="53">
        <f t="shared" si="8"/>
        <v>0</v>
      </c>
      <c r="R131" s="53">
        <f t="shared" si="8"/>
        <v>0</v>
      </c>
      <c r="S131" s="53">
        <f t="shared" si="8"/>
        <v>0</v>
      </c>
      <c r="T131" s="53">
        <f t="shared" si="8"/>
        <v>0</v>
      </c>
      <c r="U131" s="53">
        <f t="shared" si="8"/>
        <v>0</v>
      </c>
      <c r="V131" s="53">
        <f t="shared" si="8"/>
        <v>0</v>
      </c>
      <c r="W131" s="53">
        <f t="shared" si="8"/>
        <v>0</v>
      </c>
      <c r="X131" s="53">
        <f t="shared" si="8"/>
        <v>0</v>
      </c>
      <c r="Z131" s="218"/>
    </row>
    <row r="132" spans="1:27" ht="10.5" customHeight="1">
      <c r="A132" s="45"/>
      <c r="B132" s="46" t="s">
        <v>114</v>
      </c>
      <c r="C132" s="54"/>
      <c r="D132" s="54"/>
      <c r="E132" s="54"/>
      <c r="F132" s="54"/>
      <c r="G132" s="54"/>
      <c r="H132" s="54"/>
      <c r="I132" s="54"/>
      <c r="J132" s="54"/>
      <c r="K132" s="54"/>
      <c r="L132" s="54"/>
      <c r="M132" s="39"/>
      <c r="N132" s="55"/>
      <c r="O132" s="39"/>
      <c r="P132" s="54"/>
      <c r="Q132" s="54"/>
      <c r="R132" s="54"/>
      <c r="S132" s="54"/>
      <c r="T132" s="54"/>
      <c r="U132" s="54"/>
      <c r="V132" s="54"/>
      <c r="W132" s="54"/>
      <c r="X132" s="56"/>
      <c r="Z132" s="218"/>
    </row>
    <row r="133" spans="1:27" ht="10.5" customHeight="1">
      <c r="A133" s="42" t="s">
        <v>40</v>
      </c>
      <c r="B133" s="43" t="s">
        <v>223</v>
      </c>
      <c r="C133" s="243">
        <f>'SUC1_B. duomenys'!C143</f>
        <v>0</v>
      </c>
      <c r="D133" s="243">
        <f>'SUC1_B. duomenys'!D143</f>
        <v>0</v>
      </c>
      <c r="E133" s="243">
        <f>'SUC1_B. duomenys'!E143</f>
        <v>0</v>
      </c>
      <c r="F133" s="53">
        <f>'SUC1_B. duomenys'!F143</f>
        <v>0</v>
      </c>
      <c r="G133" s="243">
        <f>'SUC1_B. duomenys'!G143</f>
        <v>0</v>
      </c>
      <c r="H133" s="243">
        <f>'2.2 SK Sportuojantieji ir tr.'!C133</f>
        <v>0</v>
      </c>
      <c r="I133" s="243">
        <f>'2.2 SK Sportuojantieji ir tr.'!D133</f>
        <v>5</v>
      </c>
      <c r="J133" s="243">
        <f>'2.2 SK Sportuojantieji ir tr.'!E133</f>
        <v>32</v>
      </c>
      <c r="K133" s="243">
        <f>'2.2 SK Sportuojantieji ir tr.'!F133</f>
        <v>37</v>
      </c>
      <c r="L133" s="243">
        <f>'2.2 SK Sportuojantieji ir tr.'!G133</f>
        <v>12</v>
      </c>
      <c r="M133" s="53">
        <f>'2.2 SK Sportuojantieji ir tr.'!H133+SUC1_Treneriai!C124</f>
        <v>0</v>
      </c>
      <c r="N133" s="243">
        <f>'2.2 SK Sportuojantieji ir tr.'!I133+SUC1_Treneriai!D124</f>
        <v>0</v>
      </c>
      <c r="O133" s="38">
        <f t="shared" ref="O133:O136" si="9">M133-(P133+Q133+R133+S133+T133+U133)</f>
        <v>0</v>
      </c>
      <c r="P133" s="243">
        <f>'2.2 SK Sportuojantieji ir tr.'!K133+SUC1_Treneriai!F124</f>
        <v>0</v>
      </c>
      <c r="Q133" s="243">
        <f>'2.2 SK Sportuojantieji ir tr.'!L133+SUC1_Treneriai!G124</f>
        <v>0</v>
      </c>
      <c r="R133" s="243">
        <f>'2.2 SK Sportuojantieji ir tr.'!M133+SUC1_Treneriai!H124</f>
        <v>0</v>
      </c>
      <c r="S133" s="243">
        <f>'2.2 SK Sportuojantieji ir tr.'!N133+SUC1_Treneriai!I124</f>
        <v>0</v>
      </c>
      <c r="T133" s="243">
        <f>'2.2 SK Sportuojantieji ir tr.'!O133+SUC1_Treneriai!J124</f>
        <v>0</v>
      </c>
      <c r="U133" s="243">
        <f>'2.2 SK Sportuojantieji ir tr.'!P133+SUC1_Treneriai!K124</f>
        <v>0</v>
      </c>
      <c r="V133" s="243">
        <f>'2.2 SK Sportuojantieji ir tr.'!Q133+SUC1_Treneriai!L124</f>
        <v>0</v>
      </c>
      <c r="W133" s="243">
        <f>'2.2 SK Sportuojantieji ir tr.'!R133+SUC1_Treneriai!M124</f>
        <v>0</v>
      </c>
      <c r="X133" s="243">
        <f>'2.2 SK Sportuojantieji ir tr.'!S133+SUC1_Treneriai!N124</f>
        <v>1</v>
      </c>
      <c r="Z133" s="218" t="str">
        <f>IF(SUC1_Treneriai!C124&gt;M133,"Klaida! Negali būti mažiau trenerių negu SUC1 formoje","")</f>
        <v/>
      </c>
    </row>
    <row r="134" spans="1:27" ht="10.5" customHeight="1">
      <c r="A134" s="42" t="s">
        <v>42</v>
      </c>
      <c r="B134" s="43" t="s">
        <v>224</v>
      </c>
      <c r="C134" s="243">
        <f>'SUC1_B. duomenys'!C144</f>
        <v>14</v>
      </c>
      <c r="D134" s="243">
        <f>'SUC1_B. duomenys'!D144</f>
        <v>0</v>
      </c>
      <c r="E134" s="243">
        <f>'SUC1_B. duomenys'!E144</f>
        <v>0</v>
      </c>
      <c r="F134" s="53">
        <f>'SUC1_B. duomenys'!F144</f>
        <v>14</v>
      </c>
      <c r="G134" s="243">
        <f>'SUC1_B. duomenys'!G144</f>
        <v>3</v>
      </c>
      <c r="H134" s="243">
        <f>'2.2 SK Sportuojantieji ir tr.'!C134</f>
        <v>1</v>
      </c>
      <c r="I134" s="243">
        <f>'2.2 SK Sportuojantieji ir tr.'!D134</f>
        <v>4</v>
      </c>
      <c r="J134" s="243">
        <f>'2.2 SK Sportuojantieji ir tr.'!E134</f>
        <v>27</v>
      </c>
      <c r="K134" s="243">
        <f>'2.2 SK Sportuojantieji ir tr.'!F134</f>
        <v>32</v>
      </c>
      <c r="L134" s="243">
        <f>'2.2 SK Sportuojantieji ir tr.'!G134</f>
        <v>12</v>
      </c>
      <c r="M134" s="53">
        <f>'2.2 SK Sportuojantieji ir tr.'!H134+SUC1_Treneriai!C125</f>
        <v>2</v>
      </c>
      <c r="N134" s="243">
        <f>'2.2 SK Sportuojantieji ir tr.'!I134+SUC1_Treneriai!D125</f>
        <v>2</v>
      </c>
      <c r="O134" s="38">
        <f t="shared" si="9"/>
        <v>1</v>
      </c>
      <c r="P134" s="243">
        <f>'2.2 SK Sportuojantieji ir tr.'!K134+SUC1_Treneriai!F125</f>
        <v>1</v>
      </c>
      <c r="Q134" s="243">
        <f>'2.2 SK Sportuojantieji ir tr.'!L134+SUC1_Treneriai!G125</f>
        <v>0</v>
      </c>
      <c r="R134" s="243">
        <f>'2.2 SK Sportuojantieji ir tr.'!M134+SUC1_Treneriai!H125</f>
        <v>0</v>
      </c>
      <c r="S134" s="243">
        <f>'2.2 SK Sportuojantieji ir tr.'!N134+SUC1_Treneriai!I125</f>
        <v>0</v>
      </c>
      <c r="T134" s="243">
        <f>'2.2 SK Sportuojantieji ir tr.'!O134+SUC1_Treneriai!J125</f>
        <v>0</v>
      </c>
      <c r="U134" s="243">
        <f>'2.2 SK Sportuojantieji ir tr.'!P134+SUC1_Treneriai!K125</f>
        <v>0</v>
      </c>
      <c r="V134" s="243">
        <f>'2.2 SK Sportuojantieji ir tr.'!Q134+SUC1_Treneriai!L125</f>
        <v>1</v>
      </c>
      <c r="W134" s="243">
        <f>'2.2 SK Sportuojantieji ir tr.'!R134+SUC1_Treneriai!M125</f>
        <v>0</v>
      </c>
      <c r="X134" s="243">
        <f>'2.2 SK Sportuojantieji ir tr.'!S134+SUC1_Treneriai!N125</f>
        <v>0</v>
      </c>
      <c r="Z134" s="218" t="str">
        <f>IF(SUC1_Treneriai!C125&gt;M134,"Klaida! Negali būti mažiau trenerių negu SUC1 formoje","")</f>
        <v/>
      </c>
    </row>
    <row r="135" spans="1:27" ht="10.5" customHeight="1">
      <c r="A135" s="42" t="s">
        <v>44</v>
      </c>
      <c r="B135" s="43" t="s">
        <v>225</v>
      </c>
      <c r="C135" s="243">
        <f>'SUC1_B. duomenys'!C145</f>
        <v>0</v>
      </c>
      <c r="D135" s="243">
        <f>'SUC1_B. duomenys'!D145</f>
        <v>0</v>
      </c>
      <c r="E135" s="243">
        <f>'SUC1_B. duomenys'!E145</f>
        <v>0</v>
      </c>
      <c r="F135" s="53">
        <f>'SUC1_B. duomenys'!F145</f>
        <v>0</v>
      </c>
      <c r="G135" s="243">
        <f>'SUC1_B. duomenys'!G145</f>
        <v>0</v>
      </c>
      <c r="H135" s="243">
        <f>'2.2 SK Sportuojantieji ir tr.'!C135</f>
        <v>24</v>
      </c>
      <c r="I135" s="243">
        <f>'2.2 SK Sportuojantieji ir tr.'!D135</f>
        <v>42</v>
      </c>
      <c r="J135" s="243">
        <f>'2.2 SK Sportuojantieji ir tr.'!E135</f>
        <v>41</v>
      </c>
      <c r="K135" s="243">
        <f>'2.2 SK Sportuojantieji ir tr.'!F135</f>
        <v>107</v>
      </c>
      <c r="L135" s="243">
        <f>'2.2 SK Sportuojantieji ir tr.'!G135</f>
        <v>39</v>
      </c>
      <c r="M135" s="53">
        <f>'2.2 SK Sportuojantieji ir tr.'!H135+SUC1_Treneriai!C126</f>
        <v>2</v>
      </c>
      <c r="N135" s="243">
        <f>'2.2 SK Sportuojantieji ir tr.'!I135+SUC1_Treneriai!D126</f>
        <v>1</v>
      </c>
      <c r="O135" s="38">
        <f t="shared" si="9"/>
        <v>1</v>
      </c>
      <c r="P135" s="243">
        <f>'2.2 SK Sportuojantieji ir tr.'!K135+SUC1_Treneriai!F126</f>
        <v>0</v>
      </c>
      <c r="Q135" s="243">
        <f>'2.2 SK Sportuojantieji ir tr.'!L135+SUC1_Treneriai!G126</f>
        <v>0</v>
      </c>
      <c r="R135" s="243">
        <f>'2.2 SK Sportuojantieji ir tr.'!M135+SUC1_Treneriai!H126</f>
        <v>1</v>
      </c>
      <c r="S135" s="243">
        <f>'2.2 SK Sportuojantieji ir tr.'!N135+SUC1_Treneriai!I126</f>
        <v>0</v>
      </c>
      <c r="T135" s="243">
        <f>'2.2 SK Sportuojantieji ir tr.'!O135+SUC1_Treneriai!J126</f>
        <v>0</v>
      </c>
      <c r="U135" s="243">
        <f>'2.2 SK Sportuojantieji ir tr.'!P135+SUC1_Treneriai!K126</f>
        <v>0</v>
      </c>
      <c r="V135" s="243">
        <f>'2.2 SK Sportuojantieji ir tr.'!Q135+SUC1_Treneriai!L126</f>
        <v>1</v>
      </c>
      <c r="W135" s="243">
        <f>'2.2 SK Sportuojantieji ir tr.'!R135+SUC1_Treneriai!M126</f>
        <v>1</v>
      </c>
      <c r="X135" s="243">
        <f>'2.2 SK Sportuojantieji ir tr.'!S135+SUC1_Treneriai!N126</f>
        <v>8</v>
      </c>
      <c r="Z135" s="218" t="str">
        <f>IF(SUC1_Treneriai!C126&gt;M135,"Klaida! Negali būti mažiau trenerių negu SUC1 formoje","")</f>
        <v/>
      </c>
    </row>
    <row r="136" spans="1:27" ht="10.5" customHeight="1">
      <c r="A136" s="42" t="s">
        <v>46</v>
      </c>
      <c r="B136" s="43" t="s">
        <v>226</v>
      </c>
      <c r="C136" s="243">
        <f>'SUC1_B. duomenys'!C146</f>
        <v>0</v>
      </c>
      <c r="D136" s="243">
        <f>'SUC1_B. duomenys'!D146</f>
        <v>0</v>
      </c>
      <c r="E136" s="243">
        <f>'SUC1_B. duomenys'!E146</f>
        <v>0</v>
      </c>
      <c r="F136" s="53">
        <f>'SUC1_B. duomenys'!F146</f>
        <v>0</v>
      </c>
      <c r="G136" s="243">
        <f>'SUC1_B. duomenys'!G146</f>
        <v>0</v>
      </c>
      <c r="H136" s="243">
        <f>'2.2 SK Sportuojantieji ir tr.'!C136</f>
        <v>0</v>
      </c>
      <c r="I136" s="243">
        <f>'2.2 SK Sportuojantieji ir tr.'!D136</f>
        <v>0</v>
      </c>
      <c r="J136" s="243">
        <f>'2.2 SK Sportuojantieji ir tr.'!E136</f>
        <v>0</v>
      </c>
      <c r="K136" s="243">
        <f>'2.2 SK Sportuojantieji ir tr.'!F136</f>
        <v>0</v>
      </c>
      <c r="L136" s="243">
        <f>'2.2 SK Sportuojantieji ir tr.'!G136</f>
        <v>0</v>
      </c>
      <c r="M136" s="53">
        <f>'2.2 SK Sportuojantieji ir tr.'!H136+SUC1_Treneriai!C127</f>
        <v>0</v>
      </c>
      <c r="N136" s="243">
        <f>'2.2 SK Sportuojantieji ir tr.'!I136+SUC1_Treneriai!D127</f>
        <v>0</v>
      </c>
      <c r="O136" s="38">
        <f t="shared" si="9"/>
        <v>0</v>
      </c>
      <c r="P136" s="243">
        <f>'2.2 SK Sportuojantieji ir tr.'!K136+SUC1_Treneriai!F127</f>
        <v>0</v>
      </c>
      <c r="Q136" s="243">
        <f>'2.2 SK Sportuojantieji ir tr.'!L136+SUC1_Treneriai!G127</f>
        <v>0</v>
      </c>
      <c r="R136" s="243">
        <f>'2.2 SK Sportuojantieji ir tr.'!M136+SUC1_Treneriai!H127</f>
        <v>0</v>
      </c>
      <c r="S136" s="243">
        <f>'2.2 SK Sportuojantieji ir tr.'!N136+SUC1_Treneriai!I127</f>
        <v>0</v>
      </c>
      <c r="T136" s="243">
        <f>'2.2 SK Sportuojantieji ir tr.'!O136+SUC1_Treneriai!J127</f>
        <v>0</v>
      </c>
      <c r="U136" s="243">
        <f>'2.2 SK Sportuojantieji ir tr.'!P136+SUC1_Treneriai!K127</f>
        <v>0</v>
      </c>
      <c r="V136" s="243">
        <f>'2.2 SK Sportuojantieji ir tr.'!Q136+SUC1_Treneriai!L127</f>
        <v>0</v>
      </c>
      <c r="W136" s="243">
        <f>'2.2 SK Sportuojantieji ir tr.'!R136+SUC1_Treneriai!M127</f>
        <v>0</v>
      </c>
      <c r="X136" s="243">
        <f>'2.2 SK Sportuojantieji ir tr.'!S136+SUC1_Treneriai!N127</f>
        <v>0</v>
      </c>
      <c r="Z136" s="218" t="str">
        <f>IF(SUC1_Treneriai!C127&gt;M136,"Klaida! Negali būti mažiau trenerių negu SUC1 formoje","")</f>
        <v/>
      </c>
    </row>
    <row r="137" spans="1:27" ht="10.5" customHeight="1">
      <c r="A137" s="42"/>
      <c r="B137" s="44" t="s">
        <v>115</v>
      </c>
      <c r="C137" s="53">
        <f t="shared" ref="C137:U137" si="10">SUM(C133:C136)</f>
        <v>14</v>
      </c>
      <c r="D137" s="53">
        <f t="shared" ref="D137:L137" si="11">SUM(D133:D136)</f>
        <v>0</v>
      </c>
      <c r="E137" s="53">
        <f t="shared" si="11"/>
        <v>0</v>
      </c>
      <c r="F137" s="53">
        <f t="shared" si="11"/>
        <v>14</v>
      </c>
      <c r="G137" s="53">
        <f t="shared" si="11"/>
        <v>3</v>
      </c>
      <c r="H137" s="53">
        <f t="shared" si="11"/>
        <v>25</v>
      </c>
      <c r="I137" s="53">
        <f t="shared" si="11"/>
        <v>51</v>
      </c>
      <c r="J137" s="53">
        <f t="shared" si="11"/>
        <v>100</v>
      </c>
      <c r="K137" s="53">
        <f t="shared" si="11"/>
        <v>176</v>
      </c>
      <c r="L137" s="53">
        <f t="shared" si="11"/>
        <v>63</v>
      </c>
      <c r="M137" s="53">
        <f t="shared" si="10"/>
        <v>4</v>
      </c>
      <c r="N137" s="53">
        <f t="shared" si="10"/>
        <v>3</v>
      </c>
      <c r="O137" s="53">
        <f>SUM(O133:O136)</f>
        <v>2</v>
      </c>
      <c r="P137" s="53">
        <f>SUM(P133:P136)</f>
        <v>1</v>
      </c>
      <c r="Q137" s="53">
        <f t="shared" si="10"/>
        <v>0</v>
      </c>
      <c r="R137" s="53">
        <f t="shared" si="10"/>
        <v>1</v>
      </c>
      <c r="S137" s="53">
        <f t="shared" si="10"/>
        <v>0</v>
      </c>
      <c r="T137" s="53">
        <f t="shared" si="10"/>
        <v>0</v>
      </c>
      <c r="U137" s="53">
        <f t="shared" si="10"/>
        <v>0</v>
      </c>
      <c r="V137" s="53">
        <f t="shared" ref="V137:X137" si="12">SUM(V133:V136)</f>
        <v>2</v>
      </c>
      <c r="W137" s="53">
        <f t="shared" si="12"/>
        <v>1</v>
      </c>
      <c r="X137" s="53">
        <f t="shared" si="12"/>
        <v>9</v>
      </c>
      <c r="Z137" s="218" t="str">
        <f>IF(SUC1_Treneriai!C128&gt;M137,"Klaida! Negali būti mažiau trenerių negu SUC2 formoje","")</f>
        <v/>
      </c>
    </row>
    <row r="138" spans="1:27" ht="10.5" customHeight="1">
      <c r="A138" s="42"/>
      <c r="B138" s="44" t="s">
        <v>436</v>
      </c>
      <c r="C138" s="53">
        <f t="shared" ref="C138:X138" si="13">SUM(C137,C131,C124,C113,C65)</f>
        <v>3043</v>
      </c>
      <c r="D138" s="53">
        <f t="shared" ref="D138:L138" si="14">SUM(D137,D131,D124,D113,D65)</f>
        <v>62</v>
      </c>
      <c r="E138" s="53">
        <f t="shared" si="14"/>
        <v>0</v>
      </c>
      <c r="F138" s="53">
        <f t="shared" si="14"/>
        <v>3105</v>
      </c>
      <c r="G138" s="53">
        <f t="shared" si="14"/>
        <v>918</v>
      </c>
      <c r="H138" s="53">
        <f t="shared" si="14"/>
        <v>3541</v>
      </c>
      <c r="I138" s="53">
        <f t="shared" si="14"/>
        <v>1301</v>
      </c>
      <c r="J138" s="53">
        <f t="shared" si="14"/>
        <v>1697</v>
      </c>
      <c r="K138" s="53">
        <f t="shared" si="14"/>
        <v>6539</v>
      </c>
      <c r="L138" s="53">
        <f t="shared" si="14"/>
        <v>1912</v>
      </c>
      <c r="M138" s="53">
        <f t="shared" si="13"/>
        <v>250</v>
      </c>
      <c r="N138" s="53">
        <f t="shared" si="13"/>
        <v>90</v>
      </c>
      <c r="O138" s="53">
        <f>SUM(O137,O131,O124,O113,O65)</f>
        <v>101</v>
      </c>
      <c r="P138" s="53">
        <f t="shared" si="13"/>
        <v>62</v>
      </c>
      <c r="Q138" s="53">
        <f t="shared" si="13"/>
        <v>23</v>
      </c>
      <c r="R138" s="53">
        <f>SUM(R137,R131,R124,R113,R65)</f>
        <v>50</v>
      </c>
      <c r="S138" s="53">
        <f t="shared" si="13"/>
        <v>7</v>
      </c>
      <c r="T138" s="53">
        <f t="shared" si="13"/>
        <v>5</v>
      </c>
      <c r="U138" s="53">
        <f t="shared" si="13"/>
        <v>2</v>
      </c>
      <c r="V138" s="53">
        <f t="shared" si="13"/>
        <v>175</v>
      </c>
      <c r="W138" s="53">
        <f t="shared" si="13"/>
        <v>62</v>
      </c>
      <c r="X138" s="53">
        <f t="shared" si="13"/>
        <v>227</v>
      </c>
      <c r="Z138" s="218" t="str">
        <f>IF(SUC1_Treneriai!C140&gt;M138,"Klaida! Negali būti mažiau trenerių negu SUC2 formoje","")</f>
        <v/>
      </c>
    </row>
    <row r="139" spans="1:27" ht="10.5" customHeight="1">
      <c r="A139" s="47"/>
      <c r="B139" s="48"/>
      <c r="C139" s="71"/>
      <c r="D139" s="71"/>
      <c r="E139" s="71"/>
      <c r="F139" s="71"/>
      <c r="G139" s="71"/>
      <c r="H139" s="71"/>
      <c r="I139" s="71"/>
      <c r="J139" s="71"/>
      <c r="K139" s="71"/>
      <c r="L139" s="71"/>
      <c r="M139" s="71"/>
      <c r="N139" s="71"/>
      <c r="O139" s="71"/>
      <c r="P139" s="71"/>
      <c r="Q139" s="71"/>
      <c r="R139" s="71"/>
      <c r="S139" s="71"/>
      <c r="T139" s="71"/>
      <c r="U139" s="71"/>
      <c r="V139" s="71"/>
      <c r="W139" s="71"/>
      <c r="X139" s="71"/>
      <c r="Y139" s="50"/>
      <c r="Z139" s="50"/>
      <c r="AA139" s="50"/>
    </row>
    <row r="140" spans="1:27" ht="19.5" customHeight="1">
      <c r="A140" s="49"/>
      <c r="B140" s="50"/>
      <c r="C140" s="72"/>
      <c r="D140" s="72"/>
      <c r="E140" s="72"/>
      <c r="F140" s="72"/>
      <c r="G140" s="72"/>
      <c r="H140" s="72"/>
      <c r="I140" s="72"/>
      <c r="J140" s="72"/>
      <c r="K140" s="72"/>
      <c r="L140" s="72"/>
      <c r="M140" s="73"/>
      <c r="N140" s="73"/>
      <c r="O140" s="73"/>
      <c r="P140" s="72"/>
      <c r="Q140" s="72"/>
      <c r="R140" s="72"/>
      <c r="S140" s="72"/>
      <c r="T140" s="72"/>
      <c r="U140" s="72"/>
      <c r="V140" s="72"/>
      <c r="W140" s="72"/>
      <c r="X140" s="72"/>
      <c r="Y140" s="50"/>
      <c r="Z140" s="50"/>
      <c r="AA140" s="50"/>
    </row>
    <row r="141" spans="1:27">
      <c r="A141" s="49"/>
      <c r="B141" s="50"/>
      <c r="C141" s="72"/>
      <c r="D141" s="72"/>
      <c r="E141" s="72"/>
      <c r="F141" s="72"/>
      <c r="G141" s="72"/>
      <c r="H141" s="72"/>
      <c r="I141" s="72"/>
      <c r="J141" s="72"/>
      <c r="K141" s="72"/>
      <c r="L141" s="72"/>
      <c r="M141" s="73"/>
      <c r="N141" s="73"/>
      <c r="O141" s="73"/>
      <c r="P141" s="72"/>
      <c r="Q141" s="72"/>
      <c r="R141" s="72"/>
      <c r="S141" s="72"/>
      <c r="T141" s="72"/>
      <c r="U141" s="72"/>
      <c r="V141" s="72"/>
      <c r="W141" s="72"/>
      <c r="X141" s="72"/>
      <c r="Y141" s="50"/>
      <c r="Z141" s="50"/>
      <c r="AA141" s="50"/>
    </row>
    <row r="142" spans="1:27">
      <c r="A142" s="49"/>
      <c r="B142" s="343" t="s">
        <v>569</v>
      </c>
      <c r="C142" s="74">
        <f>'KKS1_1.Duomenys apie org.'!K26+'KKS1_1.Duomenys apie org.'!K27+'KKS1_1.Duomenys apie org.'!K28</f>
        <v>3043</v>
      </c>
      <c r="D142" s="74">
        <f>'KKS1_1.Duomenys apie org.'!L26+'KKS1_1.Duomenys apie org.'!L27+'KKS1_1.Duomenys apie org.'!L28</f>
        <v>62</v>
      </c>
      <c r="E142" s="74">
        <f>'KKS1_1.Duomenys apie org.'!M26+'KKS1_1.Duomenys apie org.'!M27+'KKS1_1.Duomenys apie org.'!M28</f>
        <v>0</v>
      </c>
      <c r="F142" s="74">
        <f>'KKS1_1.Duomenys apie org.'!N26+'KKS1_1.Duomenys apie org.'!N27+'KKS1_1.Duomenys apie org.'!N28</f>
        <v>3105</v>
      </c>
      <c r="G142" s="74">
        <f>'KKS1_1.Duomenys apie org.'!O26+'KKS1_1.Duomenys apie org.'!O27+'KKS1_1.Duomenys apie org.'!O28</f>
        <v>918</v>
      </c>
      <c r="H142" s="74">
        <f>'KKS1_1.Duomenys apie org.'!K21+'KKS1_1.Duomenys apie org.'!K22+'KKS1_1.Duomenys apie org.'!K23+'KKS1_1.Duomenys apie org.'!K24+'KKS1_1.Duomenys apie org.'!K25</f>
        <v>3541</v>
      </c>
      <c r="I142" s="74">
        <f>'KKS1_1.Duomenys apie org.'!L21+'KKS1_1.Duomenys apie org.'!L22+'KKS1_1.Duomenys apie org.'!L23+'KKS1_1.Duomenys apie org.'!L24+'KKS1_1.Duomenys apie org.'!L25</f>
        <v>1301</v>
      </c>
      <c r="J142" s="74">
        <f>'KKS1_1.Duomenys apie org.'!M21+'KKS1_1.Duomenys apie org.'!M22+'KKS1_1.Duomenys apie org.'!M23+'KKS1_1.Duomenys apie org.'!M24+'KKS1_1.Duomenys apie org.'!M25</f>
        <v>1697</v>
      </c>
      <c r="K142" s="74">
        <f>'KKS1_1.Duomenys apie org.'!N21+'KKS1_1.Duomenys apie org.'!N22+'KKS1_1.Duomenys apie org.'!N23+'KKS1_1.Duomenys apie org.'!N24+'KKS1_1.Duomenys apie org.'!N25</f>
        <v>6539</v>
      </c>
      <c r="L142" s="74">
        <f>'KKS1_1.Duomenys apie org.'!O21+'KKS1_1.Duomenys apie org.'!O22+'KKS1_1.Duomenys apie org.'!O23+'KKS1_1.Duomenys apie org.'!O24+'KKS1_1.Duomenys apie org.'!O25</f>
        <v>1912</v>
      </c>
      <c r="M142" s="73"/>
      <c r="N142" s="586" t="str">
        <f>IF(OR(C143&gt;0,D143&gt;0,E143&gt;0,F143&gt;0,G143&gt;0,H143&gt;0,I143&gt;0,J143&gt;0,K143&gt;0,L143&gt;0),"Sportuojančiųjų skirtumo tarp lentelių duomenų neturi būti, todėl patikrinimo raudonoje eilutėje turi būti matomi „0“",IF(OR(C143&lt;0,D143&lt;0,E143&lt;0,F143&lt;0,G143&lt;0,H143&lt;0,I143&lt;0,J143&lt;0,K143&lt;0,L143&lt;0),"Sportuojančiųjų skirtumo tarp lentelių duomenų neturi būti, todėl patikrinimo raudonoje eilutėje turi būti matomi „0“",""))</f>
        <v/>
      </c>
      <c r="O142" s="586"/>
      <c r="P142" s="586"/>
      <c r="Q142" s="586"/>
      <c r="R142" s="586"/>
      <c r="S142" s="586"/>
      <c r="T142" s="586"/>
      <c r="U142" s="586"/>
      <c r="V142" s="586"/>
      <c r="W142" s="586"/>
      <c r="X142" s="586"/>
      <c r="Y142" s="50"/>
      <c r="Z142" s="50"/>
      <c r="AA142" s="50"/>
    </row>
    <row r="143" spans="1:27">
      <c r="A143" s="49"/>
      <c r="B143" s="51" t="s">
        <v>228</v>
      </c>
      <c r="C143" s="75">
        <f>C138-C142</f>
        <v>0</v>
      </c>
      <c r="D143" s="75">
        <f t="shared" ref="D143:E143" si="15">D138-D142</f>
        <v>0</v>
      </c>
      <c r="E143" s="75">
        <f t="shared" si="15"/>
        <v>0</v>
      </c>
      <c r="F143" s="75">
        <f>F138-F142</f>
        <v>0</v>
      </c>
      <c r="G143" s="75">
        <f>G138-G142</f>
        <v>0</v>
      </c>
      <c r="H143" s="75">
        <f>H138-H142</f>
        <v>0</v>
      </c>
      <c r="I143" s="75">
        <f>I138-I142</f>
        <v>0</v>
      </c>
      <c r="J143" s="75">
        <f t="shared" ref="J143:K143" si="16">J138-J142</f>
        <v>0</v>
      </c>
      <c r="K143" s="75">
        <f t="shared" si="16"/>
        <v>0</v>
      </c>
      <c r="L143" s="75">
        <f>L138-L142</f>
        <v>0</v>
      </c>
      <c r="M143" s="73"/>
      <c r="N143" s="586"/>
      <c r="O143" s="586"/>
      <c r="P143" s="586"/>
      <c r="Q143" s="586"/>
      <c r="R143" s="586"/>
      <c r="S143" s="586"/>
      <c r="T143" s="586"/>
      <c r="U143" s="586"/>
      <c r="V143" s="586"/>
      <c r="W143" s="586"/>
      <c r="X143" s="586"/>
      <c r="Y143" s="50"/>
      <c r="Z143" s="50"/>
      <c r="AA143" s="50"/>
    </row>
    <row r="144" spans="1:27">
      <c r="A144" s="49"/>
      <c r="B144" s="52"/>
      <c r="C144" s="72"/>
      <c r="D144" s="72"/>
      <c r="E144" s="72"/>
      <c r="F144" s="72"/>
      <c r="G144" s="72"/>
      <c r="H144" s="72"/>
      <c r="I144" s="72"/>
      <c r="J144" s="72"/>
      <c r="K144" s="72"/>
      <c r="L144" s="72"/>
      <c r="M144" s="73"/>
      <c r="N144" s="73"/>
      <c r="O144" s="73"/>
      <c r="P144" s="72"/>
      <c r="Q144" s="72"/>
      <c r="R144" s="72"/>
      <c r="S144" s="72"/>
      <c r="T144" s="72"/>
      <c r="U144" s="72"/>
      <c r="V144" s="72"/>
      <c r="W144" s="72"/>
      <c r="X144" s="72"/>
      <c r="Y144" s="50"/>
      <c r="Z144" s="50"/>
      <c r="AA144" s="50"/>
    </row>
    <row r="145" spans="1:27">
      <c r="A145" s="49"/>
      <c r="B145" s="344" t="s">
        <v>570</v>
      </c>
      <c r="C145" s="76"/>
      <c r="D145" s="579" t="str">
        <f>IF(OR(M146&gt;0,N146&gt;0,O146&gt;0,P146&gt;0,Q146&gt;0,R146&gt;0,S146&gt;0,T146&gt;0,U146&gt;0,V146&gt;0),"Trenerių skirtumo tarp lentelių duomenų neturi būti, todėl patikrinimo raudonoje eilutėje turi būti matomi „0“",IF(OR(M146&lt;0,N146&lt;0,O146&lt;0,P146&lt;0,Q146&lt;0,R146&lt;0,S146&lt;0,T146&lt;0,U146&lt;0,V146&lt;0),"Trenerių skirtumo tarp lentelių duomenų neturi būti, todėl patikrinimo raudonoje eilutėje turi būti matomi „0“",""))</f>
        <v/>
      </c>
      <c r="E145" s="579"/>
      <c r="F145" s="579"/>
      <c r="G145" s="579"/>
      <c r="H145" s="579"/>
      <c r="I145" s="579"/>
      <c r="J145" s="579"/>
      <c r="K145" s="579"/>
      <c r="L145" s="579"/>
      <c r="M145" s="77">
        <f>'2.1.Darbuotojai'!E$22</f>
        <v>250</v>
      </c>
      <c r="N145" s="77">
        <f>'2.1.Darbuotojai'!F$22</f>
        <v>90</v>
      </c>
      <c r="O145" s="77">
        <f>'2.1.Darbuotojai'!G$22</f>
        <v>101</v>
      </c>
      <c r="P145" s="77">
        <f>'2.1.Darbuotojai'!H$22</f>
        <v>62</v>
      </c>
      <c r="Q145" s="77">
        <f>'2.1.Darbuotojai'!I$22</f>
        <v>23</v>
      </c>
      <c r="R145" s="77">
        <f>'2.1.Darbuotojai'!J$22</f>
        <v>50</v>
      </c>
      <c r="S145" s="77">
        <f>'2.1.Darbuotojai'!K$22</f>
        <v>7</v>
      </c>
      <c r="T145" s="77">
        <f>'2.1.Darbuotojai'!L$22</f>
        <v>5</v>
      </c>
      <c r="U145" s="77">
        <f>'2.1.Darbuotojai'!M$22</f>
        <v>2</v>
      </c>
      <c r="V145" s="77">
        <f>'2.1.Darbuotojai'!N$22</f>
        <v>175</v>
      </c>
      <c r="W145" s="77">
        <f>'2.1.Darbuotojai'!O$22</f>
        <v>62</v>
      </c>
      <c r="X145" s="77"/>
      <c r="Y145" s="50"/>
      <c r="Z145" s="50"/>
      <c r="AA145" s="50"/>
    </row>
    <row r="146" spans="1:27">
      <c r="A146" s="49"/>
      <c r="B146" s="51" t="s">
        <v>228</v>
      </c>
      <c r="C146" s="72"/>
      <c r="D146" s="579"/>
      <c r="E146" s="579"/>
      <c r="F146" s="579"/>
      <c r="G146" s="579"/>
      <c r="H146" s="579"/>
      <c r="I146" s="579"/>
      <c r="J146" s="579"/>
      <c r="K146" s="579"/>
      <c r="L146" s="579"/>
      <c r="M146" s="78">
        <f t="shared" ref="M146:W146" si="17">M138-M145</f>
        <v>0</v>
      </c>
      <c r="N146" s="78">
        <f t="shared" si="17"/>
        <v>0</v>
      </c>
      <c r="O146" s="78">
        <f t="shared" si="17"/>
        <v>0</v>
      </c>
      <c r="P146" s="78">
        <f t="shared" si="17"/>
        <v>0</v>
      </c>
      <c r="Q146" s="78">
        <f t="shared" si="17"/>
        <v>0</v>
      </c>
      <c r="R146" s="78">
        <f t="shared" si="17"/>
        <v>0</v>
      </c>
      <c r="S146" s="78">
        <f t="shared" si="17"/>
        <v>0</v>
      </c>
      <c r="T146" s="78">
        <f t="shared" si="17"/>
        <v>0</v>
      </c>
      <c r="U146" s="78">
        <f t="shared" si="17"/>
        <v>0</v>
      </c>
      <c r="V146" s="78">
        <f t="shared" si="17"/>
        <v>0</v>
      </c>
      <c r="W146" s="78">
        <f t="shared" si="17"/>
        <v>0</v>
      </c>
      <c r="X146" s="78"/>
      <c r="Y146" s="50"/>
      <c r="Z146" s="50"/>
      <c r="AA146" s="50"/>
    </row>
    <row r="147" spans="1:27">
      <c r="A147" s="49"/>
      <c r="B147" s="52"/>
      <c r="C147" s="52"/>
      <c r="D147" s="52"/>
      <c r="E147" s="52"/>
      <c r="F147" s="52"/>
      <c r="G147" s="52"/>
      <c r="H147" s="52"/>
      <c r="I147" s="52"/>
      <c r="J147" s="52"/>
      <c r="K147" s="52"/>
      <c r="L147" s="52"/>
      <c r="M147" s="49"/>
      <c r="N147" s="49"/>
      <c r="O147" s="49"/>
      <c r="P147" s="52"/>
      <c r="Q147" s="52"/>
      <c r="R147" s="52"/>
      <c r="S147" s="52"/>
      <c r="T147" s="52"/>
      <c r="U147" s="52"/>
      <c r="V147" s="52"/>
      <c r="W147" s="52"/>
      <c r="X147" s="52"/>
      <c r="Y147" s="50"/>
      <c r="Z147" s="50"/>
      <c r="AA147" s="50"/>
    </row>
    <row r="148" spans="1:27">
      <c r="A148" s="49"/>
      <c r="B148" s="52"/>
      <c r="C148" s="52"/>
      <c r="D148" s="52"/>
      <c r="E148" s="52"/>
      <c r="F148" s="52"/>
      <c r="G148" s="52"/>
      <c r="H148" s="52"/>
      <c r="I148" s="52"/>
      <c r="J148" s="52"/>
      <c r="K148" s="52"/>
      <c r="L148" s="52"/>
      <c r="M148" s="49"/>
      <c r="N148" s="49"/>
      <c r="O148" s="49"/>
      <c r="P148" s="52"/>
      <c r="Q148" s="52"/>
      <c r="R148" s="52"/>
      <c r="S148" s="52"/>
      <c r="T148" s="52"/>
      <c r="U148" s="52"/>
      <c r="V148" s="52"/>
      <c r="W148" s="52"/>
      <c r="X148" s="52"/>
      <c r="Y148" s="50"/>
      <c r="Z148" s="50"/>
      <c r="AA148" s="50"/>
    </row>
    <row r="149" spans="1:27" ht="7.5" customHeight="1">
      <c r="A149" s="49"/>
      <c r="B149" s="52"/>
      <c r="C149" s="52"/>
      <c r="D149" s="52"/>
      <c r="E149" s="52"/>
      <c r="F149" s="52"/>
      <c r="G149" s="52"/>
      <c r="H149" s="52"/>
      <c r="I149" s="52"/>
      <c r="J149" s="52"/>
      <c r="K149" s="52"/>
      <c r="L149" s="52"/>
      <c r="M149" s="49"/>
      <c r="N149" s="49"/>
      <c r="O149" s="49"/>
      <c r="P149" s="52"/>
      <c r="Q149" s="52"/>
      <c r="R149" s="52"/>
      <c r="S149" s="52"/>
      <c r="T149" s="52"/>
      <c r="U149" s="52"/>
      <c r="V149" s="52"/>
      <c r="W149" s="52"/>
      <c r="X149" s="52"/>
      <c r="Y149" s="50"/>
      <c r="Z149" s="50"/>
      <c r="AA149" s="50"/>
    </row>
    <row r="150" spans="1:27">
      <c r="A150" s="392" t="s">
        <v>428</v>
      </c>
      <c r="B150" s="392"/>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50"/>
      <c r="Z150" s="50"/>
      <c r="AA150" s="50"/>
    </row>
    <row r="151" spans="1:27" ht="23.25" customHeight="1">
      <c r="A151" s="580" t="s">
        <v>555</v>
      </c>
      <c r="B151" s="581"/>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0"/>
      <c r="Z151" s="50"/>
      <c r="AA151" s="50"/>
    </row>
    <row r="152" spans="1:27" ht="17.25" customHeight="1">
      <c r="A152" s="580" t="s">
        <v>534</v>
      </c>
      <c r="B152" s="581"/>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0"/>
      <c r="Z152" s="50"/>
      <c r="AA152" s="50"/>
    </row>
    <row r="153" spans="1:27" ht="18" customHeight="1">
      <c r="A153" s="580" t="s">
        <v>535</v>
      </c>
      <c r="B153" s="581"/>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0"/>
      <c r="Z153" s="50"/>
      <c r="AA153" s="50"/>
    </row>
    <row r="154" spans="1:27">
      <c r="A154" s="580" t="s">
        <v>536</v>
      </c>
      <c r="B154" s="581"/>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0"/>
      <c r="Z154" s="50"/>
      <c r="AA154" s="50"/>
    </row>
    <row r="155" spans="1:27">
      <c r="A155" s="580" t="s">
        <v>537</v>
      </c>
      <c r="B155" s="581"/>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0"/>
      <c r="Z155" s="50"/>
      <c r="AA155" s="50"/>
    </row>
    <row r="156" spans="1:27" ht="42" customHeight="1">
      <c r="A156" s="580" t="s">
        <v>427</v>
      </c>
      <c r="B156" s="581"/>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0"/>
      <c r="Z156" s="50"/>
      <c r="AA156" s="50"/>
    </row>
    <row r="157" spans="1:27" ht="42.75" customHeight="1">
      <c r="A157" s="580" t="s">
        <v>538</v>
      </c>
      <c r="B157" s="581"/>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row>
    <row r="158" spans="1:27" ht="39" customHeight="1">
      <c r="A158" s="580" t="s">
        <v>539</v>
      </c>
      <c r="B158" s="581"/>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row>
    <row r="159" spans="1:27" ht="24" customHeight="1">
      <c r="A159" s="580" t="s">
        <v>540</v>
      </c>
      <c r="B159" s="581"/>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row>
    <row r="326" ht="11.25" customHeight="1"/>
  </sheetData>
  <sheetProtection algorithmName="SHA-512" hashValue="Zfx7/tE5elV/289OsYCgcQmnLDKzNn2iJeLGn0u6mqK6ZayLcuio5KP4TUQ9CIlN+I7rXjcplJknWDHLP3tH1Q==" saltValue="/32GbA6j2Sc4+/T39DB1Aw==" spinCount="100000" sheet="1" objects="1" scenarios="1"/>
  <mergeCells count="45">
    <mergeCell ref="A154:X154"/>
    <mergeCell ref="R6:R7"/>
    <mergeCell ref="A1:X1"/>
    <mergeCell ref="A2:X2"/>
    <mergeCell ref="A150:X150"/>
    <mergeCell ref="A151:X151"/>
    <mergeCell ref="A3:X3"/>
    <mergeCell ref="Q6:Q7"/>
    <mergeCell ref="S6:S7"/>
    <mergeCell ref="T6:T7"/>
    <mergeCell ref="A4:A7"/>
    <mergeCell ref="O5:O7"/>
    <mergeCell ref="U6:U7"/>
    <mergeCell ref="C4:L4"/>
    <mergeCell ref="B9:S9"/>
    <mergeCell ref="M4:W4"/>
    <mergeCell ref="B4:B7"/>
    <mergeCell ref="X4:X7"/>
    <mergeCell ref="A152:X152"/>
    <mergeCell ref="F6:F7"/>
    <mergeCell ref="H6:H7"/>
    <mergeCell ref="I6:I7"/>
    <mergeCell ref="N142:X143"/>
    <mergeCell ref="D145:L146"/>
    <mergeCell ref="A153:X153"/>
    <mergeCell ref="P5:U5"/>
    <mergeCell ref="M5:M7"/>
    <mergeCell ref="N5:N7"/>
    <mergeCell ref="P6:P7"/>
    <mergeCell ref="V5:V7"/>
    <mergeCell ref="W5:W7"/>
    <mergeCell ref="G6:G7"/>
    <mergeCell ref="C5:G5"/>
    <mergeCell ref="L6:L7"/>
    <mergeCell ref="H5:L5"/>
    <mergeCell ref="C6:C7"/>
    <mergeCell ref="J6:J7"/>
    <mergeCell ref="K6:K7"/>
    <mergeCell ref="D6:D7"/>
    <mergeCell ref="E6:E7"/>
    <mergeCell ref="A159:X159"/>
    <mergeCell ref="A156:X156"/>
    <mergeCell ref="A157:X157"/>
    <mergeCell ref="A158:X158"/>
    <mergeCell ref="A155:X155"/>
  </mergeCells>
  <phoneticPr fontId="15" type="noConversion"/>
  <conditionalFormatting sqref="C10:G64">
    <cfRule type="cellIs" dxfId="28" priority="38" stopIfTrue="1" operator="equal">
      <formula>0</formula>
    </cfRule>
    <cfRule type="cellIs" dxfId="27" priority="39" stopIfTrue="1" operator="equal">
      <formula>0</formula>
    </cfRule>
    <cfRule type="cellIs" dxfId="26" priority="40" stopIfTrue="1" operator="equal">
      <formula>0</formula>
    </cfRule>
  </conditionalFormatting>
  <conditionalFormatting sqref="C10:N64 P10:X64">
    <cfRule type="cellIs" dxfId="25" priority="37" stopIfTrue="1" operator="equal">
      <formula>0</formula>
    </cfRule>
  </conditionalFormatting>
  <conditionalFormatting sqref="H67:L112">
    <cfRule type="cellIs" dxfId="24" priority="36" stopIfTrue="1" operator="equal">
      <formula>0</formula>
    </cfRule>
  </conditionalFormatting>
  <conditionalFormatting sqref="H115:L123">
    <cfRule type="cellIs" dxfId="23" priority="32" stopIfTrue="1" operator="equal">
      <formula>0</formula>
    </cfRule>
  </conditionalFormatting>
  <conditionalFormatting sqref="H126:L130">
    <cfRule type="cellIs" dxfId="22" priority="31" stopIfTrue="1" operator="equal">
      <formula>0</formula>
    </cfRule>
  </conditionalFormatting>
  <conditionalFormatting sqref="H133:L136">
    <cfRule type="cellIs" dxfId="21" priority="23" stopIfTrue="1" operator="equal">
      <formula>0</formula>
    </cfRule>
  </conditionalFormatting>
  <conditionalFormatting sqref="M67:N112">
    <cfRule type="cellIs" dxfId="20" priority="21" stopIfTrue="1" operator="equal">
      <formula>0</formula>
    </cfRule>
  </conditionalFormatting>
  <conditionalFormatting sqref="M115:N123">
    <cfRule type="cellIs" dxfId="19" priority="20" stopIfTrue="1" operator="equal">
      <formula>0</formula>
    </cfRule>
  </conditionalFormatting>
  <conditionalFormatting sqref="M126:N130">
    <cfRule type="cellIs" dxfId="18" priority="19" stopIfTrue="1" operator="equal">
      <formula>0</formula>
    </cfRule>
  </conditionalFormatting>
  <conditionalFormatting sqref="M133:N136">
    <cfRule type="cellIs" dxfId="17" priority="18" stopIfTrue="1" operator="equal">
      <formula>0</formula>
    </cfRule>
  </conditionalFormatting>
  <conditionalFormatting sqref="C67:G112">
    <cfRule type="cellIs" dxfId="16" priority="13" stopIfTrue="1" operator="equal">
      <formula>0</formula>
    </cfRule>
    <cfRule type="cellIs" dxfId="15" priority="14" stopIfTrue="1" operator="equal">
      <formula>0</formula>
    </cfRule>
    <cfRule type="cellIs" dxfId="14" priority="15" stopIfTrue="1" operator="equal">
      <formula>0</formula>
    </cfRule>
  </conditionalFormatting>
  <conditionalFormatting sqref="C67:G112">
    <cfRule type="cellIs" dxfId="13" priority="12" stopIfTrue="1" operator="equal">
      <formula>0</formula>
    </cfRule>
  </conditionalFormatting>
  <conditionalFormatting sqref="C133:G136">
    <cfRule type="cellIs" dxfId="12" priority="9" stopIfTrue="1" operator="equal">
      <formula>0</formula>
    </cfRule>
    <cfRule type="cellIs" dxfId="11" priority="10" stopIfTrue="1" operator="equal">
      <formula>0</formula>
    </cfRule>
    <cfRule type="cellIs" dxfId="10" priority="11" stopIfTrue="1" operator="equal">
      <formula>0</formula>
    </cfRule>
  </conditionalFormatting>
  <conditionalFormatting sqref="C133:G136">
    <cfRule type="cellIs" dxfId="9" priority="8" stopIfTrue="1" operator="equal">
      <formula>0</formula>
    </cfRule>
  </conditionalFormatting>
  <conditionalFormatting sqref="P126:X130">
    <cfRule type="cellIs" dxfId="8" priority="4" stopIfTrue="1" operator="equal">
      <formula>0</formula>
    </cfRule>
  </conditionalFormatting>
  <conditionalFormatting sqref="P133:X136">
    <cfRule type="cellIs" dxfId="7" priority="3" stopIfTrue="1" operator="equal">
      <formula>0</formula>
    </cfRule>
  </conditionalFormatting>
  <conditionalFormatting sqref="P115:X123">
    <cfRule type="cellIs" dxfId="6" priority="2" stopIfTrue="1" operator="equal">
      <formula>0</formula>
    </cfRule>
  </conditionalFormatting>
  <conditionalFormatting sqref="P67:X112">
    <cfRule type="cellIs" dxfId="5" priority="1" stopIfTrue="1" operator="equal">
      <formula>0</formula>
    </cfRule>
  </conditionalFormatting>
  <printOptions horizontalCentered="1"/>
  <pageMargins left="0.39370078740157483" right="0.31496062992125984" top="0.39370078740157483" bottom="0.39370078740157483" header="0.19685039370078741" footer="0.23622047244094491"/>
  <pageSetup paperSize="9" scale="82"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12</vt:i4>
      </vt:variant>
    </vt:vector>
  </HeadingPairs>
  <TitlesOfParts>
    <vt:vector size="23" baseType="lpstr">
      <vt:lpstr>SUC1_B. duomenys</vt:lpstr>
      <vt:lpstr>SUC1_Treneriai</vt:lpstr>
      <vt:lpstr>SUC1_Kiti duom.</vt:lpstr>
      <vt:lpstr>SUC1_Finansai</vt:lpstr>
      <vt:lpstr>SUC1_Bazės</vt:lpstr>
      <vt:lpstr>KKS1_1.Duomenys apie org.</vt:lpstr>
      <vt:lpstr>2.1.Darbuotojai</vt:lpstr>
      <vt:lpstr>2.2 SK Sportuojantieji ir tr.</vt:lpstr>
      <vt:lpstr>2.3Sportuojantieji ir tr.</vt:lpstr>
      <vt:lpstr>3.Bazės</vt:lpstr>
      <vt:lpstr>4.1.-4.2.Finansai</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Dalia Želvytė</cp:lastModifiedBy>
  <cp:lastPrinted>2020-08-03T11:38:54Z</cp:lastPrinted>
  <dcterms:created xsi:type="dcterms:W3CDTF">2004-09-07T13:51:29Z</dcterms:created>
  <dcterms:modified xsi:type="dcterms:W3CDTF">2021-05-18T07:10:06Z</dcterms:modified>
</cp:coreProperties>
</file>