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760" activeTab="0"/>
  </bookViews>
  <sheets>
    <sheet name="tikslai rodikliai" sheetId="1" r:id="rId1"/>
    <sheet name="veiksmų planas" sheetId="2" r:id="rId2"/>
  </sheets>
  <definedNames>
    <definedName name="_xlnm.Print_Area" localSheetId="1">'veiksmų planas'!$A$1:$M$524</definedName>
  </definedNames>
  <calcPr fullCalcOnLoad="1"/>
</workbook>
</file>

<file path=xl/sharedStrings.xml><?xml version="1.0" encoding="utf-8"?>
<sst xmlns="http://schemas.openxmlformats.org/spreadsheetml/2006/main" count="1709" uniqueCount="364">
  <si>
    <t>1.3.11.4 Veiksmas: Kultūrų diasporų centro infrastruktūros kompleksinė plėtra</t>
  </si>
  <si>
    <t>1.3.11.4</t>
  </si>
  <si>
    <t xml:space="preserve">Socialines paslaugas gavę tikslinių grupių asmenys – 2620 
Pagal veiksmų programą ERPF lėšomis sukurtos naujos ikimokyklinio ir priešmokyklinio ugdymo vietos – 240 vietų
Pastatyti ar atnaujinti viešieji arba komerciniai pastatai miestų vietovėse – 1052 kv. m
</t>
  </si>
  <si>
    <t xml:space="preserve">1.1.3. Veiksmas: Danės upės krantinių rekonstrukcija palei Danę (nuo Biržos tilto), skatinant verslumą (turizmą, smulkiąją žvejybą ir pan.), ir prieigų sutvarkymas (Danės skveras su fontanais) (dangų keitimas, mažosios architektūros įrengimas, želdynų sutvarkymas ir t.t.) </t>
  </si>
  <si>
    <t>1.1.6. Veiksmas: Jono kalnelio ir prieigų sutvarkymas, sukuriant išskirtinį kultūros ir turizmo traukos centrą bei skatinant smulkųjį ir vidutinį verslą (dangų keitimas, mažosios architektūros įrengimas, fontano įrengimas ir pan.)</t>
  </si>
  <si>
    <r>
      <t>1.1.7.</t>
    </r>
    <r>
      <rPr>
        <b/>
        <sz val="7"/>
        <color indexed="8"/>
        <rFont val="Times New Roman"/>
        <family val="1"/>
      </rPr>
      <t xml:space="preserve"> </t>
    </r>
    <r>
      <rPr>
        <b/>
        <sz val="12"/>
        <color indexed="8"/>
        <rFont val="Times New Roman"/>
        <family val="1"/>
      </rPr>
      <t>Veiksmas: Viešosios erdvės prie buvusio „Vaidilos“ kino teatro konversija (dangų keitimas, mažosios architektūros įrengimas, baseino sutvarkymas, poilsio aikštelių ir žaliųjų plotų įrengimas ir t.t.)</t>
    </r>
  </si>
  <si>
    <t>1.1.8. Veiksmas: Pėsčiųjų tako sutvarkymas palei Taikos pr. nuo Sausio 15-osios iki Kauno g., paverčiant viešąja erdve, pritaikyta gyventojams bei smulkiajam ir vidutiniam verslui (įrengiami želdynai, dviračių takai, mažoji architektūra, įrengiama paraleli gatvė, terasos, kiemeliai komercijai ir pan.)</t>
  </si>
  <si>
    <t>1.3.1. Veiksmas: Ąžuolyno giraitės sutvarkymas, gerinant gamtinę aplinką ir skatinant aktyvų laisvalaikį bei lankytojų srautus (įrengiamas pagrindinis žiedinis takas, įrengiamos erdvės aktyviam ir pasyviam poilsiui, sutvarkomas tvenkinys, želdynai ir pan.)</t>
  </si>
  <si>
    <t>1.3.2. Veiksmas: Trinyčių tvenkinio teritorijos sutvarkymas, gerinant gamtinę aplinką ir skatinant lankytojų srautus (atnaujinamos dangos, sutvarkomi želdiniai, įrengiama mažoji architektūra)</t>
  </si>
  <si>
    <t>1.2.7. Veiksmas: Savanorių gatvės rekonstrukcija (Mažesniųjų brolių ordino Lietuvos šv. Kazimiero provincijos Klaipėdos šv. Pranciškaus Asyžiečio vienuolyno  projektas)</t>
  </si>
  <si>
    <t>1.1.4. Veiksmas: Turgaus aikštės su prieigomis sutvarkymas, pritaikant verslo, turizmo, bendruomenės poreikiams (aikštės ir į aikštę einančių gatvelių (Šaltkalvių, Artojų, Skerdėjų) sutvarkymas, taikant universalaus dizaino principus)</t>
  </si>
  <si>
    <r>
      <t>1. Tikslas iškeltas, įvertinus stiprybę, kad</t>
    </r>
    <r>
      <rPr>
        <i/>
        <sz val="12"/>
        <rFont val="Times New Roman"/>
        <family val="1"/>
      </rPr>
      <t xml:space="preserve"> teritorija konkurencinga geografiniu ir urbanistiniu požiūriu, patraukli SVV</t>
    </r>
    <r>
      <rPr>
        <sz val="12"/>
        <rFont val="Times New Roman"/>
        <family val="1"/>
      </rPr>
      <t xml:space="preserve">, </t>
    </r>
    <r>
      <rPr>
        <i/>
        <sz val="12"/>
        <rFont val="Times New Roman"/>
        <family val="1"/>
      </rPr>
      <t>sprendžiant  socialines ir aplinkos taršos problemas</t>
    </r>
    <r>
      <rPr>
        <sz val="12"/>
        <rFont val="Times New Roman"/>
        <family val="1"/>
      </rPr>
      <t>, atsižvelgiant į</t>
    </r>
    <r>
      <rPr>
        <i/>
        <sz val="12"/>
        <rFont val="Times New Roman"/>
        <family val="1"/>
      </rPr>
      <t xml:space="preserve"> Klaipėdos jūrų uosto</t>
    </r>
    <r>
      <rPr>
        <sz val="12"/>
        <rFont val="Times New Roman"/>
        <family val="1"/>
      </rPr>
      <t xml:space="preserve"> ir </t>
    </r>
    <r>
      <rPr>
        <i/>
        <sz val="12"/>
        <rFont val="Times New Roman"/>
        <family val="1"/>
      </rPr>
      <t xml:space="preserve">LEZ plėtros </t>
    </r>
    <r>
      <rPr>
        <sz val="12"/>
        <rFont val="Times New Roman"/>
        <family val="1"/>
      </rPr>
      <t xml:space="preserve">galimybes ir </t>
    </r>
    <r>
      <rPr>
        <i/>
        <sz val="12"/>
        <rFont val="Times New Roman"/>
        <family val="1"/>
      </rPr>
      <t>neigiamų demografinių pokyčių</t>
    </r>
    <r>
      <rPr>
        <sz val="12"/>
        <rFont val="Times New Roman"/>
        <family val="1"/>
      </rPr>
      <t xml:space="preserve">grėsmę. </t>
    </r>
  </si>
  <si>
    <t>27 780</t>
  </si>
  <si>
    <t>28 020</t>
  </si>
  <si>
    <t>28 100</t>
  </si>
  <si>
    <t>1.1.13. Verslumą skatinančių renginių organizavimas atnaujintose viešosiose erdvėse</t>
  </si>
  <si>
    <r>
      <t>1.</t>
    </r>
    <r>
      <rPr>
        <sz val="7"/>
        <rFont val="Times New Roman"/>
        <family val="1"/>
      </rPr>
      <t> </t>
    </r>
    <r>
      <rPr>
        <b/>
        <sz val="7"/>
        <rFont val="Times New Roman"/>
        <family val="1"/>
      </rPr>
      <t> </t>
    </r>
    <r>
      <rPr>
        <b/>
        <sz val="12"/>
        <rFont val="Times New Roman"/>
        <family val="1"/>
      </rPr>
      <t>Uždavinys</t>
    </r>
    <r>
      <rPr>
        <sz val="12"/>
        <rFont val="Times New Roman"/>
        <family val="1"/>
      </rPr>
      <t xml:space="preserve"> iškeltas, įvertinus stiprybes,kad </t>
    </r>
    <r>
      <rPr>
        <i/>
        <sz val="12"/>
        <rFont val="Times New Roman"/>
        <family val="1"/>
      </rPr>
      <t>teritorijoje yra didelė koncentracija viešąsias paslaugas teikiančių įstaigų</t>
    </r>
    <r>
      <rPr>
        <sz val="12"/>
        <rFont val="Times New Roman"/>
        <family val="1"/>
      </rPr>
      <t xml:space="preserve"> ir kad yra </t>
    </r>
    <r>
      <rPr>
        <i/>
        <sz val="12"/>
        <rFont val="Times New Roman"/>
        <family val="1"/>
      </rPr>
      <t xml:space="preserve">tinkamų konversijai plotų potencialas, </t>
    </r>
    <r>
      <rPr>
        <sz val="12"/>
        <rFont val="Times New Roman"/>
        <family val="1"/>
      </rPr>
      <t>sprendžiant</t>
    </r>
    <r>
      <rPr>
        <i/>
        <sz val="12"/>
        <rFont val="Times New Roman"/>
        <family val="1"/>
      </rPr>
      <t xml:space="preserve"> socialines problemas </t>
    </r>
    <r>
      <rPr>
        <sz val="12"/>
        <rFont val="Times New Roman"/>
        <family val="1"/>
      </rPr>
      <t xml:space="preserve">ir atsižvelgiant į galimybę </t>
    </r>
    <r>
      <rPr>
        <i/>
        <sz val="12"/>
        <rFont val="Times New Roman"/>
        <family val="1"/>
      </rPr>
      <t xml:space="preserve">mokymosi visą gyvenimą principo propagavimą </t>
    </r>
    <r>
      <rPr>
        <sz val="12"/>
        <rFont val="Times New Roman"/>
        <family val="1"/>
      </rPr>
      <t>bei</t>
    </r>
    <r>
      <rPr>
        <i/>
        <sz val="12"/>
        <rFont val="Times New Roman"/>
        <family val="1"/>
      </rPr>
      <t xml:space="preserve"> politinio nestabilumo grėsmę.</t>
    </r>
  </si>
  <si>
    <t>Sukurtos arba atnaujintos viešosios erdvės, kv. m</t>
  </si>
  <si>
    <t>1.1.1. Naujo tilto su pakeliamu mechanizmu per Danę statyba ir prieigų sutvarkymas Danės pakrantėje</t>
  </si>
  <si>
    <t>1.1.8. Pėsčiųjų tako sutvarkymas palei Taikos pr. nuo Sausio 15-osios iki Kauno g., paverčiant viešąja erdve, pritaikyta gyventojams bei smulkiajam ir vidutiniam verslui</t>
  </si>
  <si>
    <t>SAM</t>
  </si>
  <si>
    <t>1.1.P-1</t>
  </si>
  <si>
    <t>1.1.P-2</t>
  </si>
  <si>
    <t>_</t>
  </si>
  <si>
    <t>Sutvarkyti, įrengti ir pritaikyti lankymui gamtos, kultūros ir kultūros paveldo objektai ir teritorijos, vnt.</t>
  </si>
  <si>
    <t>1. Tikslas: Didinti tikslinės teritorijos patrauklumą gyventojams</t>
  </si>
  <si>
    <t>1.1.1. Veiksmas: Naujo tilto su pakeliamu mechanizmu per Danę statyba ir prieigų sutvarkymas Danės pakrantėje</t>
  </si>
  <si>
    <r>
      <t>Nutiesta pėsčiųjų alėjos/</t>
    </r>
    <r>
      <rPr>
        <i/>
        <sz val="11"/>
        <color indexed="8"/>
        <rFont val="Times New Roman"/>
        <family val="1"/>
      </rPr>
      <t>Įrengta pėsčiųjų takų</t>
    </r>
    <r>
      <rPr>
        <sz val="11"/>
        <color indexed="8"/>
        <rFont val="Times New Roman"/>
        <family val="1"/>
      </rPr>
      <t xml:space="preserve"> - 0,19 km                                                 Nutiesta gatvės/ </t>
    </r>
    <r>
      <rPr>
        <i/>
        <sz val="11"/>
        <color indexed="8"/>
        <rFont val="Times New Roman"/>
        <family val="1"/>
      </rPr>
      <t>Bendras rekonstruotų arba atnaujintų kelių ilgis</t>
    </r>
    <r>
      <rPr>
        <sz val="11"/>
        <color indexed="8"/>
        <rFont val="Times New Roman"/>
        <family val="1"/>
      </rPr>
      <t xml:space="preserve"> - 0,1 km</t>
    </r>
  </si>
  <si>
    <t>1.1.2. Veiksmas: Bastionų gatvės tiesimas (I etapas. Bastionų g. nuo Danės g. iki Danės upės ir nuo Danės upės iki Gluosnių gatvės, II etapas. Bastionų g. nuo Gluosnių gatvės iki Bangų gatvės)</t>
  </si>
  <si>
    <t>1.2.1. Veiksmas: Tilžės g. nuo Šilutės pl. iki geležinkelio pervažos rekonstrukcija, pertvarkant žiedinę Mokyklos g. ir Šilutės pl. sankryžą</t>
  </si>
  <si>
    <t>1.2.2. Veiksmas: Dviračių tako nuo Paryžiaus Komunos g. iki Jono kalnelio tiltelio įrengimas</t>
  </si>
  <si>
    <t>1.2.6. Veiksmas: Koordinuotos šviesoforų valdymo sistemos įgyvendinimas, siekiant sumažinti oro taršą kietosiomis dalelėmis (KD10) įgyvendinimas (I etapas)</t>
  </si>
  <si>
    <t>1.2.10. Veiksmas: Lietaus nuotekų baseino su išleistuvu Nr. 20 į Trinyčių tvenkinį rekonstrukcija (teritorija nuo Vilniaus pl., Tilžės g., Šilutės pl. dalis, Mokyklos g., Technikos g. teritorija už geležinkelio)</t>
  </si>
  <si>
    <t>iš jų bendrasis finansavimas, tūkst. Eur (toliau BF):</t>
  </si>
  <si>
    <t>Iš viso (tūkst. Eur):</t>
  </si>
  <si>
    <t>Iš viso  (tūkst. Eur):</t>
  </si>
  <si>
    <t>iš jų bendrasis finansavimas tūkst. Eur (toliau BF):</t>
  </si>
  <si>
    <t>iš jų bendrasis finansavimas  (tūkst. Eur) (toliau BF):</t>
  </si>
  <si>
    <t>1.3.11.2.</t>
  </si>
  <si>
    <t>Pastatyti arba atnaujinti viešieji arba komerciniai pastatai miestų vietovėse, kv. metrai</t>
  </si>
  <si>
    <t xml:space="preserve">1.1.7. Viešosios erdvės prie buvusio „Vaidilos“ kino teatro konversija </t>
  </si>
  <si>
    <t>1.2.10. Lietaus nuotekų baseino su išleistuvu Nr. 20 į Trinyčių tvenkinį rekonstrukcija (teritorija nuo Vilniaus pl., Tilžės g., Šilutės pl. dalis, Mokyklos g., Technikos g. teritorija už geležinkelio)</t>
  </si>
  <si>
    <t>1.2.11. Daugiabučių gyvenamųjų namų pastatų renovacijos skatinimas</t>
  </si>
  <si>
    <t xml:space="preserve">1.2.12. Visuomeninės paskirties pastatų energetinio efektyvumo didinimas </t>
  </si>
  <si>
    <r>
      <t xml:space="preserve">1.3. Uždavinys: </t>
    </r>
    <r>
      <rPr>
        <b/>
        <sz val="14"/>
        <color indexed="8"/>
        <rFont val="Times New Roman"/>
        <family val="1"/>
      </rPr>
      <t>Sukurti saugią ir patrauklią aplinką gyventojams</t>
    </r>
  </si>
  <si>
    <t>Sukurtos arba atnaujintos atviros erdvės miestų vietovėse, kv. metrai</t>
  </si>
  <si>
    <t>1.3.1. Ąžuolyno giraitės sutvarkymas, gerinant gamtinę aplinką ir skatinant aktyvų laisvalaikį bei lankytojų srautus</t>
  </si>
  <si>
    <t>1.3P-6</t>
  </si>
  <si>
    <t>Sutvarkyti, įrengti  ir pritaikyti lankymui gamtos ir kultūros (paveldo) objektai ir teritorijos</t>
  </si>
  <si>
    <t>Parų skaičius, kai buvo viršijamos ribinės teršalų vertės per metus (KD10), vnt.</t>
  </si>
  <si>
    <t>Nusikalstamų veikų skaičius (sumažėjimas), vnt.</t>
  </si>
  <si>
    <t>1.2.1. Tilžės g. nuo Šilutės pl. iki geležinkelio pervažos rekonstrukcija, pertvarkant žiedinę Mokyklos g. ir Šilutės pl. sankryžą</t>
  </si>
  <si>
    <t>n.d.</t>
  </si>
  <si>
    <t xml:space="preserve">n.d. </t>
  </si>
  <si>
    <t>1.1.2. Priemonės, siūlomos įgyvendinti per bendruomenės inicijuotos vietos plėtros iniciatyvą:</t>
  </si>
  <si>
    <t xml:space="preserve">Nusikalstamų veikų skaičius, vnt. </t>
  </si>
  <si>
    <t>1.3.2. Priemonės, siūlomos įgyvendinti per bendruomenės inicijuotos vietos plėtros iniciatyvą:</t>
  </si>
  <si>
    <t>1.3.3. Priemonės, siūlomos įgyvendinti per konkurso būdu atrenkamus veiksmus:</t>
  </si>
  <si>
    <t>PROGRAMOS VEIKSMŲ PLANAS</t>
  </si>
  <si>
    <t>Pradžia (metai)</t>
  </si>
  <si>
    <t>Pabaiga (metai)</t>
  </si>
  <si>
    <t>Vykdytojas</t>
  </si>
  <si>
    <t>Ministerija (ministerijos)</t>
  </si>
  <si>
    <t>Veiksmų programos konkretaus uždavinio (uždavinių) numeris (numeriai) ir pavadinimas (pavadinimai)</t>
  </si>
  <si>
    <t>Veiksmo atrankos būdas (R,V, –)</t>
  </si>
  <si>
    <t>KMS</t>
  </si>
  <si>
    <t>VRM</t>
  </si>
  <si>
    <t>7.1.1. Padidinti ūkinės veiklos įvairovę ir pagerinti sąlygas investicijų pritraukimui, siekiant kurti naujas darbo vietas tikslinėse teritorijose (miestuose)</t>
  </si>
  <si>
    <t>R</t>
  </si>
  <si>
    <t>1.1.1.</t>
  </si>
  <si>
    <t>Veiksmo lėšų poreikis ir finansavimo šaltiniai</t>
  </si>
  <si>
    <t>Iš viso veiksmui įgyvendinti:</t>
  </si>
  <si>
    <t>Valstybės biudžeto lėšos:</t>
  </si>
  <si>
    <t>Savivaldybės biudžeto lėšos:</t>
  </si>
  <si>
    <t>Kitos viešosios lėšos:</t>
  </si>
  <si>
    <t>Privačios lėšos:</t>
  </si>
  <si>
    <t>ES lėšos:</t>
  </si>
  <si>
    <t>Iš viso:</t>
  </si>
  <si>
    <t>1.1.2.</t>
  </si>
  <si>
    <t>iš jų BF:</t>
  </si>
  <si>
    <t>1.1.3.</t>
  </si>
  <si>
    <t>1.1.4.</t>
  </si>
  <si>
    <t>1.1.5.</t>
  </si>
  <si>
    <t>1.1.6.</t>
  </si>
  <si>
    <t>AM</t>
  </si>
  <si>
    <t>1.1.3. Danės upės krantinių rekonstrukcija palei Danę (nuo Biržos tilto), skatinant verslumą (turizmą, smulkiąją žvejybą ir pan.), ir prieigų sutvarkymas (Danės skveras su fontanais)</t>
  </si>
  <si>
    <t>5.2.1. Sumažinti sąvartynuose šalinamų komunalinių atliekų kiekį ir užtikrinti tinkamą radioaktyvių atliekų saugojimą</t>
  </si>
  <si>
    <t>ŠMM</t>
  </si>
  <si>
    <t>9.1.3. Padidinti bendrojo ugdymo ir neformaliojo švietimo įstaigų  (ypač  vykdančių ikimokyklinio ir priešmokyklinio ugdymo programas) tinklo veiklos efektyvumą</t>
  </si>
  <si>
    <t>1.1.9.</t>
  </si>
  <si>
    <t>1.1.11.</t>
  </si>
  <si>
    <t xml:space="preserve"> Pradžia (metai)</t>
  </si>
  <si>
    <t>1.3.4.</t>
  </si>
  <si>
    <t>1.2.1.</t>
  </si>
  <si>
    <t>9.1.3. Padidinti bendrojo ugdymo ir neformaliojo švietimo įstaigų  (ypač vykdančių ikimokyklinio ir priešmokyklinio ugdymo programas) tinklo veiklos efektyvumą</t>
  </si>
  <si>
    <t>1.2.2.</t>
  </si>
  <si>
    <t>-</t>
  </si>
  <si>
    <t>1.2.3.</t>
  </si>
  <si>
    <t>KM</t>
  </si>
  <si>
    <t>5.4.1. Padidinti kultūros ir gamtos paveldo aktualumą, lankomumą ir žinomumą, visuomenės informuotumą apie juos supančią aplinką</t>
  </si>
  <si>
    <t>V</t>
  </si>
  <si>
    <t>1.2.4.</t>
  </si>
  <si>
    <t>1.2.5.</t>
  </si>
  <si>
    <t>KMSA</t>
  </si>
  <si>
    <t>1.2.7.</t>
  </si>
  <si>
    <t>1.2.8.</t>
  </si>
  <si>
    <t>SM</t>
  </si>
  <si>
    <t>6.2.1. Padidinti regionų judumą plėtojant regionų jungtis su pagrindiniu šalies transporto tinklu ir diegiant eismo saugos priemones</t>
  </si>
  <si>
    <t>1.2.10.</t>
  </si>
  <si>
    <t>1.2.11.</t>
  </si>
  <si>
    <t>1.2.12.</t>
  </si>
  <si>
    <t>Mažesniųjų brolių ordino Lietuvos šv. Kazimiero provincijos Klaipėdos šv. Pranciškaus Asyžiečio vienuolynas</t>
  </si>
  <si>
    <t>1.2.13.</t>
  </si>
  <si>
    <t>SADM</t>
  </si>
  <si>
    <t xml:space="preserve">8.4.1. Padidinti bendruomenėje teikiamų paslaugų prieinamumą ir kokybę, plėtoti paslaugas šeimai </t>
  </si>
  <si>
    <t>1.3.1.</t>
  </si>
  <si>
    <t>8.4.1. Padidinti bendruomenėje teikiamų paslaugų prieinamumą ir kokybę, plėtoti paslaugas šeimai</t>
  </si>
  <si>
    <t>1.3.2.</t>
  </si>
  <si>
    <t>4.3.1. Sumažinti energijos suvartojimą viešoje infrastruktūroje ir daugiabučiuose namuose</t>
  </si>
  <si>
    <t>7.1.1.Padidinti ūkinės veiklos įvairovę ir pagerinti sąlygas investicijų pritraukimui, siekiant kurti naujas darbo vietas tikslinėse teritorijose (miestuose)</t>
  </si>
  <si>
    <t>4.5.1. Skatinti darnų judumą ir plėtoti aplinkai draugišką transportą, siekiant sumažinti anglies dioksido išmetimus</t>
  </si>
  <si>
    <t xml:space="preserve">Lietuvos automobilių kelių direkcija </t>
  </si>
  <si>
    <t>Lietuvos automobilių kelių direkcija</t>
  </si>
  <si>
    <t>5.6.1. Sumažinti miestuose kietųjų dalelių ore ir cheminių medžiagų grunte pavojaus sveikatai ir aplinkai taršos lygį</t>
  </si>
  <si>
    <t>Daugiabučių gyvenamųjų namų pastatų renovacijos skatinimas tikslinėje teritorijoje</t>
  </si>
  <si>
    <t>KMS, Būsto energijos taupymo agentūra</t>
  </si>
  <si>
    <t>Daugiabučių gyvenamųjų namų pastatų renovacijos skatinimas susietoje teritorijoje</t>
  </si>
  <si>
    <t xml:space="preserve">5.1.1. Sumažinti dėl klimato kaitos atsirandančius nuostolius </t>
  </si>
  <si>
    <t>PROGRAMOS ĮGYVENDINIMO TERITORIJOS VYSTYMO TIKSLAI, UŽDAVINIAI IR PRIEMONĖS</t>
  </si>
  <si>
    <t>Programos efektas:</t>
  </si>
  <si>
    <t>Kodas</t>
  </si>
  <si>
    <t>Efekto rodiklio pavadinimas, matavimo vienetai</t>
  </si>
  <si>
    <t>Pradinė reikšmė (2013 m.)</t>
  </si>
  <si>
    <t>Siekiama reikšmė (2020 m.)</t>
  </si>
  <si>
    <t>Siekiama reikšmė (2023 m.)</t>
  </si>
  <si>
    <t>1-E</t>
  </si>
  <si>
    <t>Programos rezultatai:</t>
  </si>
  <si>
    <t>Rezultato rodiklio pavadinimas, matavimo vienetai</t>
  </si>
  <si>
    <t>1-R-1</t>
  </si>
  <si>
    <t>1-R-3</t>
  </si>
  <si>
    <t>Programos efekto ir rezultatų pasiekimo grafikas:</t>
  </si>
  <si>
    <t>Rodiklio pavadinimas, matavimo vienetai</t>
  </si>
  <si>
    <t>Siekiama reikšmė</t>
  </si>
  <si>
    <t>2014 m.</t>
  </si>
  <si>
    <t>2015 m.</t>
  </si>
  <si>
    <t xml:space="preserve">2016 m. </t>
  </si>
  <si>
    <t xml:space="preserve">2017 m. </t>
  </si>
  <si>
    <t xml:space="preserve">2018 m. </t>
  </si>
  <si>
    <t xml:space="preserve">2019 m. </t>
  </si>
  <si>
    <t xml:space="preserve">2020 m. </t>
  </si>
  <si>
    <t xml:space="preserve">2021 m. </t>
  </si>
  <si>
    <t xml:space="preserve">2022 m. </t>
  </si>
  <si>
    <t xml:space="preserve">2023 m. </t>
  </si>
  <si>
    <t>1-E-1</t>
  </si>
  <si>
    <t>1.3.3. Klaipėdos miesto baseino (50 m) su sveikatingumo centru statyba</t>
  </si>
  <si>
    <t>1.3.4. Pėsčiųjų alėjos ir gatvės nuo Švyturio arenos iki Taikos pr. įrengimas</t>
  </si>
  <si>
    <r>
      <t xml:space="preserve">Produktų sukūrimo </t>
    </r>
    <r>
      <rPr>
        <b/>
        <sz val="12"/>
        <color indexed="8"/>
        <rFont val="Times New Roman"/>
        <family val="1"/>
      </rPr>
      <t>grafikas (kaupiamuoju būdu)</t>
    </r>
    <r>
      <rPr>
        <b/>
        <sz val="12"/>
        <color indexed="8"/>
        <rFont val="Times New Roman"/>
        <family val="1"/>
      </rPr>
      <t>:</t>
    </r>
  </si>
  <si>
    <t>Uždavinio įgyvendinimo priemonės:</t>
  </si>
  <si>
    <t>Lėšų poreikis (tūkst. eurų)</t>
  </si>
  <si>
    <t>Iš jų viešosios lėšos (tūkst. eurų)</t>
  </si>
  <si>
    <t>Iš jų ES lėšos (tūkst. eurų)</t>
  </si>
  <si>
    <t>Sukuriamas produktas (produkto rodiklio pavadinimas, matavimo vienetai, kiekybinė reikšmė)</t>
  </si>
  <si>
    <t>X</t>
  </si>
  <si>
    <t>BIVP projektų veiklų dalyviai</t>
  </si>
  <si>
    <t>Lėšų poreikis uždaviniui įgyvendinti:</t>
  </si>
  <si>
    <t>1.2P-1</t>
  </si>
  <si>
    <t>1.2P-2</t>
  </si>
  <si>
    <t>1.2P-3</t>
  </si>
  <si>
    <t>1.2P-4</t>
  </si>
  <si>
    <t>Bendras rekonstruotų arba atnaujintų kelių ilgis, km</t>
  </si>
  <si>
    <r>
      <t>1.2P</t>
    </r>
    <r>
      <rPr>
        <sz val="11"/>
        <color indexed="8"/>
        <rFont val="Times New Roman"/>
        <family val="1"/>
      </rPr>
      <t>-5</t>
    </r>
  </si>
  <si>
    <t>1.3P-1</t>
  </si>
  <si>
    <t>Socialines paslaugas gavę tikslinių grupių asmenys, skaičius</t>
  </si>
  <si>
    <t>1.3P-2</t>
  </si>
  <si>
    <t>1.3P-3</t>
  </si>
  <si>
    <t>Įdiegtos intelektinės transporto sistemos, skaičius</t>
  </si>
  <si>
    <t xml:space="preserve">1. Tikslas: Didinti tikslinės teritorijos patrauklumą gyventojams </t>
  </si>
  <si>
    <t>1-R-2</t>
  </si>
  <si>
    <t>1.1.5. Atgimimo aikštės sutvarkymas, didinant patrauklumą investicijoms, skatinant lankytojų srautus</t>
  </si>
  <si>
    <t xml:space="preserve">1.1. Uždavinys: Sudaryti sąlygas SVV kūrimuisi ir užimtumo didinimui tikslinėje teritorijoje </t>
  </si>
  <si>
    <t>1.2. Uždavinys: Mažinti gyvenamosios aplinkos užterštumą</t>
  </si>
  <si>
    <t xml:space="preserve">Įsigyti gatvių valymo įrengimai, skaičius </t>
  </si>
  <si>
    <t xml:space="preserve">Namų ūkių, priskirtų geresnei energijos vartojimo efektyvumo klasei, skaičius </t>
  </si>
  <si>
    <r>
      <t>1.2P</t>
    </r>
    <r>
      <rPr>
        <sz val="11"/>
        <color indexed="8"/>
        <rFont val="Times New Roman"/>
        <family val="1"/>
      </rPr>
      <t>-6</t>
    </r>
  </si>
  <si>
    <r>
      <t>1.2P</t>
    </r>
    <r>
      <rPr>
        <sz val="11"/>
        <color indexed="8"/>
        <rFont val="Times New Roman"/>
        <family val="1"/>
      </rPr>
      <t>-7</t>
    </r>
  </si>
  <si>
    <t>1.2.2. Dviračių tako nuo Paryžiaus Komunos g. iki Jono kalnelio tiltelio įrengimas</t>
  </si>
  <si>
    <t>1.2.7. Savanorių gatvės rekonstrukcija (Mažesniųjų brolių ordino Lietuvos šv. Kazimiero provincijos Klaipėdos šv. Pranciškaus Asyžiečio vienuolynas)</t>
  </si>
  <si>
    <t>1.2.8. Oro taršos kietosiomis dalelėmis mažinimas, atnaujinant gatvių priežiūros ir valymo technologijas</t>
  </si>
  <si>
    <t>1.1.3. Privačiomis lėšomis siūlomos įgyvendinti priemonės:</t>
  </si>
  <si>
    <t>1.3P-5</t>
  </si>
  <si>
    <t>1.3P-4</t>
  </si>
  <si>
    <t>Pradinė reikšmė (2020 m.)</t>
  </si>
  <si>
    <t>Pradinė reikšmė (2023 m.)</t>
  </si>
  <si>
    <t>Švietimo įstaigos, kuriose pagal veiksmų programą ERPF lėšomis sukurta arba atnaujinta ne mažiau nei viena edukacinė erdvė</t>
  </si>
  <si>
    <t>Lietaus nuotėkio plotas, iš kurio surenkamam paviršiniam (lietaus) vandeniui tvarkyti, įrengta ir (ar) rekonstruota infrastruktūra, hektarai</t>
  </si>
  <si>
    <t>1.2.6.</t>
  </si>
  <si>
    <t>1.2.9. Priemonė: Daugiabučių gyvenamųjų namų pastatų renovacijos skatinimas</t>
  </si>
  <si>
    <t>1.2.9.1.</t>
  </si>
  <si>
    <t>1.2.9.1</t>
  </si>
  <si>
    <t>1.2.9.2.</t>
  </si>
  <si>
    <t>1.2.11. Priemonė: Lopšelio darželio „Klevelis“ (Taikos pr. 53) pastato energetinio efektyvumo didinimas (tikslinė teritorija)</t>
  </si>
  <si>
    <t>1.2.12. Priemonė: "Saulutės" mokyklos darželio (Kauno g. 11) pastato energetinio efektyvumo didinimas (tikslinė teritorija)</t>
  </si>
  <si>
    <t>1.2.13. Priemonė: Lopšelio darželio “Vėrinėlis” (Taikos pr. 23 A) pastato energetinio efektyvumo didinimas (tikslinė teritorija)</t>
  </si>
  <si>
    <t>1.2.14. Priemonė: Lopšelio darželio "Žiogelis" (Kauno g. 27) pastato energetinio efektyvumo didinimas (tikslinė teritorija)</t>
  </si>
  <si>
    <t>1.2.14.</t>
  </si>
  <si>
    <t>1.2.15. Priemonė: Lopšelio darželio „Radastėlė“ (Galinio Pylimo g. 16 a) pastato energetinio efektyvumo didinimas (susieta teritorija)</t>
  </si>
  <si>
    <t>1.2.15.</t>
  </si>
  <si>
    <t>1.2.16. Priemonė: Lopšelio darželio „Putinėlis“ (Sinagogų g. 5 a) pastato energetinio efektyvumo didinimas (susieta teritorija)</t>
  </si>
  <si>
    <t>1.2.16.</t>
  </si>
  <si>
    <t>1.2.17. Priemonė: Lopšelio darželio “Bangelė” (Nidos g. 3) pastato energetinio efektyvumo didinimas (susieta teritorija)</t>
  </si>
  <si>
    <t>1.2.17.</t>
  </si>
  <si>
    <t>1.2.18. Priemonė: Lopšelio darželio  „Boružėlė“ (Danės g. 29) pastato energetinio efektyvumo didinimas (susieta teritorija)</t>
  </si>
  <si>
    <t>1.2.18.</t>
  </si>
  <si>
    <t>Naujai įsikūrusių verslo subjektų skaičius, vnt.</t>
  </si>
  <si>
    <t>1.2.19. Priemonė: I. Simonaitytės pagrindinės mokyklos pastato, adresu Naikupės g. 25, energetinio efektyvumo didinimas (susieta teritorija)</t>
  </si>
  <si>
    <t>1.2.19.</t>
  </si>
  <si>
    <t>1.2.20. Priemonė: Kalvystės muziejaus pastato, adresu Šaltkalvių g. 2 ir 2A, energetinio efektyvumo didinimas (susieta teritorija)</t>
  </si>
  <si>
    <t>1.2.20.</t>
  </si>
  <si>
    <t>1.3. Uždavinys: Sukurti saugią ir patrauklią aplinką gyventojams</t>
  </si>
  <si>
    <t>1.3.9.</t>
  </si>
  <si>
    <t>1.3.10.</t>
  </si>
  <si>
    <t>1.1.2. Bastionų gatvės tiesimas (I etapas. Bastionų g. nuo Danės g. iki Danės upės ir nuo Danės upės iki Gluosnių gatvės, II etapas. Bastionų g. nuo Gluosnių gatvės iki Bangų gatvės)</t>
  </si>
  <si>
    <t>1.1.4. Turgaus aikštės su prieigomis sutvarkymas, pritaikant paslaugų, verslo, bendruomenės poreikiams</t>
  </si>
  <si>
    <t>1.1.6. Jono kalnelio ir prieigų sutvarkymas, sukuriant išskirtinį paslaugų traukos centrą bei skatinant smulkųjį ir vidutinį verslą</t>
  </si>
  <si>
    <t>1.3.2. Trinyčių tvenkinio ir teritorijos sutvarkymas, gerinant gamtinę aplinką ir skatinant lankytojų srautus</t>
  </si>
  <si>
    <t xml:space="preserve">Parų skaičius, kai buvo viršijamos ribinės teršalų vertės per metus (KD10), vnt. </t>
  </si>
  <si>
    <t>1.1.9. Klaipėdos valstybinio muzikinio teatro pastato, adresu Danės g. 19, Klaipėda, rekonstrukcija ir plėtra</t>
  </si>
  <si>
    <t>1.1.P-3</t>
  </si>
  <si>
    <t>iš jų: BF:</t>
  </si>
  <si>
    <t>iš jų: BF</t>
  </si>
  <si>
    <t>1.1.7.</t>
  </si>
  <si>
    <t>1.1.8.</t>
  </si>
  <si>
    <r>
      <t>Klaipėdos valstybinis muzikinis teatras</t>
    </r>
    <r>
      <rPr>
        <sz val="11"/>
        <color indexed="8"/>
        <rFont val="Times New Roman"/>
        <family val="1"/>
      </rPr>
      <t xml:space="preserve"> </t>
    </r>
  </si>
  <si>
    <r>
      <t>4.5.1. Skatinti darnų judumą ir plėtoti aplinkai draugišką transportą, siekiant sumažinti anglies dioksido išmetimus</t>
    </r>
    <r>
      <rPr>
        <sz val="11"/>
        <color indexed="8"/>
        <rFont val="Times New Roman"/>
        <family val="1"/>
      </rPr>
      <t xml:space="preserve"> </t>
    </r>
  </si>
  <si>
    <t>2. Svarstyti alternatyvūs tikslai „Didinti tikslinės teritorijos patrauklumą gyventojams“ ir „Padidinti teritorijos patrauklumą investicijoms į tikslinę teritoriją“. Tikslų alternatyvų pasirinkimo įvertinimo išvada: Tikslas „Didinti tikslinės teritorijos patrauklumą gyventojams“ daro didesnę teigiamą įtaką socialinei sričiai, demografijai, aplinkai ir yra optimalus, sprendžiant teritorijos problemas ir išnaudojant stiprybes ir galimybes.</t>
  </si>
  <si>
    <t>1.1. Uždavinys: Sudaryti sąlygas SVV kūrimuisi ir užimtumo didinimui tikslinėje teritorijoje</t>
  </si>
  <si>
    <t>1.2.8. Veiksmas: Oro taršos kietosiomis dalelėmis mažinimas, atnaujinant gatvių priežiūros ir valymo technologijas (2 gatvių valymo mašinos)</t>
  </si>
  <si>
    <t>Jaunimo centro (Puodžių g.) veiklos efektyvumo didinimas, plėtojant neformaliojo ugdymosi galimybes</t>
  </si>
  <si>
    <t>2018</t>
  </si>
  <si>
    <t xml:space="preserve">V </t>
  </si>
  <si>
    <t>1.1.P-4</t>
  </si>
  <si>
    <t>1.1.11. Fachverkinės architektūros pastatų sutvarkymas (Bažnyčių g. 4, Aukštoji g. 3, Vežėjų g. 4, Didžioji Vandens g. 2)</t>
  </si>
  <si>
    <t>1.1.12. Visuomeninių renginių infrastruktūros buvusioje pilies teritorijoje (Pilies g. 4) suformavimas: Klaipėdos pilies ir bastionų komplekso šiaurinės kurtinos atkūrimas ir bastionų tvarkybos darbai</t>
  </si>
  <si>
    <t>* Susisiekimo ministerijai skyrus finansavimą</t>
  </si>
  <si>
    <r>
      <t>1.2P</t>
    </r>
    <r>
      <rPr>
        <sz val="11"/>
        <color indexed="8"/>
        <rFont val="Times New Roman"/>
        <family val="1"/>
      </rPr>
      <t>-8</t>
    </r>
  </si>
  <si>
    <t xml:space="preserve">Metinis pirminės energijos suvartojimo viešuosiuose pastatuose sumažėjimas kWh/per metus </t>
  </si>
  <si>
    <t>1.3.5. Kompleksinis kiemų tvarkymas (automobilių statymo vietų, vaikų žaidimų aikštelių ir pan. įrengimas), prioritetą teikiant renovaciją atliekantiems (atlikusiems) namams. Konteinerių aikštelių su pusiau požeminiais mišrių komunalinių atliekų ir antrinių žaliavų surinkimo konteineriais įrengimas</t>
  </si>
  <si>
    <t xml:space="preserve">1.3.6. Bendrojo ugdymo įstaigų modernizavimas, aprūpinant jas gamtos, technologijų, menų ir kitų mokslų laboratorijų įranga </t>
  </si>
  <si>
    <t xml:space="preserve">1.3.8. Jaunimo centro pastatų (Puodžių g. 1) modernizavimas, siekiant plėtoti vaikų ir jaunimo neformalaus ugdymosi galimybes </t>
  </si>
  <si>
    <t>1.3.9. Savarankiško gyvenimo namų steigimas socialinės rizikos asmenims (perkeliant iš Šilutės pl. į Viršutinę g. )</t>
  </si>
  <si>
    <t>1.3.10. Laikino apnakvindinimo namų infrastruktūros modernizavimas (Šilutės pl. 8, nakvynės namai)</t>
  </si>
  <si>
    <t>1.3.11. Mažesniųjų brolių ordino Lietuvos šv. Kazimiero provincijos Klaipėdos šv. Pranciškaus Asyžiečio vienuolyno projektų įgyvendinimas</t>
  </si>
  <si>
    <t>1.3.13. Šiuolaikinėmis technologijomis ir atviros erdvės principais grįstų projektų, skirtų jaunimui ir vaikams, įgyvendinimas</t>
  </si>
  <si>
    <t>Investicijas gavusios vaikų priežiūros arba švietimo infrastruktūros pajėgumas</t>
  </si>
  <si>
    <t xml:space="preserve">1.3P-7 </t>
  </si>
  <si>
    <t>1.3P-8</t>
  </si>
  <si>
    <t>1.3P-9</t>
  </si>
  <si>
    <t>Pagal veiksmų programą ERPF lėšomis sukurtos naujos ikimokyklinio ir priešmokyklinio ugdymo vietos</t>
  </si>
  <si>
    <r>
      <t>1.</t>
    </r>
    <r>
      <rPr>
        <sz val="7"/>
        <rFont val="Times New Roman"/>
        <family val="1"/>
      </rPr>
      <t>  </t>
    </r>
    <r>
      <rPr>
        <b/>
        <sz val="7"/>
        <rFont val="Times New Roman"/>
        <family val="1"/>
      </rPr>
      <t> </t>
    </r>
    <r>
      <rPr>
        <b/>
        <sz val="12"/>
        <rFont val="Times New Roman"/>
        <family val="1"/>
      </rPr>
      <t xml:space="preserve"> Uždavinys</t>
    </r>
    <r>
      <rPr>
        <sz val="12"/>
        <rFont val="Times New Roman"/>
        <family val="1"/>
      </rPr>
      <t xml:space="preserve"> iškeltas atsižvelgiant į silpnybę </t>
    </r>
    <r>
      <rPr>
        <i/>
        <sz val="12"/>
        <rFont val="Times New Roman"/>
        <family val="1"/>
      </rPr>
      <t>aplinkos tarša</t>
    </r>
    <r>
      <rPr>
        <sz val="12"/>
        <rFont val="Times New Roman"/>
        <family val="1"/>
      </rPr>
      <t xml:space="preserve"> ir grėsmę </t>
    </r>
    <r>
      <rPr>
        <i/>
        <sz val="12"/>
        <rFont val="Times New Roman"/>
        <family val="1"/>
      </rPr>
      <t>energijos išteklių mažėjimas, jų brangimas</t>
    </r>
  </si>
  <si>
    <t>1.1.10.</t>
  </si>
  <si>
    <t>1.1.11. Veiksmas: Fachverkinės architektūros pastatų sutvarkymas (Bažnyčių g. 4, Aukštoji g. 3, Vežėjų g. 4, Didžioji Vandens g. 2)</t>
  </si>
  <si>
    <t>1.3.3.1. Veiksmas: Klaipėdos miesto baseino (50 m) su sveikatingumo centru statyba</t>
  </si>
  <si>
    <t>1.3.3.2. Veiksmas: Pėsčiųjų alėjos ir gatvės nuo Švyturio arenos iki Taikos pr. įrengimas</t>
  </si>
  <si>
    <t>1.3.3.2.</t>
  </si>
  <si>
    <t>1.3.3.1.</t>
  </si>
  <si>
    <t xml:space="preserve">1.3.5.1. Veiksmas: Kompleksinis kiemų tvarkymas (automobilių statymo vietų, vaikų žaidimų aikštelių ir pan. įrengimas), prioritetą teikiant renovaciją atliekantiems (atlikusiems) namams </t>
  </si>
  <si>
    <t>1.3.5.1.</t>
  </si>
  <si>
    <t>1.3.5.2. Veiksmas: Konteinerių aikštelių su pusiau požeminiais mišrių komunalinių atliekų ir antrinių žaliavų surinkimo konteineriais įrengimas</t>
  </si>
  <si>
    <t>1.3.5.2.</t>
  </si>
  <si>
    <t>1.3.6.2.</t>
  </si>
  <si>
    <t>1.3.7.</t>
  </si>
  <si>
    <t>1.3.8.1.</t>
  </si>
  <si>
    <t>1.3.8.2.</t>
  </si>
  <si>
    <t>1.3.9. Veiksmas: Savarankiško gyvenimo namų steigimas socialinės rizikos asmenims (perkeliant iš Šilutės pl. į Viršutinę g. )</t>
  </si>
  <si>
    <t>1.3.11.1</t>
  </si>
  <si>
    <t>1.3.11.1. Veiksmas: Sveiko senėjimo bendruomenės centro statyba. I etapas</t>
  </si>
  <si>
    <t>1.3.11.3 Veiksmas: Vaikų dienos centro-vaikų darželio statyba</t>
  </si>
  <si>
    <t>1.3.11.3</t>
  </si>
  <si>
    <r>
      <t>Bendras metinis šiltnamio efektą sukeliančių dujų kiekio sumažėjimas, t CO</t>
    </r>
    <r>
      <rPr>
        <vertAlign val="subscript"/>
        <sz val="12"/>
        <rFont val="Times New Roman"/>
        <family val="1"/>
      </rPr>
      <t>2</t>
    </r>
    <r>
      <rPr>
        <sz val="12"/>
        <rFont val="Times New Roman"/>
        <family val="1"/>
      </rPr>
      <t xml:space="preserve"> ekvivalentu</t>
    </r>
  </si>
  <si>
    <t>760 000</t>
  </si>
  <si>
    <t>660 000</t>
  </si>
  <si>
    <r>
      <t>1.</t>
    </r>
    <r>
      <rPr>
        <sz val="7"/>
        <rFont val="Times New Roman"/>
        <family val="1"/>
      </rPr>
      <t xml:space="preserve">   </t>
    </r>
    <r>
      <rPr>
        <b/>
        <sz val="12"/>
        <rFont val="Times New Roman"/>
        <family val="1"/>
      </rPr>
      <t>Uždavinys</t>
    </r>
    <r>
      <rPr>
        <sz val="12"/>
        <rFont val="Times New Roman"/>
        <family val="1"/>
      </rPr>
      <t xml:space="preserve"> iškeltas įvertinus stiprybę, kad </t>
    </r>
    <r>
      <rPr>
        <i/>
        <sz val="12"/>
        <rFont val="Times New Roman"/>
        <family val="1"/>
      </rPr>
      <t>teritorija konkurencinga geografiniu ir urbanistiniu požiūriu, patraukli SV</t>
    </r>
    <r>
      <rPr>
        <i/>
        <sz val="12"/>
        <rFont val="Times New Roman"/>
        <family val="1"/>
      </rPr>
      <t>V</t>
    </r>
    <r>
      <rPr>
        <sz val="12"/>
        <rFont val="Times New Roman"/>
        <family val="1"/>
      </rPr>
      <t xml:space="preserve"> ir mažinama grėsmė </t>
    </r>
    <r>
      <rPr>
        <i/>
        <sz val="12"/>
        <rFont val="Times New Roman"/>
        <family val="1"/>
      </rPr>
      <t>neigiami demografiniai pokyčiai</t>
    </r>
  </si>
  <si>
    <r>
      <t>3.</t>
    </r>
    <r>
      <rPr>
        <sz val="7"/>
        <color indexed="8"/>
        <rFont val="Times New Roman"/>
        <family val="1"/>
      </rPr>
      <t xml:space="preserve">      </t>
    </r>
    <r>
      <rPr>
        <b/>
        <sz val="12"/>
        <color indexed="8"/>
        <rFont val="Times New Roman"/>
        <family val="1"/>
      </rPr>
      <t>Uždaviniui priskirtas rezultato rodiklis</t>
    </r>
    <r>
      <rPr>
        <sz val="12"/>
        <color indexed="8"/>
        <rFont val="Times New Roman"/>
        <family val="1"/>
      </rPr>
      <t xml:space="preserve">: </t>
    </r>
    <r>
      <rPr>
        <b/>
        <i/>
        <sz val="12"/>
        <color indexed="8"/>
        <rFont val="Times New Roman"/>
        <family val="1"/>
      </rPr>
      <t>Naujai įsikūrusių verslo subjektų skaičius</t>
    </r>
    <r>
      <rPr>
        <sz val="12"/>
        <color indexed="8"/>
        <rFont val="Times New Roman"/>
        <family val="1"/>
      </rPr>
      <t>,</t>
    </r>
    <r>
      <rPr>
        <b/>
        <sz val="12"/>
        <color indexed="8"/>
        <rFont val="Times New Roman"/>
        <family val="1"/>
      </rPr>
      <t xml:space="preserve"> 80 vnt. (2023 m.)</t>
    </r>
  </si>
  <si>
    <t>Sukurtos arba atnaujintos atviros erdvės miestų vietovėse, 2949 kv. m</t>
  </si>
  <si>
    <t>V (skyrus papildomą finansavimą)</t>
  </si>
  <si>
    <t>R (skyrus papildomą finansavimą regionui)</t>
  </si>
  <si>
    <t xml:space="preserve">PRITARTA
Klaipėdos miesto savivaldybės
tarybos 2015 m. balandžio    d.
sprendimu Nr. T2-
</t>
  </si>
  <si>
    <t>1.1.15. Šv. Jono bažnyčios bokšto pritaikymas bendruomenės reikmėms</t>
  </si>
  <si>
    <t>1.1.15. Veiksmas: Šv. Jono bažnyčios atstatymas ir pritaikymas bendruomenės reikmėms</t>
  </si>
  <si>
    <t>1.1.15.</t>
  </si>
  <si>
    <t>1.3.15. Vaikų ir jaunimo kūrybiškumo skatinimas, didinant kompetencijas tiksliųjų ir gamtos mokslų srityje</t>
  </si>
  <si>
    <t xml:space="preserve">1.3.16. Tėvų ir vaikų tarpusavio ryšių stiprinimo priemonių įgyvendinimas, įtraukiant tikslinės teritorijos šeimas </t>
  </si>
  <si>
    <t xml:space="preserve"> 1 800 000</t>
  </si>
  <si>
    <t>1 800 000</t>
  </si>
  <si>
    <r>
      <t xml:space="preserve">3. </t>
    </r>
    <r>
      <rPr>
        <b/>
        <sz val="12"/>
        <color indexed="8"/>
        <rFont val="Times New Roman"/>
        <family val="1"/>
      </rPr>
      <t>T</t>
    </r>
    <r>
      <rPr>
        <b/>
        <sz val="7"/>
        <color indexed="8"/>
        <rFont val="Times New Roman"/>
        <family val="1"/>
      </rPr>
      <t> </t>
    </r>
    <r>
      <rPr>
        <b/>
        <sz val="12"/>
        <color indexed="8"/>
        <rFont val="Times New Roman"/>
        <family val="1"/>
      </rPr>
      <t xml:space="preserve">ikslui priskirtas efekto rodiklis: Gyventojų, integruotų investicijų teritorijoje, skaičius. 2023 m. šis rodiklis sieks </t>
    </r>
    <r>
      <rPr>
        <b/>
        <sz val="12"/>
        <rFont val="Times New Roman"/>
        <family val="1"/>
      </rPr>
      <t>27 780</t>
    </r>
  </si>
  <si>
    <t>Gyventojų, integruotų investicijų teritorijoje, skaičius</t>
  </si>
  <si>
    <r>
      <t>2.</t>
    </r>
    <r>
      <rPr>
        <sz val="7"/>
        <color indexed="8"/>
        <rFont val="Times New Roman"/>
        <family val="1"/>
      </rPr>
      <t>     </t>
    </r>
    <r>
      <rPr>
        <b/>
        <sz val="12"/>
        <color indexed="8"/>
        <rFont val="Times New Roman"/>
        <family val="1"/>
      </rPr>
      <t>Svarstyti alternatyvūs uždaviniai:</t>
    </r>
    <r>
      <rPr>
        <sz val="12"/>
        <color indexed="8"/>
        <rFont val="Times New Roman"/>
        <family val="1"/>
      </rPr>
      <t xml:space="preserve"> „Sudaryti sąlygas SVV kūrimuisi, steigiant SVV inkubatorius, skirtus inovatyvaus verslo plėtrai“ ir „Sudaryti sąlygas SVV kūrimuisi ir užimtumo didinimui, plėtojant komerciją bei gamybą tikslinėje teritorijoje esančiuose konversiniuose ar laisvuose žemės sklypuose“. Uždavinių alternatyvų pasirinkimo įvertinimo išvada: pasirinktas uždavinys „Sudaryti sąlygas SVV kūrimuisi ir užimtumo didinimui tikslinėje teritorijoje“, nes jos vertinimo kriterijų reikšmių vidurkis, lyginant su kitų nagrinėtų uždavinių alternatyvų vidurkiu, yra geriausias.</t>
    </r>
  </si>
  <si>
    <t>Pastatyti arba atnaujinti viešieji arba komerciniai pastatai miestų vietovėse, kv. m</t>
  </si>
  <si>
    <t>1.1.1. (v) Viešųjų materialinių ir (ar) nematerialinių investicijų (ES, valstybės, savivaldybių biudžetų ir kitų viešųjų lėšų) lėšomis numatomos įgyvendinti priemonės (kurios programos veiksmų plane bus detalizuotos iki veiksmų) (toliau – Viešųjų investicijų priemonės):</t>
  </si>
  <si>
    <t>1.1.10. Naujo įvažiuojamojo kelio (Priešpilio g.) į Piliavietę ir Kruizinių laivų terminalą tiesimas</t>
  </si>
  <si>
    <t xml:space="preserve"> Bendras rekonstruotų arba atnaujintų kelių ilgis – 0,422 km</t>
  </si>
  <si>
    <t>Sukurtos arba atnaujintos atviros erdvės miestų vietovėse –            38119 kv. m</t>
  </si>
  <si>
    <t xml:space="preserve">Sukurtos arba atnaujintos atviros erdvės miestų vietovėse – 7638 kv. m  </t>
  </si>
  <si>
    <t>Sukurtos arba atnaujintos atviros erdvės miestų vietovėse – 8573 kv. m</t>
  </si>
  <si>
    <t>Sukurtos arba atnaujintos atviros erdvės miestų vietovėse – 33720 kv. m</t>
  </si>
  <si>
    <t>Sukurtos arba atnaujintos atviros erdvės miestų vietovėse –  4335 kv. m</t>
  </si>
  <si>
    <t>Sukurtos arba atnaujintos atviros erdvės miestų vietovėse – 25472 kv. m</t>
  </si>
  <si>
    <t>Pastatyti arba atnaujinti viešieji arba komerciniai pastatai miestų vietovėse – 4883 kv. m</t>
  </si>
  <si>
    <t>Bendras rekonstruotų arba atnaujintų kelių ilgis – 0,44 km</t>
  </si>
  <si>
    <t>Sutvarkyti, įrengti ir pritaikyti lankymui kultūros paveldo objektai – 4 vnt.</t>
  </si>
  <si>
    <t>Sutvarkyti, įrengti ir pritaikyti lankymui kultūros paveldo objektai – 1 vnt.</t>
  </si>
  <si>
    <t>2.     Svarstyti alternatyvūs uždaviniai: „Mažinti gyvenamosios aplinkos užterštumą, didinant gatvių pralaidumą“ ir „Mažinti gyvenamosios aplinkos užterštumą, diegiant ekologines viešojo transporto priemones bei skatinant ekologiškų transporto priemonių naudojimą“. Uždavinių alternatyvų pasirinkimo įvertinimo išvada: pasirinktas uždavinys „Mažinti gyvenamosios aplinkos užterštumą“, nes jos vertinimo kriterijų reikšmių vidurkis, lyginant su kitų nagrinėtų uždavinių alternatyvų vidurkiu, yra geriausias.</t>
  </si>
  <si>
    <t>3. Uždaviniui priskirtas rezultato rodiklis: Parų skaičius, kai buvo viršijamos ribinės teršalų vertės per metus (KD10), – 32 vnt. (2023 m.)</t>
  </si>
  <si>
    <t>Įrengtų naujų dviračių ir (ar) pėsčiųjų takų ir (ar) trasų ilgis, km</t>
  </si>
  <si>
    <t>1.2.1. (v) Viešųjų materialinių ir (ar) nematerialinių investicijų (ES, valstybės, savivaldybių biudžetų ir kitų viešųjų lėšų) lėšomis numatomos įgyvendinti priemonės (kurios programos veiksmų plane bus detalizuotos iki veiksmų) (toliau – Viešųjų investicijų priemonės):</t>
  </si>
  <si>
    <t>Bendras rekonstruotų arba atnaujintų kelių ilgis – 0,9 km</t>
  </si>
  <si>
    <t>Įrengtų naujų dviračių ir/ar pėsčiųjų takų ir/ar trasų ilgis –1,935 km</t>
  </si>
  <si>
    <t>Bendras rekonstruotų arba atnaujintų kelių ilgis – 1,0 km</t>
  </si>
  <si>
    <t>Bendras rekonstruotų arba atnaujintų kelių ilgis – 0,8 km</t>
  </si>
  <si>
    <t>Bendras rekonstruotų arba atnaujintų kelių ilgis – 1,5 km</t>
  </si>
  <si>
    <t xml:space="preserve">Įdiegtos intelektinės transporto sistemos, skaičius – 1 vnt. </t>
  </si>
  <si>
    <t>Įsigyti gatvių valymo įrengimai, skaičius – 2 vnt.</t>
  </si>
  <si>
    <r>
      <t>Bendras metinis šiltnamio efektą sukeliančių dujų kiekio sumažėjimas -71,18 t CO</t>
    </r>
    <r>
      <rPr>
        <vertAlign val="subscript"/>
        <sz val="12"/>
        <rFont val="Times New Roman"/>
        <family val="1"/>
      </rPr>
      <t>2</t>
    </r>
    <r>
      <rPr>
        <sz val="12"/>
        <rFont val="Times New Roman"/>
        <family val="1"/>
      </rPr>
      <t xml:space="preserve"> ekvivalentu</t>
    </r>
  </si>
  <si>
    <t>Lietaus nuotėkio plotas, iš kurio surenkamam paviršiniam (lietaus) vandeniui tvarkyti, įrengta ir (ar) rekonstruota infrastruktūra – 22 hektarai</t>
  </si>
  <si>
    <t>Namų ūkių, priskirtų geresnei energijos vartojimo efektyvumo klasei, skaičius – 80 vnt.</t>
  </si>
  <si>
    <t xml:space="preserve">Metinis pirminės energijos suvartojimo viešuosiuose pastatuose sumažėjimas – 1 800 000 kWh/per metus </t>
  </si>
  <si>
    <t>1.2.3. Baltijos pr.–Minijos g. sankryžos rekonstrukcija. I–II etapai*</t>
  </si>
  <si>
    <t>1.2.4. Baltijos pr.–Taikos pr. sankryžos rekonstrukcija*</t>
  </si>
  <si>
    <t>1.2.5. Baltijos pr.–Šilutės pl. sankryžos rekonstrukcija*</t>
  </si>
  <si>
    <t>1.2.6. Koordinuotos šviesoforų valdymo sistemos, siekiant sumažinti oro taršą kietosiomis dalelėmis (KD10), įgyvendinimas (I etapas)</t>
  </si>
  <si>
    <t>1.2.9. Gyvenamojo rajono kvartalo bandomojo apšvietimo projekto įgyvendinimas, siekiant didinti elektros energijos panaudojimo efektyvumą</t>
  </si>
  <si>
    <t>2.     Svarstyti alternatyvūs uždaviniai: „Sukurti saugią aplinką, sprendžiant socialines problemas“ ir „Sukurti saugią ir patrauklią aplinką, kuriant infrastruktūrą gyventojų užimtumui ir lasvalaikio praleidimui didinti“. Uždavinių alternatyvų pasirinkimo įvertinimo išvada: pasirinktas uždavinys „Sukurti saugią ir patrauklią aplinką gyventojams“, nes jos vertinimo kriterijų reikšmių vidurkis, lyginant su kitų nagrinėtų uždavinių alternatyvų vidurkiu, yra geriausias.</t>
  </si>
  <si>
    <r>
      <t>3.</t>
    </r>
    <r>
      <rPr>
        <sz val="7"/>
        <color indexed="8"/>
        <rFont val="Times New Roman"/>
        <family val="1"/>
      </rPr>
      <t xml:space="preserve">            </t>
    </r>
    <r>
      <rPr>
        <b/>
        <sz val="12"/>
        <color indexed="8"/>
        <rFont val="Times New Roman"/>
        <family val="1"/>
      </rPr>
      <t xml:space="preserve">Uždaviniui priskirtas rezultato rodiklis: </t>
    </r>
    <r>
      <rPr>
        <b/>
        <i/>
        <sz val="12"/>
        <color indexed="8"/>
        <rFont val="Times New Roman"/>
        <family val="1"/>
      </rPr>
      <t>Nusikalstamų veikų skaičius, vnt. – 1290 (2023 m.)</t>
    </r>
  </si>
  <si>
    <t>Sukurti ar pagerinti atskiro komunalinių atliekų surinkimo pajėgumai – tonos/metai, arba Sukurti ar pagerinti komunalinių atliekų paruošimo perdirbti ir (ar) kitaip naudoti pajėgumai</t>
  </si>
  <si>
    <t>Įrengtų naujų dviračių takų ir (ar) pėsčiųjų takų ir (ar) trasų ilgis</t>
  </si>
  <si>
    <t>Sukurtos arba atnaujintos atviros erdvės miestų vietovėse – 155697  kv. metrai, iš jų vandens – 56288 kv. metrai</t>
  </si>
  <si>
    <t xml:space="preserve">Pastatyti arba atnaujinti viešieji arba komerciniai pastatai miestų vietovėse – 7500 kv. m 
Įrengtų naujų dviračių takų ir (ar) pėsčiųjų takų ir (ar) trasų ilgis – 0,29 km
</t>
  </si>
  <si>
    <t xml:space="preserve">Sukurtos arba atnaujintos atviros erdvės miestų vietovėse –  64668 kv. metrai
Sukurti ar pagerinti atskiro komunalinių atliekų surinkimo pajėgumai – 6 887 tonos/metai
</t>
  </si>
  <si>
    <t>Švietimo įstaigos, kuriose pagal veiksmų programą ERPF lėšomis sukurta arba atnaujinta ne mažiau nei viena edukacinė erdvė – 2 vnt.</t>
  </si>
  <si>
    <t>Pastatyti ar atnaujinti viešieji arba komerciniai pastatai miestų vietovėse – 800 kv. m</t>
  </si>
  <si>
    <t>1.3.1. (v) Viešųjų materialinių ir (ar) nematerialinių investicijų (ES, valstybės, savivaldybių biudžetų ir kitų viešųjų lėšų) lėšomis numatomos įgyvendinti priemonės (kurios programos veiksmų plane bus detalizuotos iki veiksmų) (toliau – Viešųjų investicijų priemonės):</t>
  </si>
  <si>
    <t>Sukurtos arba atnaujintos atviros erdvės miestų vietovėse – 90771 kv. metras</t>
  </si>
  <si>
    <t>Pastatyti arba atnaujinti viešieji arba komerciniai pastatai miestų vietovėse – 3709 kv. metrai                                                                 Sukurtos arba atnaujintos atviros erdvės miestų vietovėse – 13701 kv. metras</t>
  </si>
  <si>
    <t>1.3.4. Futbolo mokyklos ir baseino pastatų konversija (taikant modernias technologijas ir atsinaujinančius energijos šaltinius), įkuriant sporto paslaugų kompleksą, skirtą įvairių amžiaus grupių kvartalo gyventojams ir sporto bendruomenei (Paryžiaus Komunos g. 16A)</t>
  </si>
  <si>
    <t>1.3.7. Klaipėdos miesto savivaldybės viešosios bibliotekos „Kauno atžalyno“ filialo plėtra – naujos galimybės mažiems ir dideliems (Kauno g. 49)</t>
  </si>
  <si>
    <t xml:space="preserve"> Socialines paslaugas gavę tikslinių grupių asmenys – 48 </t>
  </si>
  <si>
    <t xml:space="preserve"> Socialines paslaugas gavę tikslinių grupių asmenys – 30 </t>
  </si>
  <si>
    <t xml:space="preserve">Sutvarkyti, įrengti ir pritaikyti lankymui kultūros paveldo objektai – 1 vnt. 
Investicijas gavusios vaikų priežiūros arba švietimo infrastruktūros pajėgumas – 800 vaikų
</t>
  </si>
  <si>
    <t xml:space="preserve">1.3.12. Naujos kokybės socialinės atskirties mažinimo, užimtumo, verslumo, savanorystės ir t. t. projektų rėmimas </t>
  </si>
  <si>
    <t>1.1.14. Vietos veiklos grupių  (VVG) rėmimas iniciatyvoms vietos plėtrai ir verslumui skatinti (galutinis veiklų sąrašas bus pateiktas patvirtinus VVG strategiją)</t>
  </si>
  <si>
    <t>1.3.14. Vietos veiklos grupių  (VVG) rėmimas iniciatyvoms socialinei integracijai skatinti (galutinis veiklų sąrašas bus pateiktas patvirtinus VVG strategiją)</t>
  </si>
  <si>
    <t>1.1.5. Veiksmas: Atgimimo aikštės sutvarkymas, didinant patrauklumą investicijoms, skatinant lankytojų srautus (dangų keitimas, mažosios architektūros įrengimas, želdynų sutvarkymas, automobilių statymo vietų įrengimas)</t>
  </si>
  <si>
    <t>1.1.9. Veiksmas: Klaipėdos valstybinio muzikinio teatro pastato Danės g. 19, Klaipėdoje, rekonstrukcija ir plėtra</t>
  </si>
  <si>
    <t>1.1.10. Veiksmas: Naujo įvažiuojamojo kelio (Priešpilio g.) į Piliavietę ir Kruizinių laivų terminalą tiesimas</t>
  </si>
  <si>
    <t>1.2.3. Veiksmas: Baltijos pr. - Minijos g. sankryžos rekonstrukcija. I–II etapai</t>
  </si>
  <si>
    <t>1.2.4. Veiksmas: Baltijos pr.–Taikos pr. sankryžos rekonstrukcija</t>
  </si>
  <si>
    <t>1.2.5. Veiksmas: Baltijos pr.–Šilutės pl. sankryžos rekonstrukcija</t>
  </si>
  <si>
    <t>1.3.4. Veiksmas: Futbolo mokyklos ir baseino pastatų konversija (taikant modernias technologijas ir atsinaujinančius energijos šaltinius), įkuriant sporto paslaugų kompleksą, skirtą įvairių amžiaus grupių kvartalo gyventojams ir sporto bendruomenei (Paryžiaus Komunos g. 16A)</t>
  </si>
  <si>
    <t>1.3.6.1. Veiksmas: „Ąžuolyno“ gimnazijos (Paryžiaus Komunos g. 16) aprūpinimas gamtos, technologijų ir kitų laboratorijų įranga</t>
  </si>
  <si>
    <t>1.3.6.2 Veiksmas: „Aitvaro“ gimnazijos (Paryžiaus Komunos g. 18) aprūpinimas gamtos, technologijų ir kitų laboratorijų įranga</t>
  </si>
  <si>
    <t>1.3.7. Veiksmas: Klaipėdos miesto savivaldybės viešosios bibliotekos „Kauno atžalyno“ filialo plėtra – naujos galimybės mažiems ir dideliems (Kauno g. 49)</t>
  </si>
  <si>
    <t xml:space="preserve">Kultūros paveldo pastato Jaunimo centro (Puodžių g. ) aktualumo, lankomumo didinimas </t>
  </si>
  <si>
    <t>1.3.10. Veiksmas: Laikino apnakvindinimo / apgyvendinimo namų infrastruktūros modernizavimas (Šilutės pl. 8, nakvynės namai)</t>
  </si>
  <si>
    <t>1.3.11.2. Veiksmas: Senjorų kaimo „Laiminga senatvė“ statyba</t>
  </si>
</sst>
</file>

<file path=xl/styles.xml><?xml version="1.0" encoding="utf-8"?>
<styleSheet xmlns="http://schemas.openxmlformats.org/spreadsheetml/2006/main">
  <numFmts count="1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 _L_t"/>
    <numFmt numFmtId="165" formatCode="&quot;Taip&quot;;&quot;Taip&quot;;&quot;Ne&quot;"/>
    <numFmt numFmtId="166" formatCode="&quot;Teisinga&quot;;&quot;Teisinga&quot;;&quot;Klaidinga&quot;"/>
    <numFmt numFmtId="167" formatCode="[$€-2]\ ###,000_);[Red]\([$€-2]\ ###,000\)"/>
  </numFmts>
  <fonts count="67">
    <font>
      <sz val="11"/>
      <color indexed="8"/>
      <name val="Calibri"/>
      <family val="2"/>
    </font>
    <font>
      <sz val="10"/>
      <name val="Arial"/>
      <family val="2"/>
    </font>
    <font>
      <sz val="10"/>
      <name val="Times New Roman"/>
      <family val="1"/>
    </font>
    <font>
      <sz val="12"/>
      <color indexed="8"/>
      <name val="Times New Roman"/>
      <family val="1"/>
    </font>
    <font>
      <b/>
      <sz val="12"/>
      <color indexed="8"/>
      <name val="Times New Roman"/>
      <family val="1"/>
    </font>
    <font>
      <b/>
      <sz val="14"/>
      <color indexed="8"/>
      <name val="Times New Roman"/>
      <family val="1"/>
    </font>
    <font>
      <b/>
      <sz val="7"/>
      <color indexed="8"/>
      <name val="Times New Roman"/>
      <family val="1"/>
    </font>
    <font>
      <sz val="11"/>
      <color indexed="8"/>
      <name val="Times New Roman"/>
      <family val="1"/>
    </font>
    <font>
      <sz val="10"/>
      <color indexed="8"/>
      <name val="Times New Roman"/>
      <family val="1"/>
    </font>
    <font>
      <sz val="12"/>
      <color indexed="8"/>
      <name val="Calibri"/>
      <family val="2"/>
    </font>
    <font>
      <sz val="11"/>
      <color indexed="10"/>
      <name val="Times New Roman"/>
      <family val="1"/>
    </font>
    <font>
      <b/>
      <sz val="16"/>
      <color indexed="8"/>
      <name val="Times New Roman"/>
      <family val="1"/>
    </font>
    <font>
      <sz val="7"/>
      <color indexed="8"/>
      <name val="Times New Roman"/>
      <family val="1"/>
    </font>
    <font>
      <b/>
      <i/>
      <sz val="12"/>
      <color indexed="8"/>
      <name val="Times New Roman"/>
      <family val="1"/>
    </font>
    <font>
      <b/>
      <i/>
      <sz val="11"/>
      <color indexed="8"/>
      <name val="Times New Roman"/>
      <family val="1"/>
    </font>
    <font>
      <b/>
      <sz val="11"/>
      <color indexed="8"/>
      <name val="Times New Roman"/>
      <family val="1"/>
    </font>
    <font>
      <sz val="11"/>
      <name val="Times New Roman"/>
      <family val="1"/>
    </font>
    <font>
      <b/>
      <i/>
      <sz val="11"/>
      <name val="Times New Roman"/>
      <family val="1"/>
    </font>
    <font>
      <sz val="12"/>
      <name val="Times New Roman"/>
      <family val="1"/>
    </font>
    <font>
      <sz val="8"/>
      <name val="Calibri"/>
      <family val="2"/>
    </font>
    <font>
      <sz val="11"/>
      <color indexed="8"/>
      <name val="Times"/>
      <family val="0"/>
    </font>
    <font>
      <b/>
      <sz val="12"/>
      <color indexed="8"/>
      <name val="Calibri"/>
      <family val="2"/>
    </font>
    <font>
      <sz val="11"/>
      <name val="Calibri"/>
      <family val="2"/>
    </font>
    <font>
      <u val="single"/>
      <sz val="11"/>
      <color indexed="12"/>
      <name val="Calibri"/>
      <family val="2"/>
    </font>
    <font>
      <u val="single"/>
      <sz val="11"/>
      <color indexed="36"/>
      <name val="Calibri"/>
      <family val="2"/>
    </font>
    <font>
      <sz val="11"/>
      <color indexed="10"/>
      <name val="Calibri"/>
      <family val="2"/>
    </font>
    <font>
      <b/>
      <sz val="11"/>
      <name val="Times New Roman"/>
      <family val="1"/>
    </font>
    <font>
      <i/>
      <sz val="11"/>
      <color indexed="8"/>
      <name val="Times New Roman"/>
      <family val="1"/>
    </font>
    <font>
      <sz val="11"/>
      <color indexed="56"/>
      <name val="Times"/>
      <family val="0"/>
    </font>
    <font>
      <sz val="7"/>
      <name val="Times New Roman"/>
      <family val="1"/>
    </font>
    <font>
      <b/>
      <sz val="7"/>
      <name val="Times New Roman"/>
      <family val="1"/>
    </font>
    <font>
      <b/>
      <sz val="12"/>
      <name val="Times New Roman"/>
      <family val="1"/>
    </font>
    <font>
      <i/>
      <sz val="12"/>
      <name val="Times New Roman"/>
      <family val="1"/>
    </font>
    <font>
      <b/>
      <sz val="12"/>
      <color indexed="10"/>
      <name val="Times New Roman"/>
      <family val="1"/>
    </font>
    <font>
      <vertAlign val="subscript"/>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7"/>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right style="medium"/>
      <top/>
      <bottom style="medium"/>
    </border>
    <border>
      <left style="medium">
        <color indexed="8"/>
      </left>
      <right/>
      <top style="medium">
        <color indexed="8"/>
      </top>
      <bottom style="medium"/>
    </border>
    <border>
      <left style="medium">
        <color indexed="8"/>
      </left>
      <right/>
      <top style="medium">
        <color indexed="8"/>
      </top>
      <bottom style="medium">
        <color indexed="8"/>
      </bottom>
    </border>
    <border>
      <left style="medium"/>
      <right style="medium"/>
      <top/>
      <bottom style="medium"/>
    </border>
    <border>
      <left style="medium">
        <color indexed="8"/>
      </left>
      <right/>
      <top/>
      <bottom style="medium">
        <color indexed="8"/>
      </bottom>
    </border>
    <border>
      <left style="medium"/>
      <right style="medium"/>
      <top style="medium"/>
      <bottom style="medium"/>
    </border>
    <border>
      <left style="medium"/>
      <right style="medium"/>
      <top style="medium"/>
      <bottom/>
    </border>
    <border>
      <left/>
      <right style="medium"/>
      <top style="medium"/>
      <bottom style="medium"/>
    </border>
    <border>
      <left/>
      <right/>
      <top style="medium"/>
      <bottom/>
    </border>
    <border>
      <left/>
      <right/>
      <top style="medium"/>
      <bottom style="medium"/>
    </border>
    <border>
      <left style="medium"/>
      <right style="medium"/>
      <top>
        <color indexed="63"/>
      </top>
      <bottom>
        <color indexed="63"/>
      </bottom>
    </border>
    <border>
      <left style="medium"/>
      <right/>
      <top style="medium"/>
      <bottom style="medium"/>
    </border>
    <border>
      <left style="medium"/>
      <right/>
      <top style="medium"/>
      <bottom/>
    </border>
    <border>
      <left/>
      <right style="medium"/>
      <top style="medium"/>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border>
    <border>
      <left/>
      <right style="medium">
        <color indexed="8"/>
      </right>
      <top style="medium">
        <color indexed="8"/>
      </top>
      <bottom/>
    </border>
    <border>
      <left/>
      <right/>
      <top style="medium">
        <color indexed="8"/>
      </top>
      <bottom/>
    </border>
    <border>
      <left style="medium"/>
      <right/>
      <top/>
      <bottom style="medium"/>
    </border>
    <border>
      <left style="medium">
        <color indexed="8"/>
      </left>
      <right/>
      <top style="medium"/>
      <bottom/>
    </border>
    <border>
      <left/>
      <right style="medium">
        <color indexed="8"/>
      </right>
      <top style="medium"/>
      <bottom/>
    </border>
    <border>
      <left style="medium">
        <color indexed="8"/>
      </left>
      <right/>
      <top/>
      <bottom style="medium"/>
    </border>
    <border>
      <left/>
      <right style="medium">
        <color indexed="8"/>
      </right>
      <top/>
      <bottom style="medium"/>
    </border>
    <border>
      <left/>
      <right style="medium">
        <color indexed="8"/>
      </right>
      <top style="medium"/>
      <bottom style="medium"/>
    </border>
    <border>
      <left style="medium">
        <color indexed="8"/>
      </left>
      <right/>
      <top style="medium"/>
      <bottom style="medium"/>
    </border>
    <border>
      <left style="medium"/>
      <right/>
      <top>
        <color indexed="63"/>
      </top>
      <bottom>
        <color indexed="63"/>
      </bottom>
    </border>
    <border>
      <left/>
      <right style="medium"/>
      <top>
        <color indexed="63"/>
      </top>
      <bottom>
        <color indexed="63"/>
      </bottom>
    </border>
    <border>
      <left style="medium">
        <color indexed="8"/>
      </left>
      <right/>
      <top>
        <color indexed="63"/>
      </top>
      <bottom>
        <color indexed="63"/>
      </bottom>
    </border>
    <border>
      <left>
        <color indexed="63"/>
      </left>
      <right style="medium">
        <color indexed="8"/>
      </right>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1" applyNumberFormat="0" applyFill="0" applyAlignment="0" applyProtection="0"/>
    <xf numFmtId="0" fontId="51" fillId="0" borderId="2" applyNumberFormat="0" applyFill="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3" fillId="0" borderId="3" applyNumberFormat="0" applyFill="0" applyAlignment="0" applyProtection="0"/>
    <xf numFmtId="0" fontId="53" fillId="0" borderId="0" applyNumberFormat="0" applyFill="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6" fillId="19" borderId="0" applyNumberFormat="0" applyBorder="0" applyAlignment="0" applyProtection="0"/>
    <xf numFmtId="0" fontId="57" fillId="20" borderId="0" applyNumberFormat="0" applyBorder="0" applyAlignment="0" applyProtection="0"/>
    <xf numFmtId="0" fontId="23" fillId="0" borderId="0" applyNumberFormat="0" applyFill="0" applyBorder="0" applyAlignment="0" applyProtection="0"/>
    <xf numFmtId="0" fontId="52" fillId="0" borderId="0">
      <alignment/>
      <protection/>
    </xf>
    <xf numFmtId="0" fontId="1" fillId="0" borderId="0">
      <alignment/>
      <protection/>
    </xf>
    <xf numFmtId="0" fontId="1" fillId="0" borderId="0">
      <alignment/>
      <protection/>
    </xf>
    <xf numFmtId="0" fontId="1" fillId="0" borderId="0">
      <alignment/>
      <protection/>
    </xf>
    <xf numFmtId="0" fontId="58" fillId="0" borderId="0" applyNumberFormat="0" applyFill="0" applyBorder="0" applyAlignment="0" applyProtection="0"/>
    <xf numFmtId="0" fontId="59" fillId="21" borderId="4" applyNumberFormat="0" applyAlignment="0" applyProtection="0"/>
    <xf numFmtId="0" fontId="60" fillId="22"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61" fillId="23" borderId="0" applyNumberFormat="0" applyBorder="0" applyAlignment="0" applyProtection="0"/>
    <xf numFmtId="0" fontId="52" fillId="0" borderId="0">
      <alignment/>
      <protection/>
    </xf>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6" applyNumberFormat="0" applyFont="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21" borderId="5" applyNumberFormat="0" applyAlignment="0" applyProtection="0"/>
    <xf numFmtId="0" fontId="64" fillId="0" borderId="7" applyNumberFormat="0" applyFill="0" applyAlignment="0" applyProtection="0"/>
    <xf numFmtId="0" fontId="65" fillId="0" borderId="8" applyNumberFormat="0" applyFill="0" applyAlignment="0" applyProtection="0"/>
    <xf numFmtId="0" fontId="66" fillId="3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502">
    <xf numFmtId="0" fontId="0" fillId="0" borderId="0" xfId="0" applyAlignment="1">
      <alignment/>
    </xf>
    <xf numFmtId="0" fontId="4" fillId="0" borderId="0" xfId="0" applyFont="1" applyAlignment="1">
      <alignment horizontal="center" vertical="center"/>
    </xf>
    <xf numFmtId="0" fontId="5" fillId="0" borderId="0" xfId="0" applyFont="1" applyAlignment="1">
      <alignment horizontal="justify" vertical="center"/>
    </xf>
    <xf numFmtId="0" fontId="3" fillId="0" borderId="0" xfId="0" applyFont="1" applyAlignment="1">
      <alignment horizontal="justify" vertical="center" wrapText="1"/>
    </xf>
    <xf numFmtId="0" fontId="3" fillId="0" borderId="10" xfId="0" applyFont="1" applyBorder="1" applyAlignment="1">
      <alignment horizontal="justify" vertical="center" wrapText="1"/>
    </xf>
    <xf numFmtId="0" fontId="7" fillId="32" borderId="11" xfId="0" applyFont="1" applyFill="1" applyBorder="1" applyAlignment="1">
      <alignment horizontal="center" vertical="center" wrapText="1"/>
    </xf>
    <xf numFmtId="0" fontId="8" fillId="0" borderId="0" xfId="0" applyFont="1" applyAlignment="1">
      <alignment horizontal="center" vertical="center"/>
    </xf>
    <xf numFmtId="0" fontId="3" fillId="0" borderId="11" xfId="0" applyFont="1" applyBorder="1" applyAlignment="1">
      <alignment horizontal="left" vertical="center" wrapText="1"/>
    </xf>
    <xf numFmtId="4"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Alignment="1">
      <alignment horizontal="center" vertical="center"/>
    </xf>
    <xf numFmtId="0" fontId="7" fillId="32" borderId="11" xfId="0" applyFont="1" applyFill="1"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right" vertical="center" wrapText="1"/>
    </xf>
    <xf numFmtId="0" fontId="9" fillId="0" borderId="0" xfId="0" applyFont="1" applyAlignment="1">
      <alignment horizontal="center" vertical="center"/>
    </xf>
    <xf numFmtId="0" fontId="7" fillId="0" borderId="11" xfId="0" applyFont="1" applyBorder="1" applyAlignment="1">
      <alignment horizontal="center" vertical="center"/>
    </xf>
    <xf numFmtId="4" fontId="8" fillId="0" borderId="11" xfId="0" applyNumberFormat="1" applyFont="1" applyBorder="1" applyAlignment="1">
      <alignment horizontal="justify" vertical="center" wrapText="1"/>
    </xf>
    <xf numFmtId="0" fontId="11"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horizontal="left" vertical="center" indent="15"/>
    </xf>
    <xf numFmtId="0" fontId="4" fillId="0" borderId="0" xfId="0" applyFont="1" applyAlignment="1">
      <alignment horizontal="left" vertical="center" indent="4"/>
    </xf>
    <xf numFmtId="0" fontId="13" fillId="32" borderId="12" xfId="0" applyFont="1" applyFill="1" applyBorder="1" applyAlignment="1">
      <alignment horizontal="center" vertical="center" wrapText="1"/>
    </xf>
    <xf numFmtId="0" fontId="13" fillId="33" borderId="13" xfId="0" applyFont="1" applyFill="1" applyBorder="1" applyAlignment="1">
      <alignment vertical="center" wrapText="1"/>
    </xf>
    <xf numFmtId="0" fontId="14" fillId="34" borderId="11" xfId="0" applyFont="1" applyFill="1" applyBorder="1" applyAlignment="1">
      <alignment vertical="center" wrapText="1"/>
    </xf>
    <xf numFmtId="0" fontId="7" fillId="0" borderId="14" xfId="0" applyFont="1" applyBorder="1" applyAlignment="1">
      <alignment vertical="center" wrapText="1"/>
    </xf>
    <xf numFmtId="0" fontId="7" fillId="0" borderId="14" xfId="0" applyFont="1" applyBorder="1" applyAlignment="1">
      <alignment horizontal="center" vertical="center" wrapText="1"/>
    </xf>
    <xf numFmtId="0" fontId="4" fillId="0" borderId="0" xfId="0" applyFont="1" applyAlignment="1">
      <alignment horizontal="left" vertical="center" indent="4"/>
    </xf>
    <xf numFmtId="0" fontId="7"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7" fillId="0" borderId="14" xfId="0" applyFont="1" applyBorder="1" applyAlignment="1">
      <alignment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6" xfId="0" applyFont="1" applyBorder="1" applyAlignment="1">
      <alignment horizontal="left" vertical="center"/>
    </xf>
    <xf numFmtId="0" fontId="8" fillId="0" borderId="11" xfId="0" applyFont="1" applyBorder="1" applyAlignment="1">
      <alignment horizontal="center" vertical="center" wrapText="1"/>
    </xf>
    <xf numFmtId="0" fontId="7" fillId="0" borderId="17" xfId="0" applyFont="1" applyBorder="1" applyAlignment="1">
      <alignment horizontal="center" vertical="center"/>
    </xf>
    <xf numFmtId="0" fontId="4" fillId="0" borderId="10" xfId="0" applyFont="1" applyBorder="1" applyAlignment="1">
      <alignment horizontal="left" vertical="center" wrapText="1"/>
    </xf>
    <xf numFmtId="0" fontId="7" fillId="32" borderId="18" xfId="0" applyFont="1" applyFill="1" applyBorder="1" applyAlignment="1">
      <alignment horizontal="center" vertical="center" wrapText="1"/>
    </xf>
    <xf numFmtId="0" fontId="3" fillId="0" borderId="11" xfId="0" applyFont="1" applyBorder="1" applyAlignment="1">
      <alignment horizontal="left" vertical="center"/>
    </xf>
    <xf numFmtId="0" fontId="7" fillId="32" borderId="18" xfId="0" applyFont="1" applyFill="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right" vertical="center"/>
    </xf>
    <xf numFmtId="0" fontId="7" fillId="0" borderId="11" xfId="0" applyFont="1" applyBorder="1" applyAlignment="1">
      <alignment horizontal="center" vertical="center"/>
    </xf>
    <xf numFmtId="4" fontId="8" fillId="0" borderId="19"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3" fillId="0" borderId="16" xfId="0" applyFont="1" applyBorder="1" applyAlignment="1">
      <alignment horizontal="left" vertical="center" wrapText="1"/>
    </xf>
    <xf numFmtId="4" fontId="8" fillId="0" borderId="0" xfId="0" applyNumberFormat="1" applyFont="1" applyBorder="1" applyAlignment="1">
      <alignment horizontal="justify" vertical="center" wrapText="1"/>
    </xf>
    <xf numFmtId="0" fontId="8" fillId="0" borderId="20"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horizontal="center" vertical="center" wrapText="1"/>
    </xf>
    <xf numFmtId="0" fontId="8" fillId="0" borderId="19" xfId="0" applyFont="1" applyBorder="1" applyAlignment="1">
      <alignment horizontal="right" vertical="center" wrapText="1"/>
    </xf>
    <xf numFmtId="0" fontId="3" fillId="0" borderId="16" xfId="0" applyFont="1" applyBorder="1" applyAlignment="1">
      <alignment horizontal="left" vertical="center"/>
    </xf>
    <xf numFmtId="0" fontId="3" fillId="0" borderId="18" xfId="0" applyFont="1" applyBorder="1" applyAlignment="1">
      <alignment horizontal="left" vertical="center" wrapText="1"/>
    </xf>
    <xf numFmtId="4" fontId="8" fillId="0" borderId="0" xfId="0" applyNumberFormat="1" applyFont="1" applyBorder="1" applyAlignment="1">
      <alignment horizontal="right" vertical="center" wrapText="1"/>
    </xf>
    <xf numFmtId="0" fontId="8" fillId="0" borderId="0" xfId="0" applyFont="1" applyBorder="1" applyAlignment="1">
      <alignment horizontal="right" vertical="center" wrapText="1"/>
    </xf>
    <xf numFmtId="4" fontId="0" fillId="0" borderId="0" xfId="0" applyNumberFormat="1" applyAlignment="1">
      <alignment/>
    </xf>
    <xf numFmtId="0" fontId="3" fillId="0" borderId="0" xfId="0" applyFont="1" applyBorder="1" applyAlignment="1">
      <alignment horizontal="justify" vertical="center" wrapText="1"/>
    </xf>
    <xf numFmtId="4" fontId="2" fillId="0" borderId="11" xfId="0" applyNumberFormat="1" applyFont="1" applyBorder="1" applyAlignment="1">
      <alignment horizontal="center" vertical="center" wrapText="1"/>
    </xf>
    <xf numFmtId="0" fontId="16" fillId="0" borderId="11" xfId="0" applyFont="1" applyBorder="1" applyAlignment="1">
      <alignment horizontal="center" vertical="center"/>
    </xf>
    <xf numFmtId="0" fontId="18" fillId="0" borderId="11" xfId="0" applyFont="1" applyBorder="1" applyAlignment="1">
      <alignment horizontal="center" vertical="center"/>
    </xf>
    <xf numFmtId="2" fontId="8" fillId="0" borderId="11" xfId="0" applyNumberFormat="1" applyFont="1" applyBorder="1" applyAlignment="1">
      <alignment horizontal="center" vertical="center" wrapText="1"/>
    </xf>
    <xf numFmtId="4" fontId="8" fillId="0" borderId="19" xfId="0" applyNumberFormat="1" applyFont="1" applyBorder="1" applyAlignment="1">
      <alignment horizontal="justify" vertical="center" wrapText="1"/>
    </xf>
    <xf numFmtId="0" fontId="2" fillId="0" borderId="11" xfId="0" applyFont="1" applyBorder="1" applyAlignment="1">
      <alignment horizontal="center" vertical="center" wrapText="1"/>
    </xf>
    <xf numFmtId="0" fontId="0" fillId="0" borderId="0" xfId="0" applyFont="1" applyAlignment="1">
      <alignment horizontal="center"/>
    </xf>
    <xf numFmtId="0" fontId="22" fillId="0" borderId="0" xfId="0" applyFont="1" applyAlignment="1">
      <alignment/>
    </xf>
    <xf numFmtId="0" fontId="25" fillId="0" borderId="0" xfId="0" applyFont="1" applyAlignment="1">
      <alignment/>
    </xf>
    <xf numFmtId="0" fontId="7"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14" fillId="34" borderId="11" xfId="0" applyFont="1" applyFill="1" applyBorder="1" applyAlignment="1">
      <alignment horizontal="center" vertical="center" wrapText="1"/>
    </xf>
    <xf numFmtId="0" fontId="26" fillId="0" borderId="11" xfId="0" applyFont="1" applyBorder="1" applyAlignment="1">
      <alignment horizontal="center" vertical="center" wrapText="1"/>
    </xf>
    <xf numFmtId="0" fontId="2" fillId="0" borderId="0" xfId="45" applyFont="1" applyAlignment="1">
      <alignment vertical="top" wrapText="1"/>
      <protection/>
    </xf>
    <xf numFmtId="0" fontId="3" fillId="0" borderId="14" xfId="0" applyFont="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9" fillId="0" borderId="19" xfId="0" applyFont="1" applyBorder="1" applyAlignment="1">
      <alignment horizontal="center" vertical="center"/>
    </xf>
    <xf numFmtId="0" fontId="0" fillId="0" borderId="0" xfId="0" applyFont="1" applyAlignment="1">
      <alignment/>
    </xf>
    <xf numFmtId="0" fontId="7" fillId="0" borderId="16" xfId="0" applyFont="1" applyBorder="1" applyAlignment="1">
      <alignment horizontal="center" vertical="center" wrapText="1"/>
    </xf>
    <xf numFmtId="4" fontId="2" fillId="0" borderId="16" xfId="0" applyNumberFormat="1" applyFont="1" applyBorder="1" applyAlignment="1">
      <alignment horizontal="center" vertical="center" wrapText="1"/>
    </xf>
    <xf numFmtId="4" fontId="8" fillId="0" borderId="16" xfId="0" applyNumberFormat="1" applyFont="1" applyBorder="1" applyAlignment="1">
      <alignment horizontal="center"/>
    </xf>
    <xf numFmtId="0" fontId="7" fillId="0" borderId="21" xfId="0" applyFont="1" applyBorder="1" applyAlignment="1">
      <alignment horizontal="center" vertical="center"/>
    </xf>
    <xf numFmtId="0" fontId="8" fillId="0" borderId="19" xfId="0" applyFont="1" applyBorder="1" applyAlignment="1">
      <alignment horizontal="center" vertical="center"/>
    </xf>
    <xf numFmtId="4"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2" fontId="2" fillId="0" borderId="11" xfId="0" applyNumberFormat="1" applyFont="1" applyBorder="1" applyAlignment="1">
      <alignment horizontal="center" vertical="center" wrapText="1"/>
    </xf>
    <xf numFmtId="0" fontId="7" fillId="0" borderId="0" xfId="0" applyFont="1" applyAlignment="1">
      <alignment/>
    </xf>
    <xf numFmtId="4" fontId="7" fillId="0" borderId="0" xfId="0" applyNumberFormat="1" applyFont="1" applyAlignment="1">
      <alignment/>
    </xf>
    <xf numFmtId="3" fontId="15" fillId="0" borderId="11"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1" fontId="7" fillId="0" borderId="11"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2" fillId="0" borderId="0" xfId="45" applyFont="1" applyAlignment="1">
      <alignment horizontal="right" vertical="top" wrapText="1"/>
      <protection/>
    </xf>
    <xf numFmtId="0" fontId="26" fillId="0" borderId="16" xfId="0" applyFont="1" applyBorder="1" applyAlignment="1">
      <alignment horizontal="center" vertical="center" wrapText="1"/>
    </xf>
    <xf numFmtId="0" fontId="16" fillId="0" borderId="16" xfId="0" applyFont="1" applyBorder="1" applyAlignment="1">
      <alignment horizontal="center" vertical="center" wrapText="1"/>
    </xf>
    <xf numFmtId="4" fontId="2" fillId="0" borderId="0" xfId="0" applyNumberFormat="1" applyFont="1" applyBorder="1" applyAlignment="1">
      <alignment horizontal="justify" vertical="center" wrapText="1"/>
    </xf>
    <xf numFmtId="0" fontId="16" fillId="32" borderId="11" xfId="0" applyFont="1" applyFill="1" applyBorder="1" applyAlignment="1">
      <alignment horizontal="left" vertical="center" wrapText="1"/>
    </xf>
    <xf numFmtId="0" fontId="16" fillId="32" borderId="11" xfId="0" applyFont="1" applyFill="1" applyBorder="1" applyAlignment="1">
      <alignment horizontal="center" vertical="center" wrapText="1"/>
    </xf>
    <xf numFmtId="0" fontId="2" fillId="0" borderId="0" xfId="0" applyFont="1" applyAlignment="1">
      <alignment horizontal="center" vertical="center"/>
    </xf>
    <xf numFmtId="0" fontId="18" fillId="0" borderId="11" xfId="0" applyFont="1" applyBorder="1" applyAlignment="1">
      <alignment horizontal="left" vertical="center" wrapText="1"/>
    </xf>
    <xf numFmtId="0" fontId="18" fillId="0" borderId="11" xfId="0" applyFont="1" applyBorder="1" applyAlignment="1">
      <alignment horizontal="left" vertical="center"/>
    </xf>
    <xf numFmtId="0" fontId="7" fillId="0" borderId="22" xfId="0" applyFont="1" applyBorder="1" applyAlignment="1">
      <alignment horizontal="left" vertical="center" wrapText="1"/>
    </xf>
    <xf numFmtId="0" fontId="7" fillId="0" borderId="20" xfId="0" applyFont="1" applyBorder="1" applyAlignment="1">
      <alignment horizontal="left" vertical="center" wrapText="1"/>
    </xf>
    <xf numFmtId="0" fontId="7" fillId="0" borderId="18" xfId="0" applyFont="1" applyBorder="1" applyAlignment="1">
      <alignment horizontal="left" vertical="center" wrapText="1"/>
    </xf>
    <xf numFmtId="0" fontId="7" fillId="0" borderId="23" xfId="0" applyFont="1" applyBorder="1" applyAlignment="1">
      <alignment horizontal="left" vertical="center" wrapText="1"/>
    </xf>
    <xf numFmtId="0" fontId="7" fillId="0" borderId="19" xfId="0" applyFont="1" applyBorder="1" applyAlignment="1">
      <alignment horizontal="left" vertical="center" wrapText="1"/>
    </xf>
    <xf numFmtId="0" fontId="7" fillId="0" borderId="24" xfId="0" applyFont="1" applyBorder="1" applyAlignment="1">
      <alignment horizontal="left" vertical="center" wrapText="1"/>
    </xf>
    <xf numFmtId="4" fontId="7" fillId="0" borderId="23"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14" fillId="35" borderId="16"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4" fillId="35" borderId="22" xfId="0" applyFont="1" applyFill="1" applyBorder="1" applyAlignment="1">
      <alignment horizontal="center" vertical="center" wrapText="1"/>
    </xf>
    <xf numFmtId="0" fontId="14" fillId="35" borderId="20" xfId="0" applyFont="1" applyFill="1" applyBorder="1" applyAlignment="1">
      <alignment horizontal="center" vertical="center" wrapText="1"/>
    </xf>
    <xf numFmtId="0" fontId="14" fillId="35" borderId="18" xfId="0" applyFont="1" applyFill="1" applyBorder="1" applyAlignment="1">
      <alignment horizontal="center" vertical="center" wrapText="1"/>
    </xf>
    <xf numFmtId="0" fontId="16" fillId="0" borderId="22" xfId="0" applyFont="1" applyBorder="1" applyAlignment="1">
      <alignment horizontal="left" vertical="top" wrapText="1"/>
    </xf>
    <xf numFmtId="0" fontId="16" fillId="0" borderId="20" xfId="0" applyFont="1" applyBorder="1" applyAlignment="1">
      <alignment horizontal="left" vertical="top" wrapText="1"/>
    </xf>
    <xf numFmtId="0" fontId="16" fillId="0" borderId="18" xfId="0" applyFont="1" applyBorder="1" applyAlignment="1">
      <alignment horizontal="left" vertical="top" wrapText="1"/>
    </xf>
    <xf numFmtId="0" fontId="7" fillId="0" borderId="22" xfId="0" applyFont="1" applyBorder="1" applyAlignment="1">
      <alignment horizontal="left" vertical="top" wrapText="1"/>
    </xf>
    <xf numFmtId="0" fontId="7" fillId="0" borderId="20" xfId="0" applyFont="1" applyBorder="1" applyAlignment="1">
      <alignment horizontal="left" vertical="top" wrapText="1"/>
    </xf>
    <xf numFmtId="0" fontId="7" fillId="0" borderId="18" xfId="0" applyFont="1" applyBorder="1" applyAlignment="1">
      <alignment horizontal="left" vertical="top" wrapText="1"/>
    </xf>
    <xf numFmtId="4" fontId="7" fillId="0" borderId="16" xfId="0" applyNumberFormat="1" applyFont="1" applyBorder="1" applyAlignment="1">
      <alignment horizontal="center" vertical="center" wrapText="1"/>
    </xf>
    <xf numFmtId="0" fontId="7" fillId="0" borderId="16" xfId="0" applyFon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xf>
    <xf numFmtId="0" fontId="15" fillId="35" borderId="22" xfId="0" applyFont="1" applyFill="1" applyBorder="1" applyAlignment="1">
      <alignment horizontal="center" vertical="center" wrapText="1"/>
    </xf>
    <xf numFmtId="0" fontId="15" fillId="35" borderId="2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8" fillId="0" borderId="0" xfId="0" applyFont="1" applyAlignment="1">
      <alignment horizontal="left" vertical="center" wrapText="1"/>
    </xf>
    <xf numFmtId="0" fontId="22" fillId="0" borderId="0" xfId="0" applyFont="1" applyAlignment="1">
      <alignment/>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14" fillId="35" borderId="22" xfId="0" applyFont="1" applyFill="1" applyBorder="1" applyAlignment="1">
      <alignment horizontal="center" vertical="center" wrapText="1"/>
    </xf>
    <xf numFmtId="0" fontId="14" fillId="35" borderId="20" xfId="0" applyFont="1" applyFill="1" applyBorder="1" applyAlignment="1">
      <alignment horizontal="center" vertical="center" wrapText="1"/>
    </xf>
    <xf numFmtId="0" fontId="14" fillId="35" borderId="18" xfId="0" applyFont="1" applyFill="1" applyBorder="1" applyAlignment="1">
      <alignment horizontal="center" vertical="center" wrapText="1"/>
    </xf>
    <xf numFmtId="0" fontId="13" fillId="0" borderId="0" xfId="0" applyFont="1" applyAlignment="1">
      <alignment horizontal="left" vertical="center" wrapText="1"/>
    </xf>
    <xf numFmtId="0" fontId="18" fillId="0" borderId="22" xfId="0" applyFont="1" applyBorder="1" applyAlignment="1">
      <alignment horizontal="left" vertical="center" wrapText="1"/>
    </xf>
    <xf numFmtId="0" fontId="18" fillId="0" borderId="20" xfId="0" applyFont="1" applyBorder="1" applyAlignment="1">
      <alignment horizontal="left" vertical="center" wrapText="1"/>
    </xf>
    <xf numFmtId="0" fontId="18"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7" fillId="0" borderId="20" xfId="0" applyFont="1" applyBorder="1" applyAlignment="1">
      <alignment horizontal="left" vertical="center" wrapText="1"/>
    </xf>
    <xf numFmtId="0" fontId="7" fillId="0" borderId="18" xfId="0" applyFont="1" applyBorder="1" applyAlignment="1">
      <alignment horizontal="left" vertical="center" wrapText="1"/>
    </xf>
    <xf numFmtId="0" fontId="7" fillId="0" borderId="23" xfId="0" applyFont="1" applyBorder="1" applyAlignment="1">
      <alignment horizontal="left" vertical="top" wrapText="1"/>
    </xf>
    <xf numFmtId="0" fontId="7" fillId="0" borderId="19" xfId="0" applyFont="1" applyBorder="1" applyAlignment="1">
      <alignment horizontal="left" vertical="top" wrapText="1"/>
    </xf>
    <xf numFmtId="0" fontId="7" fillId="0" borderId="24" xfId="0" applyFont="1" applyBorder="1" applyAlignment="1">
      <alignment horizontal="left" vertical="top" wrapText="1"/>
    </xf>
    <xf numFmtId="0" fontId="14" fillId="35" borderId="22" xfId="0" applyFont="1" applyFill="1" applyBorder="1" applyAlignment="1">
      <alignment horizontal="left" vertical="top" wrapText="1"/>
    </xf>
    <xf numFmtId="0" fontId="7" fillId="35" borderId="20" xfId="0" applyFont="1" applyFill="1" applyBorder="1" applyAlignment="1">
      <alignment horizontal="left" vertical="top" wrapText="1"/>
    </xf>
    <xf numFmtId="0" fontId="7" fillId="35" borderId="18" xfId="0" applyFont="1" applyFill="1" applyBorder="1" applyAlignment="1">
      <alignment horizontal="left" vertical="top" wrapText="1"/>
    </xf>
    <xf numFmtId="0" fontId="7" fillId="0" borderId="16" xfId="0" applyFont="1" applyBorder="1" applyAlignment="1">
      <alignment horizontal="center" vertical="center" wrapText="1"/>
    </xf>
    <xf numFmtId="4" fontId="7" fillId="0" borderId="22" xfId="0" applyNumberFormat="1" applyFont="1" applyBorder="1" applyAlignment="1">
      <alignment horizontal="center" vertical="center" wrapText="1"/>
    </xf>
    <xf numFmtId="0" fontId="7" fillId="0" borderId="18" xfId="0" applyFont="1" applyBorder="1" applyAlignment="1">
      <alignment horizontal="center" vertical="center" wrapText="1"/>
    </xf>
    <xf numFmtId="4" fontId="7" fillId="0" borderId="18" xfId="0" applyNumberFormat="1" applyFont="1" applyBorder="1" applyAlignment="1">
      <alignment horizontal="center" vertical="center" wrapText="1"/>
    </xf>
    <xf numFmtId="4" fontId="7" fillId="0" borderId="24" xfId="0" applyNumberFormat="1" applyFont="1" applyBorder="1" applyAlignment="1">
      <alignment horizontal="center" vertical="center" wrapText="1"/>
    </xf>
    <xf numFmtId="4" fontId="7" fillId="35" borderId="22" xfId="0" applyNumberFormat="1" applyFont="1" applyFill="1" applyBorder="1" applyAlignment="1">
      <alignment horizontal="center" vertical="center" wrapText="1"/>
    </xf>
    <xf numFmtId="4" fontId="7" fillId="35" borderId="18" xfId="0" applyNumberFormat="1" applyFont="1" applyFill="1" applyBorder="1" applyAlignment="1">
      <alignment horizontal="center" vertical="center" wrapText="1"/>
    </xf>
    <xf numFmtId="0" fontId="7" fillId="35" borderId="18" xfId="0" applyFont="1" applyFill="1" applyBorder="1" applyAlignment="1">
      <alignment horizontal="center" vertical="center" wrapText="1"/>
    </xf>
    <xf numFmtId="4" fontId="16" fillId="0" borderId="22" xfId="0" applyNumberFormat="1" applyFont="1" applyBorder="1" applyAlignment="1">
      <alignment horizontal="center" vertical="center" wrapText="1"/>
    </xf>
    <xf numFmtId="4" fontId="16" fillId="0" borderId="18" xfId="0" applyNumberFormat="1" applyFont="1" applyBorder="1" applyAlignment="1">
      <alignment horizontal="center" vertical="center" wrapText="1"/>
    </xf>
    <xf numFmtId="4" fontId="7" fillId="0" borderId="16" xfId="0" applyNumberFormat="1" applyFont="1" applyBorder="1" applyAlignment="1">
      <alignment horizontal="center" vertical="center" wrapText="1"/>
    </xf>
    <xf numFmtId="0" fontId="16" fillId="0" borderId="23" xfId="0" applyFont="1" applyBorder="1" applyAlignment="1">
      <alignment horizontal="left" vertical="top" wrapText="1"/>
    </xf>
    <xf numFmtId="0" fontId="14" fillId="35" borderId="20" xfId="0" applyFont="1" applyFill="1" applyBorder="1" applyAlignment="1">
      <alignment horizontal="left" vertical="top" wrapText="1"/>
    </xf>
    <xf numFmtId="0" fontId="14" fillId="35" borderId="18" xfId="0" applyFont="1" applyFill="1" applyBorder="1" applyAlignment="1">
      <alignment horizontal="left" vertical="top" wrapText="1"/>
    </xf>
    <xf numFmtId="0" fontId="16" fillId="0" borderId="22" xfId="0" applyFont="1" applyBorder="1" applyAlignment="1">
      <alignment horizontal="left" vertical="top" wrapText="1"/>
    </xf>
    <xf numFmtId="0" fontId="0" fillId="0" borderId="20" xfId="0" applyBorder="1" applyAlignment="1">
      <alignment horizontal="left" vertical="top" wrapText="1"/>
    </xf>
    <xf numFmtId="0" fontId="0" fillId="0" borderId="18" xfId="0" applyBorder="1" applyAlignment="1">
      <alignment horizontal="left" vertical="top" wrapText="1"/>
    </xf>
    <xf numFmtId="0" fontId="18" fillId="0" borderId="23" xfId="0" applyFont="1" applyBorder="1" applyAlignment="1">
      <alignment horizontal="left" vertical="top" wrapText="1"/>
    </xf>
    <xf numFmtId="0" fontId="16" fillId="0" borderId="19" xfId="0" applyFont="1" applyBorder="1" applyAlignment="1">
      <alignment horizontal="left" vertical="top" wrapText="1"/>
    </xf>
    <xf numFmtId="0" fontId="16" fillId="0" borderId="24" xfId="0" applyFont="1" applyBorder="1" applyAlignment="1">
      <alignment horizontal="left" vertical="top" wrapText="1"/>
    </xf>
    <xf numFmtId="4" fontId="15" fillId="35" borderId="22" xfId="0" applyNumberFormat="1" applyFont="1" applyFill="1" applyBorder="1" applyAlignment="1">
      <alignment horizontal="center" vertical="center" wrapText="1"/>
    </xf>
    <xf numFmtId="4" fontId="15" fillId="35" borderId="18" xfId="0" applyNumberFormat="1" applyFont="1" applyFill="1" applyBorder="1" applyAlignment="1">
      <alignment horizontal="center" vertical="center" wrapText="1"/>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7" fillId="0" borderId="24" xfId="0" applyFont="1" applyBorder="1" applyAlignment="1">
      <alignment horizontal="left" vertical="center"/>
    </xf>
    <xf numFmtId="0" fontId="7" fillId="35" borderId="22" xfId="0" applyFont="1" applyFill="1" applyBorder="1" applyAlignment="1">
      <alignment horizontal="left" vertical="top" wrapText="1"/>
    </xf>
    <xf numFmtId="0" fontId="20" fillId="0" borderId="22" xfId="0" applyFont="1" applyBorder="1" applyAlignment="1">
      <alignment horizontal="center" vertical="top"/>
    </xf>
    <xf numFmtId="0" fontId="20" fillId="0" borderId="18" xfId="0" applyFont="1" applyBorder="1" applyAlignment="1">
      <alignment horizontal="center" vertical="top"/>
    </xf>
    <xf numFmtId="4" fontId="7" fillId="0" borderId="22" xfId="0" applyNumberFormat="1" applyFont="1" applyBorder="1" applyAlignment="1">
      <alignment horizontal="center" vertical="center" wrapText="1"/>
    </xf>
    <xf numFmtId="4" fontId="7" fillId="0" borderId="18" xfId="0" applyNumberFormat="1" applyFont="1" applyBorder="1" applyAlignment="1">
      <alignment horizontal="center" vertical="center" wrapText="1"/>
    </xf>
    <xf numFmtId="4" fontId="0" fillId="0" borderId="18" xfId="0" applyNumberFormat="1" applyBorder="1" applyAlignment="1">
      <alignment horizontal="center" vertical="center" wrapText="1"/>
    </xf>
    <xf numFmtId="0" fontId="14" fillId="34" borderId="20"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14" fillId="35" borderId="22" xfId="0" applyFont="1" applyFill="1" applyBorder="1" applyAlignment="1">
      <alignment horizontal="left" vertical="center" wrapText="1"/>
    </xf>
    <xf numFmtId="0" fontId="14" fillId="35" borderId="20" xfId="0" applyFont="1" applyFill="1" applyBorder="1" applyAlignment="1">
      <alignment horizontal="left" vertical="center" wrapText="1"/>
    </xf>
    <xf numFmtId="0" fontId="14" fillId="35" borderId="18" xfId="0" applyFont="1" applyFill="1" applyBorder="1" applyAlignment="1">
      <alignment horizontal="left" vertical="center" wrapText="1"/>
    </xf>
    <xf numFmtId="0" fontId="14" fillId="35" borderId="22" xfId="0" applyFont="1" applyFill="1" applyBorder="1" applyAlignment="1">
      <alignment horizontal="left" vertical="center" wrapText="1"/>
    </xf>
    <xf numFmtId="0" fontId="28" fillId="0" borderId="22" xfId="0" applyFont="1" applyBorder="1" applyAlignment="1">
      <alignment horizontal="center" vertical="top"/>
    </xf>
    <xf numFmtId="0" fontId="28" fillId="0" borderId="18" xfId="0" applyFont="1" applyBorder="1" applyAlignment="1">
      <alignment horizontal="center" vertical="top"/>
    </xf>
    <xf numFmtId="0" fontId="3" fillId="0" borderId="13"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18" fillId="0" borderId="13"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3" fillId="32" borderId="27" xfId="0" applyFont="1" applyFill="1" applyBorder="1" applyAlignment="1">
      <alignment horizontal="center" vertical="center" wrapText="1"/>
    </xf>
    <xf numFmtId="0" fontId="13" fillId="32" borderId="28" xfId="0" applyFont="1" applyFill="1" applyBorder="1" applyAlignment="1">
      <alignment horizontal="center" vertical="center" wrapText="1"/>
    </xf>
    <xf numFmtId="0" fontId="13" fillId="32" borderId="29" xfId="0" applyFont="1" applyFill="1" applyBorder="1" applyAlignment="1">
      <alignment horizontal="center" vertical="center" wrapText="1"/>
    </xf>
    <xf numFmtId="3" fontId="16" fillId="0" borderId="22" xfId="0" applyNumberFormat="1" applyFont="1" applyBorder="1" applyAlignment="1">
      <alignment horizontal="center" vertical="top"/>
    </xf>
    <xf numFmtId="0" fontId="16" fillId="0" borderId="18" xfId="0" applyFont="1" applyBorder="1" applyAlignment="1">
      <alignment horizontal="center" vertical="top"/>
    </xf>
    <xf numFmtId="0" fontId="14" fillId="34" borderId="23"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3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6" fillId="0" borderId="22" xfId="0" applyFont="1" applyBorder="1" applyAlignment="1">
      <alignment horizontal="center" vertical="top"/>
    </xf>
    <xf numFmtId="2" fontId="16" fillId="0" borderId="22" xfId="0" applyNumberFormat="1" applyFont="1" applyBorder="1" applyAlignment="1">
      <alignment horizontal="center" vertical="top" wrapText="1"/>
    </xf>
    <xf numFmtId="2" fontId="16" fillId="0" borderId="18" xfId="0" applyNumberFormat="1" applyFont="1" applyBorder="1" applyAlignment="1">
      <alignment horizontal="center" vertical="top" wrapText="1"/>
    </xf>
    <xf numFmtId="0" fontId="13" fillId="33" borderId="1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4" fillId="34" borderId="17" xfId="0" applyFont="1" applyFill="1" applyBorder="1" applyAlignment="1">
      <alignment horizontal="center" vertical="center" wrapText="1"/>
    </xf>
    <xf numFmtId="0" fontId="14" fillId="34" borderId="14" xfId="0" applyFont="1" applyFill="1" applyBorder="1" applyAlignment="1">
      <alignment horizontal="center" vertical="center" wrapText="1"/>
    </xf>
    <xf numFmtId="4" fontId="16" fillId="0" borderId="16"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5" fillId="35" borderId="16" xfId="0" applyFont="1" applyFill="1" applyBorder="1" applyAlignment="1">
      <alignment horizontal="center" vertical="center" wrapText="1"/>
    </xf>
    <xf numFmtId="0" fontId="16" fillId="0" borderId="23" xfId="0" applyFont="1" applyBorder="1" applyAlignment="1">
      <alignment horizontal="left" vertical="center" wrapText="1"/>
    </xf>
    <xf numFmtId="0" fontId="16" fillId="0" borderId="19" xfId="0" applyFont="1" applyBorder="1" applyAlignment="1">
      <alignment horizontal="left" vertical="center" wrapText="1"/>
    </xf>
    <xf numFmtId="0" fontId="16" fillId="0" borderId="24" xfId="0" applyFont="1" applyBorder="1" applyAlignment="1">
      <alignment horizontal="left" vertical="center" wrapText="1"/>
    </xf>
    <xf numFmtId="0" fontId="15" fillId="35" borderId="22" xfId="0" applyFont="1" applyFill="1" applyBorder="1" applyAlignment="1">
      <alignment horizontal="left" vertical="center" wrapText="1"/>
    </xf>
    <xf numFmtId="0" fontId="15" fillId="35" borderId="20" xfId="0" applyFont="1" applyFill="1" applyBorder="1" applyAlignment="1">
      <alignment horizontal="left" vertical="center" wrapText="1"/>
    </xf>
    <xf numFmtId="0" fontId="15" fillId="35" borderId="18" xfId="0" applyFont="1" applyFill="1" applyBorder="1" applyAlignment="1">
      <alignment horizontal="left" vertical="center" wrapText="1"/>
    </xf>
    <xf numFmtId="0" fontId="16" fillId="0" borderId="2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8" xfId="0" applyFont="1" applyBorder="1" applyAlignment="1">
      <alignment horizontal="left" vertical="center" wrapText="1"/>
    </xf>
    <xf numFmtId="0" fontId="7" fillId="0" borderId="22" xfId="0" applyFont="1"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4" fontId="7" fillId="0" borderId="23" xfId="0" applyNumberFormat="1" applyFont="1" applyBorder="1" applyAlignment="1">
      <alignment horizontal="center" vertical="center" wrapText="1"/>
    </xf>
    <xf numFmtId="4" fontId="7" fillId="0" borderId="24" xfId="0" applyNumberFormat="1" applyFont="1" applyBorder="1" applyAlignment="1">
      <alignment horizontal="center" vertical="center" wrapText="1"/>
    </xf>
    <xf numFmtId="0" fontId="14" fillId="34" borderId="23" xfId="0" applyFont="1" applyFill="1" applyBorder="1" applyAlignment="1">
      <alignment vertical="center" wrapText="1"/>
    </xf>
    <xf numFmtId="0" fontId="14" fillId="34" borderId="19" xfId="0" applyFont="1" applyFill="1" applyBorder="1" applyAlignment="1">
      <alignment vertical="center" wrapText="1"/>
    </xf>
    <xf numFmtId="0" fontId="14" fillId="34" borderId="24" xfId="0" applyFont="1" applyFill="1" applyBorder="1" applyAlignment="1">
      <alignment vertical="center" wrapText="1"/>
    </xf>
    <xf numFmtId="0" fontId="14" fillId="34" borderId="30" xfId="0" applyFont="1" applyFill="1" applyBorder="1" applyAlignment="1">
      <alignment vertical="center" wrapText="1"/>
    </xf>
    <xf numFmtId="0" fontId="14" fillId="34" borderId="10" xfId="0" applyFont="1" applyFill="1" applyBorder="1" applyAlignment="1">
      <alignment vertical="center" wrapText="1"/>
    </xf>
    <xf numFmtId="0" fontId="14" fillId="34" borderId="11" xfId="0" applyFont="1" applyFill="1" applyBorder="1" applyAlignment="1">
      <alignment vertical="center" wrapText="1"/>
    </xf>
    <xf numFmtId="0" fontId="14" fillId="35" borderId="20" xfId="0" applyFont="1" applyFill="1" applyBorder="1" applyAlignment="1">
      <alignment horizontal="left" vertical="center" wrapText="1"/>
    </xf>
    <xf numFmtId="0" fontId="14" fillId="35" borderId="18" xfId="0" applyFont="1" applyFill="1" applyBorder="1" applyAlignment="1">
      <alignment horizontal="left" vertical="center" wrapText="1"/>
    </xf>
    <xf numFmtId="0" fontId="14" fillId="35" borderId="16" xfId="0" applyFont="1" applyFill="1" applyBorder="1" applyAlignment="1">
      <alignment horizontal="center" vertical="center" wrapText="1"/>
    </xf>
    <xf numFmtId="0" fontId="16" fillId="0" borderId="20" xfId="0" applyFont="1" applyBorder="1" applyAlignment="1">
      <alignment horizontal="left" vertical="top" wrapText="1"/>
    </xf>
    <xf numFmtId="0" fontId="16" fillId="0" borderId="18" xfId="0" applyFont="1" applyBorder="1" applyAlignment="1">
      <alignment horizontal="left" vertical="top" wrapText="1"/>
    </xf>
    <xf numFmtId="0" fontId="7" fillId="0" borderId="18" xfId="0" applyFont="1" applyBorder="1" applyAlignment="1">
      <alignment horizontal="center" vertical="center" wrapText="1"/>
    </xf>
    <xf numFmtId="0" fontId="7" fillId="0" borderId="23" xfId="0" applyFont="1" applyBorder="1" applyAlignment="1">
      <alignment vertical="top" wrapText="1"/>
    </xf>
    <xf numFmtId="0" fontId="7" fillId="0" borderId="19" xfId="0" applyFont="1" applyBorder="1" applyAlignment="1">
      <alignment vertical="top" wrapText="1"/>
    </xf>
    <xf numFmtId="0" fontId="7" fillId="0" borderId="24" xfId="0" applyFont="1" applyBorder="1" applyAlignment="1">
      <alignment vertical="top" wrapText="1"/>
    </xf>
    <xf numFmtId="4" fontId="16" fillId="0" borderId="23" xfId="0" applyNumberFormat="1" applyFont="1" applyBorder="1" applyAlignment="1">
      <alignment horizontal="center" vertical="center" wrapText="1"/>
    </xf>
    <xf numFmtId="0" fontId="16" fillId="0" borderId="24" xfId="0" applyFont="1" applyBorder="1" applyAlignment="1">
      <alignment horizontal="center" vertical="center" wrapText="1"/>
    </xf>
    <xf numFmtId="0" fontId="16" fillId="0" borderId="18" xfId="0" applyFont="1" applyBorder="1" applyAlignment="1">
      <alignment horizontal="center" vertical="center" wrapText="1"/>
    </xf>
    <xf numFmtId="0" fontId="22" fillId="0" borderId="0" xfId="0" applyFont="1" applyAlignment="1">
      <alignment wrapText="1"/>
    </xf>
    <xf numFmtId="0" fontId="18" fillId="0" borderId="0" xfId="0" applyFont="1" applyAlignment="1">
      <alignment horizontal="left" vertical="center" wrapText="1"/>
    </xf>
    <xf numFmtId="0" fontId="25" fillId="0" borderId="0" xfId="0" applyFont="1" applyAlignment="1">
      <alignment wrapText="1"/>
    </xf>
    <xf numFmtId="0" fontId="25" fillId="0" borderId="0" xfId="0" applyFont="1" applyAlignment="1">
      <alignment/>
    </xf>
    <xf numFmtId="4" fontId="7" fillId="35" borderId="16" xfId="0" applyNumberFormat="1" applyFont="1" applyFill="1" applyBorder="1" applyAlignment="1">
      <alignment horizontal="center" vertical="center" wrapText="1"/>
    </xf>
    <xf numFmtId="0" fontId="7" fillId="35" borderId="16" xfId="0" applyFont="1" applyFill="1" applyBorder="1" applyAlignment="1">
      <alignment horizontal="center" vertical="center" wrapText="1"/>
    </xf>
    <xf numFmtId="0" fontId="16" fillId="35" borderId="22" xfId="0" applyFont="1" applyFill="1" applyBorder="1" applyAlignment="1">
      <alignment horizontal="left" vertical="top" wrapText="1"/>
    </xf>
    <xf numFmtId="0" fontId="16" fillId="35" borderId="20" xfId="0" applyFont="1" applyFill="1" applyBorder="1" applyAlignment="1">
      <alignment horizontal="left" vertical="top" wrapText="1"/>
    </xf>
    <xf numFmtId="0" fontId="16" fillId="35" borderId="18" xfId="0" applyFont="1" applyFill="1" applyBorder="1" applyAlignment="1">
      <alignment horizontal="left" vertical="top" wrapText="1"/>
    </xf>
    <xf numFmtId="0" fontId="7" fillId="0" borderId="23" xfId="0" applyFont="1" applyBorder="1" applyAlignment="1">
      <alignment horizontal="left" vertical="top" wrapText="1"/>
    </xf>
    <xf numFmtId="0" fontId="17" fillId="35" borderId="22" xfId="0" applyFont="1" applyFill="1" applyBorder="1" applyAlignment="1">
      <alignment horizontal="left" vertical="top" wrapText="1"/>
    </xf>
    <xf numFmtId="0" fontId="17" fillId="35" borderId="20" xfId="0" applyFont="1" applyFill="1" applyBorder="1" applyAlignment="1">
      <alignment horizontal="left" vertical="top" wrapText="1"/>
    </xf>
    <xf numFmtId="0" fontId="17" fillId="35" borderId="18" xfId="0" applyFont="1" applyFill="1" applyBorder="1" applyAlignment="1">
      <alignment horizontal="left" vertical="top" wrapText="1"/>
    </xf>
    <xf numFmtId="4" fontId="15" fillId="35" borderId="22" xfId="0" applyNumberFormat="1" applyFont="1" applyFill="1" applyBorder="1" applyAlignment="1">
      <alignment horizontal="center" vertical="center" wrapText="1"/>
    </xf>
    <xf numFmtId="0" fontId="0" fillId="0" borderId="18" xfId="0" applyBorder="1" applyAlignment="1">
      <alignment horizontal="center" vertical="center" wrapText="1"/>
    </xf>
    <xf numFmtId="3" fontId="16" fillId="0" borderId="23" xfId="0" applyNumberFormat="1" applyFont="1" applyBorder="1" applyAlignment="1">
      <alignment horizontal="center" vertical="center" wrapText="1"/>
    </xf>
    <xf numFmtId="0" fontId="18" fillId="0" borderId="0" xfId="45" applyFont="1" applyAlignment="1">
      <alignment horizontal="left" vertical="top" wrapText="1"/>
      <protection/>
    </xf>
    <xf numFmtId="4" fontId="2" fillId="0" borderId="22"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18" fillId="32" borderId="31" xfId="0" applyFont="1" applyFill="1" applyBorder="1" applyAlignment="1">
      <alignment horizontal="center" vertical="center"/>
    </xf>
    <xf numFmtId="0" fontId="18" fillId="32" borderId="32" xfId="0" applyFont="1" applyFill="1" applyBorder="1" applyAlignment="1">
      <alignment horizontal="center" vertical="center"/>
    </xf>
    <xf numFmtId="0" fontId="18" fillId="32" borderId="33" xfId="0" applyFont="1" applyFill="1" applyBorder="1" applyAlignment="1">
      <alignment horizontal="center" vertical="center"/>
    </xf>
    <xf numFmtId="0" fontId="18" fillId="32" borderId="34" xfId="0" applyFont="1" applyFill="1" applyBorder="1" applyAlignment="1">
      <alignment horizontal="center" vertical="center"/>
    </xf>
    <xf numFmtId="0" fontId="18" fillId="32" borderId="24" xfId="0" applyFont="1" applyFill="1" applyBorder="1" applyAlignment="1">
      <alignment horizontal="center" vertical="center"/>
    </xf>
    <xf numFmtId="0" fontId="18" fillId="32" borderId="11" xfId="0" applyFont="1" applyFill="1" applyBorder="1" applyAlignment="1">
      <alignment horizontal="center" vertical="center"/>
    </xf>
    <xf numFmtId="0" fontId="18" fillId="0" borderId="22" xfId="0" applyFont="1" applyBorder="1" applyAlignment="1">
      <alignment horizontal="left" vertical="center"/>
    </xf>
    <xf numFmtId="0" fontId="18" fillId="0" borderId="18" xfId="0" applyFont="1" applyBorder="1" applyAlignment="1">
      <alignment horizontal="left" vertical="center"/>
    </xf>
    <xf numFmtId="0" fontId="18" fillId="32" borderId="23" xfId="0" applyFont="1" applyFill="1" applyBorder="1" applyAlignment="1">
      <alignment horizontal="center" vertical="center" wrapText="1"/>
    </xf>
    <xf numFmtId="0" fontId="18" fillId="32" borderId="24" xfId="0" applyFont="1" applyFill="1" applyBorder="1" applyAlignment="1">
      <alignment horizontal="center" vertical="center" wrapText="1"/>
    </xf>
    <xf numFmtId="0" fontId="18" fillId="32" borderId="30" xfId="0" applyFont="1" applyFill="1" applyBorder="1" applyAlignment="1">
      <alignment horizontal="center" vertical="center" wrapText="1"/>
    </xf>
    <xf numFmtId="0" fontId="18" fillId="32" borderId="11" xfId="0" applyFont="1" applyFill="1" applyBorder="1" applyAlignment="1">
      <alignment horizontal="center" vertical="center" wrapText="1"/>
    </xf>
    <xf numFmtId="0" fontId="18" fillId="32" borderId="23" xfId="0" applyFont="1" applyFill="1" applyBorder="1" applyAlignment="1">
      <alignment horizontal="center" vertical="center"/>
    </xf>
    <xf numFmtId="0" fontId="18" fillId="32" borderId="19" xfId="0" applyFont="1" applyFill="1" applyBorder="1" applyAlignment="1">
      <alignment horizontal="center" vertical="center"/>
    </xf>
    <xf numFmtId="0" fontId="18" fillId="32" borderId="30" xfId="0" applyFont="1" applyFill="1" applyBorder="1" applyAlignment="1">
      <alignment horizontal="center" vertical="center"/>
    </xf>
    <xf numFmtId="0" fontId="18" fillId="32" borderId="10" xfId="0" applyFont="1" applyFill="1" applyBorder="1" applyAlignment="1">
      <alignment horizontal="center" vertical="center"/>
    </xf>
    <xf numFmtId="0" fontId="18" fillId="0" borderId="20"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horizontal="right"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30" xfId="0" applyFont="1" applyBorder="1" applyAlignment="1">
      <alignment horizontal="center" vertical="center"/>
    </xf>
    <xf numFmtId="0" fontId="16" fillId="0" borderId="11" xfId="0" applyFont="1" applyBorder="1" applyAlignment="1">
      <alignment horizontal="center" vertical="center"/>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16" fillId="0" borderId="17" xfId="0" applyFont="1" applyBorder="1" applyAlignment="1">
      <alignment horizontal="center" vertical="center"/>
    </xf>
    <xf numFmtId="0" fontId="16" fillId="0" borderId="14" xfId="0" applyFont="1" applyBorder="1" applyAlignment="1">
      <alignment horizontal="center" vertical="center"/>
    </xf>
    <xf numFmtId="0" fontId="16" fillId="0" borderId="2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3" xfId="0" applyFont="1" applyBorder="1" applyAlignment="1">
      <alignment horizontal="center" vertical="center"/>
    </xf>
    <xf numFmtId="0" fontId="31" fillId="0" borderId="10" xfId="0" applyFont="1" applyBorder="1" applyAlignment="1">
      <alignment horizontal="left" vertical="center" wrapText="1"/>
    </xf>
    <xf numFmtId="0" fontId="16" fillId="32" borderId="22" xfId="0" applyFont="1" applyFill="1" applyBorder="1" applyAlignment="1">
      <alignment horizontal="left" vertical="center" wrapText="1"/>
    </xf>
    <xf numFmtId="0" fontId="16" fillId="32" borderId="18" xfId="0" applyFont="1" applyFill="1" applyBorder="1" applyAlignment="1">
      <alignment horizontal="left" vertical="center" wrapText="1"/>
    </xf>
    <xf numFmtId="0" fontId="16" fillId="32" borderId="22" xfId="0" applyFont="1" applyFill="1" applyBorder="1" applyAlignment="1">
      <alignment horizontal="center" vertical="center" wrapText="1"/>
    </xf>
    <xf numFmtId="0" fontId="16" fillId="32" borderId="20" xfId="0" applyFont="1" applyFill="1" applyBorder="1" applyAlignment="1">
      <alignment horizontal="center" vertical="center" wrapText="1"/>
    </xf>
    <xf numFmtId="0" fontId="16" fillId="32" borderId="35" xfId="0" applyFont="1" applyFill="1" applyBorder="1" applyAlignment="1">
      <alignment horizontal="center" vertical="center" wrapText="1"/>
    </xf>
    <xf numFmtId="0" fontId="16" fillId="32" borderId="36" xfId="0" applyFont="1" applyFill="1" applyBorder="1" applyAlignment="1">
      <alignment horizontal="left" vertical="center" wrapText="1"/>
    </xf>
    <xf numFmtId="0" fontId="3" fillId="0" borderId="19" xfId="0" applyFont="1" applyBorder="1" applyAlignment="1">
      <alignment horizontal="left" vertical="center"/>
    </xf>
    <xf numFmtId="0" fontId="8" fillId="0" borderId="20" xfId="0" applyFont="1" applyBorder="1" applyAlignment="1">
      <alignment horizontal="left" vertical="center"/>
    </xf>
    <xf numFmtId="0" fontId="3" fillId="32" borderId="31" xfId="0" applyFont="1" applyFill="1" applyBorder="1" applyAlignment="1">
      <alignment horizontal="center" vertical="center"/>
    </xf>
    <xf numFmtId="0" fontId="3" fillId="32" borderId="32" xfId="0" applyFont="1" applyFill="1" applyBorder="1" applyAlignment="1">
      <alignment horizontal="center" vertical="center"/>
    </xf>
    <xf numFmtId="0" fontId="3" fillId="32" borderId="33" xfId="0" applyFont="1" applyFill="1" applyBorder="1" applyAlignment="1">
      <alignment horizontal="center" vertical="center"/>
    </xf>
    <xf numFmtId="0" fontId="3" fillId="32" borderId="34" xfId="0" applyFont="1" applyFill="1" applyBorder="1" applyAlignment="1">
      <alignment horizontal="center" vertical="center"/>
    </xf>
    <xf numFmtId="0" fontId="8" fillId="0" borderId="19" xfId="0" applyFont="1" applyBorder="1" applyAlignment="1">
      <alignment horizontal="right" vertical="center"/>
    </xf>
    <xf numFmtId="0" fontId="3" fillId="32" borderId="23"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2" borderId="3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7" fillId="0" borderId="36" xfId="0" applyFont="1" applyBorder="1" applyAlignment="1">
      <alignment horizontal="center" vertical="center"/>
    </xf>
    <xf numFmtId="0" fontId="7" fillId="0" borderId="18" xfId="0" applyFont="1" applyBorder="1" applyAlignment="1">
      <alignment horizontal="center" vertical="center"/>
    </xf>
    <xf numFmtId="0" fontId="7" fillId="32" borderId="22"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35" xfId="0" applyFont="1" applyFill="1" applyBorder="1" applyAlignment="1">
      <alignment horizontal="center" vertical="center" wrapText="1"/>
    </xf>
    <xf numFmtId="0" fontId="7" fillId="32" borderId="18" xfId="0" applyFont="1" applyFill="1" applyBorder="1" applyAlignment="1">
      <alignment horizontal="center" vertical="center" wrapText="1"/>
    </xf>
    <xf numFmtId="0" fontId="3" fillId="32" borderId="23" xfId="0" applyFont="1" applyFill="1" applyBorder="1" applyAlignment="1">
      <alignment horizontal="center" vertical="center"/>
    </xf>
    <xf numFmtId="0" fontId="3" fillId="32" borderId="19"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30" xfId="0" applyFont="1" applyFill="1" applyBorder="1" applyAlignment="1">
      <alignment horizontal="center" vertical="center"/>
    </xf>
    <xf numFmtId="0" fontId="3" fillId="32" borderId="10" xfId="0" applyFont="1" applyFill="1" applyBorder="1" applyAlignment="1">
      <alignment horizontal="center" vertical="center"/>
    </xf>
    <xf numFmtId="0" fontId="3" fillId="32" borderId="11" xfId="0" applyFont="1" applyFill="1" applyBorder="1" applyAlignment="1">
      <alignment horizontal="center" vertical="center"/>
    </xf>
    <xf numFmtId="0" fontId="3" fillId="0" borderId="22" xfId="0" applyFont="1" applyBorder="1" applyAlignment="1">
      <alignment horizontal="left" vertical="center"/>
    </xf>
    <xf numFmtId="0" fontId="3" fillId="0" borderId="18" xfId="0" applyFont="1" applyBorder="1" applyAlignment="1">
      <alignment horizontal="left" vertical="center"/>
    </xf>
    <xf numFmtId="0" fontId="4" fillId="0" borderId="10" xfId="0" applyFont="1" applyBorder="1" applyAlignment="1">
      <alignment horizontal="left" vertical="center" wrapText="1"/>
    </xf>
    <xf numFmtId="0" fontId="0" fillId="0" borderId="10" xfId="0" applyBorder="1" applyAlignment="1">
      <alignment horizontal="left" vertical="center" wrapText="1"/>
    </xf>
    <xf numFmtId="0" fontId="9" fillId="0" borderId="19" xfId="0" applyFont="1" applyBorder="1" applyAlignment="1">
      <alignment horizontal="right" vertical="center"/>
    </xf>
    <xf numFmtId="4" fontId="8" fillId="0" borderId="22" xfId="0" applyNumberFormat="1" applyFont="1" applyBorder="1" applyAlignment="1">
      <alignment horizontal="center" vertical="center" wrapText="1"/>
    </xf>
    <xf numFmtId="4" fontId="8" fillId="0" borderId="18" xfId="0" applyNumberFormat="1"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0" xfId="0" applyFont="1" applyBorder="1" applyAlignment="1">
      <alignment horizontal="center" vertical="center"/>
    </xf>
    <xf numFmtId="0" fontId="7" fillId="0" borderId="11" xfId="0" applyFont="1" applyBorder="1" applyAlignment="1">
      <alignment horizontal="center" vertical="center"/>
    </xf>
    <xf numFmtId="0" fontId="3" fillId="0" borderId="20" xfId="0" applyFont="1" applyBorder="1" applyAlignment="1">
      <alignment horizontal="left" vertical="center"/>
    </xf>
    <xf numFmtId="0" fontId="8" fillId="0" borderId="20" xfId="0" applyFont="1" applyBorder="1" applyAlignment="1">
      <alignment horizontal="right" vertical="center"/>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5" xfId="0" applyFont="1" applyBorder="1" applyAlignment="1">
      <alignment horizontal="center" vertical="center" wrapText="1"/>
    </xf>
    <xf numFmtId="0" fontId="8" fillId="0" borderId="10" xfId="0" applyFont="1" applyBorder="1" applyAlignment="1">
      <alignment horizontal="left" vertical="center"/>
    </xf>
    <xf numFmtId="0" fontId="9" fillId="0" borderId="19" xfId="0" applyFont="1" applyBorder="1" applyAlignment="1">
      <alignment horizontal="left" vertical="center"/>
    </xf>
    <xf numFmtId="0" fontId="7" fillId="32" borderId="36" xfId="0" applyFont="1" applyFill="1" applyBorder="1" applyAlignment="1">
      <alignment horizontal="center"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30"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center"/>
    </xf>
    <xf numFmtId="0" fontId="3" fillId="0" borderId="14" xfId="0" applyFont="1" applyBorder="1" applyAlignment="1">
      <alignment horizontal="left" vertical="center"/>
    </xf>
    <xf numFmtId="49" fontId="3" fillId="0" borderId="20" xfId="0" applyNumberFormat="1" applyFont="1" applyBorder="1" applyAlignment="1">
      <alignment horizontal="left" vertical="center"/>
    </xf>
    <xf numFmtId="0" fontId="9" fillId="0" borderId="19"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Border="1" applyAlignment="1">
      <alignment vertical="center" wrapText="1"/>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3" fillId="32" borderId="23" xfId="0" applyFont="1" applyFill="1" applyBorder="1" applyAlignment="1">
      <alignment horizontal="left" vertical="center"/>
    </xf>
    <xf numFmtId="0" fontId="3" fillId="32" borderId="24" xfId="0" applyFont="1" applyFill="1" applyBorder="1" applyAlignment="1">
      <alignment horizontal="left" vertical="center"/>
    </xf>
    <xf numFmtId="0" fontId="3" fillId="32" borderId="30" xfId="0" applyFont="1" applyFill="1" applyBorder="1" applyAlignment="1">
      <alignment horizontal="left" vertical="center"/>
    </xf>
    <xf numFmtId="0" fontId="3" fillId="32" borderId="11" xfId="0" applyFont="1" applyFill="1" applyBorder="1" applyAlignment="1">
      <alignment horizontal="left" vertical="center"/>
    </xf>
    <xf numFmtId="0" fontId="7" fillId="32" borderId="36" xfId="0" applyFont="1" applyFill="1" applyBorder="1" applyAlignment="1">
      <alignment horizontal="left" vertical="center" wrapText="1"/>
    </xf>
    <xf numFmtId="0" fontId="7" fillId="32" borderId="18" xfId="0" applyFont="1" applyFill="1" applyBorder="1" applyAlignment="1">
      <alignment horizontal="left" vertical="center" wrapText="1"/>
    </xf>
    <xf numFmtId="164" fontId="8" fillId="0" borderId="22" xfId="0" applyNumberFormat="1" applyFont="1" applyBorder="1" applyAlignment="1">
      <alignment horizontal="center" vertical="center" wrapText="1"/>
    </xf>
    <xf numFmtId="164" fontId="8" fillId="0" borderId="18" xfId="0" applyNumberFormat="1" applyFont="1" applyBorder="1" applyAlignment="1">
      <alignment horizontal="center" vertical="center" wrapText="1"/>
    </xf>
    <xf numFmtId="0" fontId="7" fillId="32" borderId="22" xfId="0" applyFont="1" applyFill="1" applyBorder="1" applyAlignment="1">
      <alignment horizontal="left" vertical="center" wrapText="1"/>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4" xfId="0" applyFont="1" applyBorder="1" applyAlignment="1">
      <alignment horizontal="center" vertical="center" wrapText="1"/>
    </xf>
    <xf numFmtId="0" fontId="3" fillId="32" borderId="19" xfId="0" applyFont="1" applyFill="1" applyBorder="1" applyAlignment="1">
      <alignment horizontal="left" vertical="center"/>
    </xf>
    <xf numFmtId="0" fontId="3" fillId="32" borderId="10" xfId="0" applyFont="1" applyFill="1" applyBorder="1" applyAlignment="1">
      <alignment horizontal="left" vertical="center"/>
    </xf>
    <xf numFmtId="4" fontId="8" fillId="0" borderId="22" xfId="0" applyNumberFormat="1" applyFont="1" applyBorder="1" applyAlignment="1">
      <alignment horizontal="justify" vertical="center" wrapText="1"/>
    </xf>
    <xf numFmtId="4" fontId="8" fillId="0" borderId="18" xfId="0" applyNumberFormat="1" applyFont="1" applyBorder="1" applyAlignment="1">
      <alignment horizontal="justify"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8" fillId="0" borderId="19" xfId="0" applyFont="1" applyBorder="1" applyAlignment="1">
      <alignment horizontal="left" vertical="center"/>
    </xf>
    <xf numFmtId="0" fontId="8" fillId="0" borderId="10" xfId="0" applyFont="1" applyBorder="1" applyAlignment="1">
      <alignment horizontal="right" vertical="center"/>
    </xf>
    <xf numFmtId="0" fontId="16" fillId="0" borderId="36" xfId="0" applyFont="1" applyBorder="1" applyAlignment="1">
      <alignment horizontal="center" vertical="center"/>
    </xf>
    <xf numFmtId="0" fontId="16" fillId="0" borderId="18" xfId="0" applyFont="1" applyBorder="1" applyAlignment="1">
      <alignment horizontal="center" vertical="center"/>
    </xf>
    <xf numFmtId="0" fontId="4" fillId="0" borderId="10" xfId="0" applyFont="1" applyBorder="1" applyAlignment="1">
      <alignment horizontal="justify" vertical="center"/>
    </xf>
    <xf numFmtId="49" fontId="7" fillId="0" borderId="22"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0" fontId="3" fillId="0" borderId="10" xfId="0" applyFont="1" applyBorder="1" applyAlignment="1">
      <alignment horizontal="left" vertical="center"/>
    </xf>
    <xf numFmtId="0" fontId="16" fillId="0" borderId="22" xfId="0" applyFont="1" applyBorder="1" applyAlignment="1">
      <alignment horizontal="center" vertical="center"/>
    </xf>
    <xf numFmtId="0" fontId="16" fillId="0" borderId="2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5" xfId="0" applyFont="1" applyBorder="1" applyAlignment="1">
      <alignment horizontal="center" vertical="center" wrapText="1"/>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top" wrapText="1"/>
    </xf>
    <xf numFmtId="0" fontId="0" fillId="0" borderId="0" xfId="0" applyBorder="1" applyAlignment="1">
      <alignment horizontal="center" vertical="top" wrapText="1"/>
    </xf>
    <xf numFmtId="0" fontId="0" fillId="0" borderId="40" xfId="0" applyBorder="1" applyAlignment="1">
      <alignment horizontal="center" vertical="top" wrapText="1"/>
    </xf>
    <xf numFmtId="0" fontId="10"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19" xfId="0" applyFont="1"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3" fillId="32" borderId="32" xfId="0" applyFont="1" applyFill="1" applyBorder="1" applyAlignment="1">
      <alignment horizontal="left" vertical="center"/>
    </xf>
    <xf numFmtId="0" fontId="3" fillId="32" borderId="34" xfId="0" applyFont="1" applyFill="1" applyBorder="1" applyAlignment="1">
      <alignment horizontal="left" vertical="center"/>
    </xf>
    <xf numFmtId="0" fontId="4" fillId="0" borderId="0" xfId="0" applyFont="1" applyBorder="1" applyAlignment="1">
      <alignment horizontal="left" vertical="top" wrapText="1"/>
    </xf>
    <xf numFmtId="0" fontId="3" fillId="32" borderId="31" xfId="0" applyFont="1" applyFill="1" applyBorder="1" applyAlignment="1">
      <alignment horizontal="left" vertical="center"/>
    </xf>
    <xf numFmtId="0" fontId="3" fillId="32" borderId="33" xfId="0" applyFont="1" applyFill="1" applyBorder="1" applyAlignment="1">
      <alignment horizontal="left" vertical="center"/>
    </xf>
    <xf numFmtId="0" fontId="3" fillId="32" borderId="23" xfId="0" applyFont="1" applyFill="1" applyBorder="1" applyAlignment="1">
      <alignment horizontal="left" vertical="center" wrapText="1"/>
    </xf>
    <xf numFmtId="0" fontId="3" fillId="32" borderId="24" xfId="0" applyFont="1" applyFill="1" applyBorder="1" applyAlignment="1">
      <alignment horizontal="left" vertical="center" wrapText="1"/>
    </xf>
    <xf numFmtId="0" fontId="3" fillId="32" borderId="30"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3" fillId="0" borderId="20" xfId="0" applyFont="1" applyBorder="1" applyAlignment="1">
      <alignment horizontal="left" vertical="center"/>
    </xf>
    <xf numFmtId="0" fontId="7" fillId="0" borderId="36"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35" xfId="0" applyFont="1" applyBorder="1" applyAlignment="1">
      <alignment horizontal="center" vertical="center"/>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5" xfId="0" applyFont="1" applyBorder="1" applyAlignment="1">
      <alignment horizontal="center" vertical="center" wrapText="1"/>
    </xf>
    <xf numFmtId="0" fontId="8" fillId="0" borderId="22" xfId="0" applyFont="1" applyBorder="1" applyAlignment="1">
      <alignment vertical="center"/>
    </xf>
    <xf numFmtId="0" fontId="0" fillId="0" borderId="20" xfId="0" applyBorder="1" applyAlignment="1">
      <alignment vertical="center"/>
    </xf>
    <xf numFmtId="0" fontId="4" fillId="0" borderId="10" xfId="0" applyFont="1" applyBorder="1" applyAlignment="1">
      <alignment horizontal="justify" vertical="center"/>
    </xf>
    <xf numFmtId="0" fontId="0" fillId="0" borderId="10" xfId="0" applyBorder="1" applyAlignment="1">
      <alignment horizontal="justify" vertical="center"/>
    </xf>
    <xf numFmtId="0" fontId="3" fillId="0" borderId="22" xfId="0" applyFont="1" applyBorder="1" applyAlignment="1">
      <alignment vertical="center"/>
    </xf>
    <xf numFmtId="0" fontId="0" fillId="0" borderId="18" xfId="0" applyBorder="1" applyAlignment="1">
      <alignment vertical="center"/>
    </xf>
    <xf numFmtId="14" fontId="3" fillId="0" borderId="20" xfId="0" applyNumberFormat="1" applyFont="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8" fillId="0" borderId="20" xfId="0" applyFont="1" applyBorder="1" applyAlignment="1">
      <alignment horizontal="left" vertical="top"/>
    </xf>
    <xf numFmtId="0" fontId="3" fillId="0" borderId="20" xfId="0" applyFont="1" applyBorder="1" applyAlignment="1">
      <alignment horizontal="left" vertical="top"/>
    </xf>
    <xf numFmtId="0" fontId="4" fillId="0" borderId="0" xfId="0" applyFont="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34" xfId="0" applyBorder="1" applyAlignment="1">
      <alignment horizontal="center" vertical="center" wrapText="1"/>
    </xf>
    <xf numFmtId="0" fontId="0" fillId="0" borderId="30" xfId="0" applyBorder="1" applyAlignment="1">
      <alignment vertical="center"/>
    </xf>
    <xf numFmtId="0" fontId="0" fillId="0" borderId="11" xfId="0" applyBorder="1" applyAlignment="1">
      <alignment vertical="center"/>
    </xf>
    <xf numFmtId="4" fontId="4" fillId="0" borderId="10" xfId="0" applyNumberFormat="1" applyFont="1" applyBorder="1" applyAlignment="1">
      <alignment horizontal="left" vertical="center" wrapText="1"/>
    </xf>
    <xf numFmtId="0" fontId="21" fillId="0" borderId="10" xfId="0" applyFont="1" applyBorder="1" applyAlignment="1">
      <alignment horizontal="left" vertical="center" wrapText="1"/>
    </xf>
    <xf numFmtId="0" fontId="4" fillId="0" borderId="0" xfId="0" applyFont="1" applyBorder="1" applyAlignment="1">
      <alignment horizontal="left" vertical="center" wrapText="1"/>
    </xf>
    <xf numFmtId="0" fontId="7" fillId="0" borderId="37" xfId="0" applyFont="1" applyBorder="1" applyAlignment="1">
      <alignment horizontal="center" vertical="center"/>
    </xf>
    <xf numFmtId="0" fontId="7" fillId="0" borderId="21" xfId="0" applyFont="1" applyBorder="1" applyAlignment="1">
      <alignment horizontal="center" vertical="center"/>
    </xf>
    <xf numFmtId="0" fontId="9" fillId="0" borderId="0" xfId="0" applyFont="1" applyBorder="1" applyAlignment="1">
      <alignment horizontal="left" vertical="center"/>
    </xf>
    <xf numFmtId="0" fontId="3" fillId="32" borderId="36" xfId="0" applyFont="1" applyFill="1" applyBorder="1" applyAlignment="1">
      <alignment horizontal="center" vertical="center"/>
    </xf>
    <xf numFmtId="0" fontId="3" fillId="32" borderId="35" xfId="0" applyFont="1" applyFill="1" applyBorder="1" applyAlignment="1">
      <alignment horizontal="center" vertical="center"/>
    </xf>
    <xf numFmtId="0" fontId="3" fillId="32" borderId="18" xfId="0" applyFont="1" applyFill="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3" fillId="0" borderId="10" xfId="0" applyFont="1" applyBorder="1" applyAlignment="1">
      <alignment horizontal="left" vertical="center" wrapText="1"/>
    </xf>
    <xf numFmtId="0" fontId="25" fillId="0" borderId="10" xfId="0" applyFont="1" applyBorder="1" applyAlignment="1">
      <alignment vertical="center" wrapText="1"/>
    </xf>
    <xf numFmtId="0" fontId="3" fillId="32" borderId="22"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2" xfId="0" applyFont="1" applyFill="1" applyBorder="1" applyAlignment="1">
      <alignment horizontal="center" vertical="center"/>
    </xf>
    <xf numFmtId="0" fontId="0" fillId="0" borderId="37" xfId="0" applyFont="1" applyBorder="1" applyAlignment="1">
      <alignment horizontal="center" vertical="center" wrapText="1"/>
    </xf>
    <xf numFmtId="0" fontId="0" fillId="0" borderId="0" xfId="0" applyFont="1" applyAlignment="1">
      <alignment horizontal="center" vertical="center" wrapText="1"/>
    </xf>
    <xf numFmtId="0" fontId="0" fillId="0" borderId="38" xfId="0" applyFont="1" applyBorder="1" applyAlignment="1">
      <alignment horizontal="center" vertical="center" wrapText="1"/>
    </xf>
    <xf numFmtId="0" fontId="3" fillId="32" borderId="20" xfId="0" applyFont="1" applyFill="1" applyBorder="1" applyAlignment="1">
      <alignment horizontal="center" vertical="center"/>
    </xf>
    <xf numFmtId="0" fontId="7" fillId="0" borderId="23" xfId="0" applyFont="1" applyBorder="1" applyAlignment="1">
      <alignment horizontal="center" vertical="top" wrapText="1"/>
    </xf>
    <xf numFmtId="0" fontId="7" fillId="0" borderId="19" xfId="0" applyFont="1" applyBorder="1" applyAlignment="1">
      <alignment horizontal="center" vertical="top" wrapText="1"/>
    </xf>
    <xf numFmtId="0" fontId="7" fillId="0" borderId="32" xfId="0" applyFont="1" applyBorder="1" applyAlignment="1">
      <alignment horizontal="center" vertical="top" wrapText="1"/>
    </xf>
    <xf numFmtId="0" fontId="9" fillId="0" borderId="0" xfId="0" applyFont="1" applyBorder="1" applyAlignment="1">
      <alignment horizontal="right" vertical="center"/>
    </xf>
    <xf numFmtId="0" fontId="7" fillId="0" borderId="3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cellXfs>
  <cellStyles count="5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prastas 3" xfId="43"/>
    <cellStyle name="Įprastas 4" xfId="44"/>
    <cellStyle name="Įprastas 5" xfId="45"/>
    <cellStyle name="Įspėjimo tekstas" xfId="46"/>
    <cellStyle name="Išvestis" xfId="47"/>
    <cellStyle name="Įvestis" xfId="48"/>
    <cellStyle name="Comma" xfId="49"/>
    <cellStyle name="Comma [0]" xfId="50"/>
    <cellStyle name="Kablelis 2" xfId="51"/>
    <cellStyle name="Neutralus" xfId="52"/>
    <cellStyle name="Normal 2" xfId="53"/>
    <cellStyle name="Paryškinimas 1" xfId="54"/>
    <cellStyle name="Paryškinimas 2" xfId="55"/>
    <cellStyle name="Paryškinimas 3" xfId="56"/>
    <cellStyle name="Paryškinimas 4" xfId="57"/>
    <cellStyle name="Paryškinimas 5" xfId="58"/>
    <cellStyle name="Paryškinimas 6" xfId="59"/>
    <cellStyle name="Pastaba" xfId="60"/>
    <cellStyle name="Pavadinimas" xfId="61"/>
    <cellStyle name="Percent" xfId="62"/>
    <cellStyle name="Skaičiavimas" xfId="63"/>
    <cellStyle name="Suma" xfId="64"/>
    <cellStyle name="Susietas langelis" xfId="65"/>
    <cellStyle name="Tikrinimo langelis" xfId="66"/>
    <cellStyle name="Currency" xfId="67"/>
    <cellStyle name="Currency [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42"/>
  <sheetViews>
    <sheetView tabSelected="1" zoomScaleSheetLayoutView="100" zoomScalePageLayoutView="0" workbookViewId="0" topLeftCell="A7">
      <selection activeCell="M117" sqref="M117"/>
    </sheetView>
  </sheetViews>
  <sheetFormatPr defaultColWidth="9.140625" defaultRowHeight="15"/>
  <cols>
    <col min="1" max="1" width="11.28125" style="0" customWidth="1"/>
    <col min="2" max="2" width="14.8515625" style="0" customWidth="1"/>
    <col min="3" max="3" width="13.140625" style="0" customWidth="1"/>
    <col min="4" max="4" width="13.57421875" style="0" customWidth="1"/>
    <col min="5" max="5" width="9.00390625" style="0" customWidth="1"/>
    <col min="6" max="6" width="8.7109375" style="0" customWidth="1"/>
    <col min="11" max="11" width="10.140625" style="0" bestFit="1" customWidth="1"/>
    <col min="17" max="17" width="11.7109375" style="0" bestFit="1" customWidth="1"/>
    <col min="22" max="22" width="2.140625" style="0" customWidth="1"/>
    <col min="23" max="23" width="15.28125" style="0" customWidth="1"/>
    <col min="24" max="24" width="14.8515625" style="0" customWidth="1"/>
  </cols>
  <sheetData>
    <row r="1" spans="6:16" ht="15.75">
      <c r="F1" s="23"/>
      <c r="H1" s="23"/>
      <c r="L1" s="274" t="s">
        <v>286</v>
      </c>
      <c r="M1" s="274"/>
      <c r="N1" s="274"/>
      <c r="O1" s="131"/>
      <c r="P1" s="131"/>
    </row>
    <row r="2" spans="6:16" ht="15.75">
      <c r="F2" s="23"/>
      <c r="H2" s="23"/>
      <c r="L2" s="274"/>
      <c r="M2" s="274"/>
      <c r="N2" s="274"/>
      <c r="O2" s="131"/>
      <c r="P2" s="131"/>
    </row>
    <row r="3" spans="6:16" ht="33" customHeight="1">
      <c r="F3" s="23"/>
      <c r="H3" s="23"/>
      <c r="L3" s="274"/>
      <c r="M3" s="274"/>
      <c r="N3" s="274"/>
      <c r="O3" s="131"/>
      <c r="P3" s="131"/>
    </row>
    <row r="4" ht="5.25" customHeight="1"/>
    <row r="5" spans="1:8" ht="20.25">
      <c r="A5" s="17"/>
      <c r="E5" s="17"/>
      <c r="G5" s="17" t="s">
        <v>128</v>
      </c>
      <c r="H5" s="17"/>
    </row>
    <row r="6" ht="15">
      <c r="A6" s="18"/>
    </row>
    <row r="7" ht="18.75">
      <c r="A7" s="19" t="s">
        <v>176</v>
      </c>
    </row>
    <row r="8" ht="9.75" customHeight="1">
      <c r="A8" s="20"/>
    </row>
    <row r="9" spans="1:16" ht="35.25" customHeight="1">
      <c r="A9" s="135" t="s">
        <v>11</v>
      </c>
      <c r="B9" s="135"/>
      <c r="C9" s="135"/>
      <c r="D9" s="135"/>
      <c r="E9" s="135"/>
      <c r="F9" s="135"/>
      <c r="G9" s="135"/>
      <c r="H9" s="135"/>
      <c r="I9" s="135"/>
      <c r="J9" s="135"/>
      <c r="K9" s="135"/>
      <c r="L9" s="135"/>
      <c r="M9" s="135"/>
      <c r="N9" s="136"/>
      <c r="O9" s="136"/>
      <c r="P9" s="136"/>
    </row>
    <row r="10" spans="1:16" ht="50.25" customHeight="1">
      <c r="A10" s="130" t="s">
        <v>234</v>
      </c>
      <c r="B10" s="130"/>
      <c r="C10" s="130"/>
      <c r="D10" s="130"/>
      <c r="E10" s="130"/>
      <c r="F10" s="130"/>
      <c r="G10" s="130"/>
      <c r="H10" s="130"/>
      <c r="I10" s="130"/>
      <c r="J10" s="130"/>
      <c r="K10" s="130"/>
      <c r="L10" s="130"/>
      <c r="M10" s="130"/>
      <c r="N10" s="131"/>
      <c r="O10" s="131"/>
      <c r="P10" s="131"/>
    </row>
    <row r="11" spans="1:13" ht="21" customHeight="1">
      <c r="A11" s="130" t="s">
        <v>294</v>
      </c>
      <c r="B11" s="130"/>
      <c r="C11" s="130"/>
      <c r="D11" s="130"/>
      <c r="E11" s="130"/>
      <c r="F11" s="130"/>
      <c r="G11" s="130"/>
      <c r="H11" s="130"/>
      <c r="I11" s="130"/>
      <c r="J11" s="130"/>
      <c r="K11" s="130"/>
      <c r="L11" s="130"/>
      <c r="M11" s="130"/>
    </row>
    <row r="12" ht="10.5" customHeight="1"/>
    <row r="13" ht="15" customHeight="1" thickBot="1">
      <c r="A13" s="24" t="s">
        <v>129</v>
      </c>
    </row>
    <row r="14" spans="1:12" ht="33.75" customHeight="1" thickBot="1">
      <c r="A14" s="25" t="s">
        <v>130</v>
      </c>
      <c r="B14" s="202" t="s">
        <v>131</v>
      </c>
      <c r="C14" s="204"/>
      <c r="D14" s="204"/>
      <c r="E14" s="204"/>
      <c r="F14" s="203"/>
      <c r="G14" s="202" t="s">
        <v>132</v>
      </c>
      <c r="H14" s="203"/>
      <c r="I14" s="202" t="s">
        <v>133</v>
      </c>
      <c r="J14" s="203"/>
      <c r="K14" s="204" t="s">
        <v>134</v>
      </c>
      <c r="L14" s="203"/>
    </row>
    <row r="15" spans="1:12" ht="21" customHeight="1" thickBot="1">
      <c r="A15" s="80" t="s">
        <v>135</v>
      </c>
      <c r="B15" s="146" t="s">
        <v>295</v>
      </c>
      <c r="C15" s="147"/>
      <c r="D15" s="147"/>
      <c r="E15" s="147"/>
      <c r="F15" s="148"/>
      <c r="G15" s="205" t="s">
        <v>12</v>
      </c>
      <c r="H15" s="206"/>
      <c r="I15" s="213" t="s">
        <v>13</v>
      </c>
      <c r="J15" s="206"/>
      <c r="K15" s="214" t="s">
        <v>14</v>
      </c>
      <c r="L15" s="215"/>
    </row>
    <row r="16" ht="11.25" customHeight="1"/>
    <row r="17" ht="15" customHeight="1" thickBot="1">
      <c r="A17" s="24" t="s">
        <v>136</v>
      </c>
    </row>
    <row r="18" spans="1:12" ht="32.25" customHeight="1" thickBot="1">
      <c r="A18" s="26" t="s">
        <v>130</v>
      </c>
      <c r="B18" s="216" t="s">
        <v>137</v>
      </c>
      <c r="C18" s="217"/>
      <c r="D18" s="217"/>
      <c r="E18" s="217"/>
      <c r="F18" s="218"/>
      <c r="G18" s="219" t="s">
        <v>132</v>
      </c>
      <c r="H18" s="220"/>
      <c r="I18" s="219" t="s">
        <v>191</v>
      </c>
      <c r="J18" s="220"/>
      <c r="K18" s="219" t="s">
        <v>192</v>
      </c>
      <c r="L18" s="220"/>
    </row>
    <row r="19" spans="1:12" ht="23.25" customHeight="1" thickBot="1">
      <c r="A19" s="36" t="s">
        <v>138</v>
      </c>
      <c r="B19" s="199" t="s">
        <v>213</v>
      </c>
      <c r="C19" s="200"/>
      <c r="D19" s="200"/>
      <c r="E19" s="200"/>
      <c r="F19" s="201"/>
      <c r="G19" s="183">
        <v>65</v>
      </c>
      <c r="H19" s="184"/>
      <c r="I19" s="183">
        <v>75</v>
      </c>
      <c r="J19" s="184"/>
      <c r="K19" s="183">
        <v>80</v>
      </c>
      <c r="L19" s="184"/>
    </row>
    <row r="20" spans="1:12" ht="32.25" customHeight="1" thickBot="1">
      <c r="A20" s="36" t="s">
        <v>177</v>
      </c>
      <c r="B20" s="196" t="s">
        <v>49</v>
      </c>
      <c r="C20" s="197"/>
      <c r="D20" s="197"/>
      <c r="E20" s="197"/>
      <c r="F20" s="198"/>
      <c r="G20" s="183">
        <v>35</v>
      </c>
      <c r="H20" s="184"/>
      <c r="I20" s="183">
        <v>33</v>
      </c>
      <c r="J20" s="184"/>
      <c r="K20" s="183">
        <v>32</v>
      </c>
      <c r="L20" s="184"/>
    </row>
    <row r="21" spans="1:12" ht="22.5" customHeight="1" thickBot="1">
      <c r="A21" s="36" t="s">
        <v>139</v>
      </c>
      <c r="B21" s="196" t="s">
        <v>50</v>
      </c>
      <c r="C21" s="197"/>
      <c r="D21" s="197"/>
      <c r="E21" s="197"/>
      <c r="F21" s="198"/>
      <c r="G21" s="194">
        <v>1483</v>
      </c>
      <c r="H21" s="195"/>
      <c r="I21" s="194">
        <v>1335</v>
      </c>
      <c r="J21" s="195"/>
      <c r="K21" s="194">
        <v>1290</v>
      </c>
      <c r="L21" s="195"/>
    </row>
    <row r="22" ht="15.75">
      <c r="A22" s="24"/>
    </row>
    <row r="23" ht="16.5" thickBot="1">
      <c r="A23" s="24" t="s">
        <v>140</v>
      </c>
    </row>
    <row r="24" spans="1:14" ht="15.75" customHeight="1" thickBot="1">
      <c r="A24" s="221" t="s">
        <v>130</v>
      </c>
      <c r="B24" s="207" t="s">
        <v>141</v>
      </c>
      <c r="C24" s="208"/>
      <c r="D24" s="209"/>
      <c r="E24" s="188" t="s">
        <v>142</v>
      </c>
      <c r="F24" s="188"/>
      <c r="G24" s="188"/>
      <c r="H24" s="188"/>
      <c r="I24" s="188"/>
      <c r="J24" s="188"/>
      <c r="K24" s="188"/>
      <c r="L24" s="188"/>
      <c r="M24" s="188"/>
      <c r="N24" s="189"/>
    </row>
    <row r="25" spans="1:14" ht="15.75" thickBot="1">
      <c r="A25" s="222"/>
      <c r="B25" s="210"/>
      <c r="C25" s="211"/>
      <c r="D25" s="212"/>
      <c r="E25" s="77" t="s">
        <v>143</v>
      </c>
      <c r="F25" s="77" t="s">
        <v>144</v>
      </c>
      <c r="G25" s="77" t="s">
        <v>145</v>
      </c>
      <c r="H25" s="77" t="s">
        <v>146</v>
      </c>
      <c r="I25" s="77" t="s">
        <v>147</v>
      </c>
      <c r="J25" s="77" t="s">
        <v>148</v>
      </c>
      <c r="K25" s="77" t="s">
        <v>149</v>
      </c>
      <c r="L25" s="77" t="s">
        <v>150</v>
      </c>
      <c r="M25" s="77" t="s">
        <v>151</v>
      </c>
      <c r="N25" s="77" t="s">
        <v>152</v>
      </c>
    </row>
    <row r="26" spans="1:14" s="84" customFormat="1" ht="33" customHeight="1" thickBot="1">
      <c r="A26" s="35" t="s">
        <v>153</v>
      </c>
      <c r="B26" s="108" t="s">
        <v>295</v>
      </c>
      <c r="C26" s="109"/>
      <c r="D26" s="110"/>
      <c r="E26" s="34" t="s">
        <v>52</v>
      </c>
      <c r="F26" s="34" t="s">
        <v>52</v>
      </c>
      <c r="G26" s="34" t="s">
        <v>52</v>
      </c>
      <c r="H26" s="34" t="s">
        <v>52</v>
      </c>
      <c r="I26" s="32" t="s">
        <v>53</v>
      </c>
      <c r="J26" s="34" t="s">
        <v>52</v>
      </c>
      <c r="K26" s="34" t="s">
        <v>13</v>
      </c>
      <c r="L26" s="34" t="s">
        <v>52</v>
      </c>
      <c r="M26" s="34" t="s">
        <v>52</v>
      </c>
      <c r="N26" s="97" t="s">
        <v>14</v>
      </c>
    </row>
    <row r="27" spans="1:14" s="84" customFormat="1" ht="26.25" customHeight="1" thickBot="1">
      <c r="A27" s="35" t="s">
        <v>138</v>
      </c>
      <c r="B27" s="108" t="s">
        <v>213</v>
      </c>
      <c r="C27" s="109"/>
      <c r="D27" s="110"/>
      <c r="E27" s="34">
        <v>64</v>
      </c>
      <c r="F27" s="34">
        <v>65</v>
      </c>
      <c r="G27" s="34">
        <v>67</v>
      </c>
      <c r="H27" s="34">
        <v>68</v>
      </c>
      <c r="I27" s="32">
        <v>70</v>
      </c>
      <c r="J27" s="34">
        <v>72</v>
      </c>
      <c r="K27" s="32">
        <v>75</v>
      </c>
      <c r="L27" s="34">
        <v>78</v>
      </c>
      <c r="M27" s="34">
        <v>79</v>
      </c>
      <c r="N27" s="34">
        <v>80</v>
      </c>
    </row>
    <row r="28" spans="1:14" s="84" customFormat="1" ht="32.25" customHeight="1" thickBot="1">
      <c r="A28" s="35" t="s">
        <v>177</v>
      </c>
      <c r="B28" s="108" t="s">
        <v>225</v>
      </c>
      <c r="C28" s="109"/>
      <c r="D28" s="110"/>
      <c r="E28" s="34">
        <v>36</v>
      </c>
      <c r="F28" s="34">
        <v>35</v>
      </c>
      <c r="G28" s="34">
        <v>35</v>
      </c>
      <c r="H28" s="34">
        <v>35</v>
      </c>
      <c r="I28" s="32">
        <v>34</v>
      </c>
      <c r="J28" s="34">
        <v>34</v>
      </c>
      <c r="K28" s="32">
        <v>33</v>
      </c>
      <c r="L28" s="34">
        <v>33</v>
      </c>
      <c r="M28" s="34">
        <v>32</v>
      </c>
      <c r="N28" s="34">
        <v>32</v>
      </c>
    </row>
    <row r="29" spans="1:14" s="84" customFormat="1" ht="24.75" customHeight="1" thickBot="1">
      <c r="A29" s="35" t="s">
        <v>139</v>
      </c>
      <c r="B29" s="108" t="s">
        <v>55</v>
      </c>
      <c r="C29" s="109"/>
      <c r="D29" s="110"/>
      <c r="E29" s="34">
        <v>1483</v>
      </c>
      <c r="F29" s="34">
        <v>1480</v>
      </c>
      <c r="G29" s="34">
        <v>1470</v>
      </c>
      <c r="H29" s="34">
        <v>1455</v>
      </c>
      <c r="I29" s="32">
        <v>1400</v>
      </c>
      <c r="J29" s="34">
        <v>1380</v>
      </c>
      <c r="K29" s="32">
        <v>1335</v>
      </c>
      <c r="L29" s="34">
        <v>1320</v>
      </c>
      <c r="M29" s="34">
        <v>1300</v>
      </c>
      <c r="N29" s="34">
        <v>1290</v>
      </c>
    </row>
    <row r="31" ht="18.75">
      <c r="A31" s="21" t="s">
        <v>235</v>
      </c>
    </row>
    <row r="32" ht="15.75">
      <c r="A32" s="20"/>
    </row>
    <row r="33" spans="1:16" ht="20.25" customHeight="1">
      <c r="A33" s="135" t="s">
        <v>281</v>
      </c>
      <c r="B33" s="135"/>
      <c r="C33" s="135"/>
      <c r="D33" s="135"/>
      <c r="E33" s="135"/>
      <c r="F33" s="135"/>
      <c r="G33" s="135"/>
      <c r="H33" s="135"/>
      <c r="I33" s="135"/>
      <c r="J33" s="135"/>
      <c r="K33" s="135"/>
      <c r="L33" s="135"/>
      <c r="M33" s="135"/>
      <c r="N33" s="136"/>
      <c r="O33" s="136"/>
      <c r="P33" s="136"/>
    </row>
    <row r="34" spans="1:16" ht="67.5" customHeight="1">
      <c r="A34" s="130" t="s">
        <v>296</v>
      </c>
      <c r="B34" s="130"/>
      <c r="C34" s="130"/>
      <c r="D34" s="130"/>
      <c r="E34" s="130"/>
      <c r="F34" s="130"/>
      <c r="G34" s="130"/>
      <c r="H34" s="130"/>
      <c r="I34" s="130"/>
      <c r="J34" s="130"/>
      <c r="K34" s="130"/>
      <c r="L34" s="130"/>
      <c r="M34" s="130"/>
      <c r="N34" s="131"/>
      <c r="O34" s="131"/>
      <c r="P34" s="131"/>
    </row>
    <row r="35" spans="1:13" ht="20.25" customHeight="1">
      <c r="A35" s="130" t="s">
        <v>282</v>
      </c>
      <c r="B35" s="130"/>
      <c r="C35" s="130"/>
      <c r="D35" s="130"/>
      <c r="E35" s="130"/>
      <c r="F35" s="130"/>
      <c r="G35" s="130"/>
      <c r="H35" s="130"/>
      <c r="I35" s="130"/>
      <c r="J35" s="130"/>
      <c r="K35" s="130"/>
      <c r="L35" s="130"/>
      <c r="M35" s="130"/>
    </row>
    <row r="36" ht="11.25" customHeight="1"/>
    <row r="37" ht="16.5" thickBot="1">
      <c r="A37" s="30" t="s">
        <v>156</v>
      </c>
    </row>
    <row r="38" spans="1:14" ht="15.75" customHeight="1" thickBot="1">
      <c r="A38" s="221" t="s">
        <v>130</v>
      </c>
      <c r="B38" s="240" t="s">
        <v>141</v>
      </c>
      <c r="C38" s="241"/>
      <c r="D38" s="242"/>
      <c r="E38" s="188" t="s">
        <v>142</v>
      </c>
      <c r="F38" s="188"/>
      <c r="G38" s="188"/>
      <c r="H38" s="188"/>
      <c r="I38" s="188"/>
      <c r="J38" s="188"/>
      <c r="K38" s="188"/>
      <c r="L38" s="188"/>
      <c r="M38" s="188"/>
      <c r="N38" s="189"/>
    </row>
    <row r="39" spans="1:14" ht="15.75" thickBot="1">
      <c r="A39" s="222"/>
      <c r="B39" s="243"/>
      <c r="C39" s="244"/>
      <c r="D39" s="245"/>
      <c r="E39" s="27" t="s">
        <v>143</v>
      </c>
      <c r="F39" s="27" t="s">
        <v>144</v>
      </c>
      <c r="G39" s="27" t="s">
        <v>145</v>
      </c>
      <c r="H39" s="27" t="s">
        <v>146</v>
      </c>
      <c r="I39" s="27" t="s">
        <v>147</v>
      </c>
      <c r="J39" s="27" t="s">
        <v>148</v>
      </c>
      <c r="K39" s="27" t="s">
        <v>149</v>
      </c>
      <c r="L39" s="27" t="s">
        <v>150</v>
      </c>
      <c r="M39" s="27" t="s">
        <v>151</v>
      </c>
      <c r="N39" s="27" t="s">
        <v>152</v>
      </c>
    </row>
    <row r="40" spans="1:15" ht="27" customHeight="1" thickBot="1">
      <c r="A40" s="29" t="s">
        <v>21</v>
      </c>
      <c r="B40" s="108" t="s">
        <v>17</v>
      </c>
      <c r="C40" s="109"/>
      <c r="D40" s="110"/>
      <c r="E40" s="31">
        <v>0</v>
      </c>
      <c r="F40" s="31">
        <v>0</v>
      </c>
      <c r="G40" s="31">
        <v>0</v>
      </c>
      <c r="H40" s="76">
        <f>33720+25472</f>
        <v>59192</v>
      </c>
      <c r="I40" s="76">
        <f>H40+0</f>
        <v>59192</v>
      </c>
      <c r="J40" s="76">
        <f>I40+4335</f>
        <v>63527</v>
      </c>
      <c r="K40" s="78">
        <f>J40+2949+38119+7638+8573</f>
        <v>120806</v>
      </c>
      <c r="L40" s="76">
        <f>K40</f>
        <v>120806</v>
      </c>
      <c r="M40" s="76">
        <f>L40</f>
        <v>120806</v>
      </c>
      <c r="N40" s="76">
        <f>M40</f>
        <v>120806</v>
      </c>
      <c r="O40" s="73"/>
    </row>
    <row r="41" spans="1:14" ht="30.75" customHeight="1" thickBot="1">
      <c r="A41" s="29" t="s">
        <v>22</v>
      </c>
      <c r="B41" s="108" t="s">
        <v>169</v>
      </c>
      <c r="C41" s="109"/>
      <c r="D41" s="110"/>
      <c r="E41" s="31">
        <v>0</v>
      </c>
      <c r="F41" s="31">
        <v>0</v>
      </c>
      <c r="G41" s="31">
        <v>0</v>
      </c>
      <c r="H41" s="31">
        <v>0</v>
      </c>
      <c r="I41" s="31">
        <v>0</v>
      </c>
      <c r="J41" s="31">
        <v>0.44</v>
      </c>
      <c r="K41" s="32">
        <v>0.862</v>
      </c>
      <c r="L41" s="31">
        <v>0.862</v>
      </c>
      <c r="M41" s="31">
        <v>0.862</v>
      </c>
      <c r="N41" s="31">
        <v>0.862</v>
      </c>
    </row>
    <row r="42" spans="1:14" ht="45" customHeight="1" thickBot="1">
      <c r="A42" s="74" t="s">
        <v>227</v>
      </c>
      <c r="B42" s="108" t="s">
        <v>24</v>
      </c>
      <c r="C42" s="109"/>
      <c r="D42" s="110"/>
      <c r="E42" s="74">
        <v>0</v>
      </c>
      <c r="F42" s="74">
        <v>0</v>
      </c>
      <c r="G42" s="74">
        <v>0</v>
      </c>
      <c r="H42" s="74">
        <v>0</v>
      </c>
      <c r="I42" s="74">
        <v>1</v>
      </c>
      <c r="J42" s="74">
        <v>5</v>
      </c>
      <c r="K42" s="75">
        <v>6</v>
      </c>
      <c r="L42" s="74">
        <v>6</v>
      </c>
      <c r="M42" s="74">
        <v>6</v>
      </c>
      <c r="N42" s="74">
        <v>6</v>
      </c>
    </row>
    <row r="43" spans="1:14" ht="37.5" customHeight="1" thickBot="1">
      <c r="A43" s="85" t="s">
        <v>240</v>
      </c>
      <c r="B43" s="108" t="s">
        <v>297</v>
      </c>
      <c r="C43" s="109"/>
      <c r="D43" s="110"/>
      <c r="E43" s="74">
        <v>0</v>
      </c>
      <c r="F43" s="74">
        <v>0</v>
      </c>
      <c r="G43" s="74">
        <v>0</v>
      </c>
      <c r="H43" s="74">
        <v>0</v>
      </c>
      <c r="I43" s="74">
        <v>0</v>
      </c>
      <c r="J43" s="74">
        <v>0</v>
      </c>
      <c r="K43" s="100">
        <v>4883</v>
      </c>
      <c r="L43" s="101">
        <v>4883</v>
      </c>
      <c r="M43" s="101">
        <v>4883</v>
      </c>
      <c r="N43" s="101">
        <v>4883</v>
      </c>
    </row>
    <row r="44" ht="15.75" thickBot="1"/>
    <row r="45" spans="1:16" ht="34.5" customHeight="1" thickBot="1">
      <c r="A45" s="193" t="s">
        <v>157</v>
      </c>
      <c r="B45" s="191"/>
      <c r="C45" s="191"/>
      <c r="D45" s="192"/>
      <c r="E45" s="139" t="s">
        <v>158</v>
      </c>
      <c r="F45" s="141"/>
      <c r="G45" s="139" t="s">
        <v>159</v>
      </c>
      <c r="H45" s="141"/>
      <c r="I45" s="139" t="s">
        <v>160</v>
      </c>
      <c r="J45" s="141"/>
      <c r="K45" s="139" t="s">
        <v>161</v>
      </c>
      <c r="L45" s="140"/>
      <c r="M45" s="140"/>
      <c r="N45" s="140"/>
      <c r="O45" s="140"/>
      <c r="P45" s="141"/>
    </row>
    <row r="46" spans="1:16" ht="82.5" customHeight="1" thickBot="1">
      <c r="A46" s="190" t="s">
        <v>298</v>
      </c>
      <c r="B46" s="191"/>
      <c r="C46" s="191"/>
      <c r="D46" s="192"/>
      <c r="E46" s="119"/>
      <c r="F46" s="121"/>
      <c r="G46" s="119"/>
      <c r="H46" s="121"/>
      <c r="I46" s="119"/>
      <c r="J46" s="121"/>
      <c r="K46" s="139"/>
      <c r="L46" s="140"/>
      <c r="M46" s="140"/>
      <c r="N46" s="140"/>
      <c r="O46" s="140"/>
      <c r="P46" s="141"/>
    </row>
    <row r="47" spans="1:16" ht="34.5" customHeight="1" thickBot="1">
      <c r="A47" s="108" t="s">
        <v>18</v>
      </c>
      <c r="B47" s="109"/>
      <c r="C47" s="109"/>
      <c r="D47" s="110"/>
      <c r="E47" s="158">
        <f>'veiksmų planas'!A18</f>
        <v>6053.06</v>
      </c>
      <c r="F47" s="160"/>
      <c r="G47" s="158">
        <f aca="true" t="shared" si="0" ref="G47:G55">E47</f>
        <v>6053.06</v>
      </c>
      <c r="H47" s="160"/>
      <c r="I47" s="158">
        <f>'veiksmų planas'!L18</f>
        <v>5145.1</v>
      </c>
      <c r="J47" s="160"/>
      <c r="K47" s="108" t="s">
        <v>283</v>
      </c>
      <c r="L47" s="109"/>
      <c r="M47" s="109"/>
      <c r="N47" s="109"/>
      <c r="O47" s="109"/>
      <c r="P47" s="110"/>
    </row>
    <row r="48" spans="1:17" ht="60.75" customHeight="1" thickBot="1">
      <c r="A48" s="108" t="s">
        <v>221</v>
      </c>
      <c r="B48" s="236"/>
      <c r="C48" s="236"/>
      <c r="D48" s="237"/>
      <c r="E48" s="158">
        <f>'veiksmų planas'!A30</f>
        <v>2200.44</v>
      </c>
      <c r="F48" s="187"/>
      <c r="G48" s="158">
        <f t="shared" si="0"/>
        <v>2200.44</v>
      </c>
      <c r="H48" s="187"/>
      <c r="I48" s="158">
        <f>'veiksmų planas'!L30</f>
        <v>1870.374</v>
      </c>
      <c r="J48" s="187"/>
      <c r="K48" s="235" t="s">
        <v>300</v>
      </c>
      <c r="L48" s="236"/>
      <c r="M48" s="236"/>
      <c r="N48" s="236"/>
      <c r="O48" s="236"/>
      <c r="P48" s="237"/>
      <c r="Q48" s="63"/>
    </row>
    <row r="49" spans="1:16" ht="54" customHeight="1" thickBot="1">
      <c r="A49" s="111" t="s">
        <v>85</v>
      </c>
      <c r="B49" s="112"/>
      <c r="C49" s="112"/>
      <c r="D49" s="113"/>
      <c r="E49" s="158">
        <f>'veiksmų planas'!A40</f>
        <v>4097.27</v>
      </c>
      <c r="F49" s="160"/>
      <c r="G49" s="238">
        <f t="shared" si="0"/>
        <v>4097.27</v>
      </c>
      <c r="H49" s="239"/>
      <c r="I49" s="238">
        <f>'veiksmų planas'!L40</f>
        <v>3482.68</v>
      </c>
      <c r="J49" s="239"/>
      <c r="K49" s="232" t="s">
        <v>301</v>
      </c>
      <c r="L49" s="233"/>
      <c r="M49" s="233"/>
      <c r="N49" s="233"/>
      <c r="O49" s="233"/>
      <c r="P49" s="234"/>
    </row>
    <row r="50" spans="1:16" ht="33.75" customHeight="1" thickBot="1">
      <c r="A50" s="125" t="s">
        <v>222</v>
      </c>
      <c r="B50" s="126"/>
      <c r="C50" s="126"/>
      <c r="D50" s="127"/>
      <c r="E50" s="158">
        <f>'veiksmų planas'!A50</f>
        <v>2180.66</v>
      </c>
      <c r="F50" s="160"/>
      <c r="G50" s="185">
        <f t="shared" si="0"/>
        <v>2180.66</v>
      </c>
      <c r="H50" s="186"/>
      <c r="I50" s="185">
        <f>'veiksmų planas'!L50</f>
        <v>1853.57</v>
      </c>
      <c r="J50" s="186"/>
      <c r="K50" s="108" t="s">
        <v>302</v>
      </c>
      <c r="L50" s="109"/>
      <c r="M50" s="109"/>
      <c r="N50" s="109"/>
      <c r="O50" s="109"/>
      <c r="P50" s="110"/>
    </row>
    <row r="51" spans="1:16" ht="36" customHeight="1" thickBot="1">
      <c r="A51" s="125" t="s">
        <v>178</v>
      </c>
      <c r="B51" s="126"/>
      <c r="C51" s="126"/>
      <c r="D51" s="127"/>
      <c r="E51" s="158">
        <f>'veiksmų planas'!A60</f>
        <v>1448.1</v>
      </c>
      <c r="F51" s="160"/>
      <c r="G51" s="185">
        <f t="shared" si="0"/>
        <v>1448.1</v>
      </c>
      <c r="H51" s="186"/>
      <c r="I51" s="185">
        <f>'veiksmų planas'!L60</f>
        <v>1230.89</v>
      </c>
      <c r="J51" s="186"/>
      <c r="K51" s="108" t="s">
        <v>303</v>
      </c>
      <c r="L51" s="109"/>
      <c r="M51" s="109"/>
      <c r="N51" s="109"/>
      <c r="O51" s="109"/>
      <c r="P51" s="110"/>
    </row>
    <row r="52" spans="1:16" ht="47.25" customHeight="1" thickBot="1">
      <c r="A52" s="125" t="s">
        <v>223</v>
      </c>
      <c r="B52" s="126"/>
      <c r="C52" s="126"/>
      <c r="D52" s="127"/>
      <c r="E52" s="158">
        <f>'veiksmų planas'!A70</f>
        <v>1362.92</v>
      </c>
      <c r="F52" s="160"/>
      <c r="G52" s="185">
        <f t="shared" si="0"/>
        <v>1362.92</v>
      </c>
      <c r="H52" s="186"/>
      <c r="I52" s="185">
        <f>'veiksmų planas'!L70</f>
        <v>1158.48</v>
      </c>
      <c r="J52" s="186"/>
      <c r="K52" s="108" t="s">
        <v>304</v>
      </c>
      <c r="L52" s="109"/>
      <c r="M52" s="109"/>
      <c r="N52" s="109"/>
      <c r="O52" s="109"/>
      <c r="P52" s="110"/>
    </row>
    <row r="53" spans="1:16" ht="33" customHeight="1" thickBot="1">
      <c r="A53" s="125" t="s">
        <v>40</v>
      </c>
      <c r="B53" s="126"/>
      <c r="C53" s="126"/>
      <c r="D53" s="127"/>
      <c r="E53" s="158">
        <f>'veiksmų planas'!A81</f>
        <v>1537.54</v>
      </c>
      <c r="F53" s="160"/>
      <c r="G53" s="128">
        <f t="shared" si="0"/>
        <v>1537.54</v>
      </c>
      <c r="H53" s="128"/>
      <c r="I53" s="128">
        <f>'veiksmų planas'!L81</f>
        <v>1306.91</v>
      </c>
      <c r="J53" s="128"/>
      <c r="K53" s="125" t="s">
        <v>305</v>
      </c>
      <c r="L53" s="126"/>
      <c r="M53" s="126"/>
      <c r="N53" s="126"/>
      <c r="O53" s="126"/>
      <c r="P53" s="127"/>
    </row>
    <row r="54" spans="1:16" ht="60" customHeight="1" thickBot="1">
      <c r="A54" s="108" t="s">
        <v>19</v>
      </c>
      <c r="B54" s="109"/>
      <c r="C54" s="109"/>
      <c r="D54" s="110"/>
      <c r="E54" s="158">
        <f>'veiksmų planas'!A91</f>
        <v>945.52</v>
      </c>
      <c r="F54" s="160"/>
      <c r="G54" s="158">
        <f t="shared" si="0"/>
        <v>945.52</v>
      </c>
      <c r="H54" s="160"/>
      <c r="I54" s="158">
        <f>'veiksmų planas'!L91</f>
        <v>803.7</v>
      </c>
      <c r="J54" s="160"/>
      <c r="K54" s="108" t="s">
        <v>306</v>
      </c>
      <c r="L54" s="109"/>
      <c r="M54" s="109"/>
      <c r="N54" s="109"/>
      <c r="O54" s="109"/>
      <c r="P54" s="110"/>
    </row>
    <row r="55" spans="1:16" ht="35.25" customHeight="1" thickBot="1">
      <c r="A55" s="125" t="s">
        <v>226</v>
      </c>
      <c r="B55" s="126"/>
      <c r="C55" s="126"/>
      <c r="D55" s="127"/>
      <c r="E55" s="158">
        <f>'veiksmų planas'!A101</f>
        <v>4999</v>
      </c>
      <c r="F55" s="159"/>
      <c r="G55" s="128">
        <f t="shared" si="0"/>
        <v>4999</v>
      </c>
      <c r="H55" s="129"/>
      <c r="I55" s="128">
        <f>'veiksmų planas'!L101</f>
        <v>4249.15</v>
      </c>
      <c r="J55" s="129"/>
      <c r="K55" s="122" t="s">
        <v>307</v>
      </c>
      <c r="L55" s="123"/>
      <c r="M55" s="123"/>
      <c r="N55" s="123"/>
      <c r="O55" s="123"/>
      <c r="P55" s="124"/>
    </row>
    <row r="56" spans="1:16" ht="36" customHeight="1" thickBot="1">
      <c r="A56" s="125" t="s">
        <v>299</v>
      </c>
      <c r="B56" s="126"/>
      <c r="C56" s="126"/>
      <c r="D56" s="127"/>
      <c r="E56" s="158">
        <f>'veiksmų planas'!A111</f>
        <v>868.86</v>
      </c>
      <c r="F56" s="159"/>
      <c r="G56" s="128">
        <f>'veiksmų planas'!C111+'veiksmų planas'!F111+'veiksmų planas'!H111</f>
        <v>868.86</v>
      </c>
      <c r="H56" s="129"/>
      <c r="I56" s="128"/>
      <c r="J56" s="129"/>
      <c r="K56" s="125" t="s">
        <v>308</v>
      </c>
      <c r="L56" s="126"/>
      <c r="M56" s="126"/>
      <c r="N56" s="126"/>
      <c r="O56" s="126"/>
      <c r="P56" s="127"/>
    </row>
    <row r="57" spans="1:16" ht="47.25" customHeight="1" thickBot="1">
      <c r="A57" s="151" t="s">
        <v>241</v>
      </c>
      <c r="B57" s="152"/>
      <c r="C57" s="152"/>
      <c r="D57" s="153"/>
      <c r="E57" s="114">
        <f>'veiksmų planas'!A122</f>
        <v>726.95</v>
      </c>
      <c r="F57" s="161"/>
      <c r="G57" s="114">
        <f>E57</f>
        <v>726.95</v>
      </c>
      <c r="H57" s="161"/>
      <c r="I57" s="114">
        <f>'veiksmų planas'!L122</f>
        <v>617.9075</v>
      </c>
      <c r="J57" s="161"/>
      <c r="K57" s="168" t="s">
        <v>309</v>
      </c>
      <c r="L57" s="175"/>
      <c r="M57" s="175"/>
      <c r="N57" s="175"/>
      <c r="O57" s="175"/>
      <c r="P57" s="176"/>
    </row>
    <row r="58" spans="1:16" ht="47.25" customHeight="1" thickBot="1">
      <c r="A58" s="154" t="s">
        <v>57</v>
      </c>
      <c r="B58" s="169"/>
      <c r="C58" s="169"/>
      <c r="D58" s="170"/>
      <c r="E58" s="162" t="s">
        <v>162</v>
      </c>
      <c r="F58" s="163"/>
      <c r="G58" s="162" t="s">
        <v>162</v>
      </c>
      <c r="H58" s="163"/>
      <c r="I58" s="162" t="s">
        <v>162</v>
      </c>
      <c r="J58" s="163"/>
      <c r="K58" s="182"/>
      <c r="L58" s="155"/>
      <c r="M58" s="155"/>
      <c r="N58" s="155"/>
      <c r="O58" s="155"/>
      <c r="P58" s="156"/>
    </row>
    <row r="59" spans="1:16" ht="61.5" customHeight="1" thickBot="1">
      <c r="A59" s="125" t="s">
        <v>242</v>
      </c>
      <c r="B59" s="126"/>
      <c r="C59" s="126"/>
      <c r="D59" s="127"/>
      <c r="E59" s="158" t="s">
        <v>162</v>
      </c>
      <c r="F59" s="272"/>
      <c r="G59" s="158" t="s">
        <v>162</v>
      </c>
      <c r="H59" s="272"/>
      <c r="I59" s="158" t="s">
        <v>162</v>
      </c>
      <c r="J59" s="272"/>
      <c r="K59" s="171" t="s">
        <v>310</v>
      </c>
      <c r="L59" s="172"/>
      <c r="M59" s="172"/>
      <c r="N59" s="172"/>
      <c r="O59" s="172"/>
      <c r="P59" s="173"/>
    </row>
    <row r="60" spans="1:16" ht="32.25" customHeight="1" thickBot="1">
      <c r="A60" s="190" t="s">
        <v>54</v>
      </c>
      <c r="B60" s="246"/>
      <c r="C60" s="246"/>
      <c r="D60" s="247"/>
      <c r="E60" s="117" t="s">
        <v>162</v>
      </c>
      <c r="F60" s="118"/>
      <c r="G60" s="117" t="s">
        <v>162</v>
      </c>
      <c r="H60" s="118"/>
      <c r="I60" s="117" t="s">
        <v>162</v>
      </c>
      <c r="J60" s="118"/>
      <c r="K60" s="119"/>
      <c r="L60" s="120"/>
      <c r="M60" s="120"/>
      <c r="N60" s="120"/>
      <c r="O60" s="120"/>
      <c r="P60" s="121"/>
    </row>
    <row r="61" spans="1:16" ht="33.75" customHeight="1" thickBot="1">
      <c r="A61" s="226" t="s">
        <v>15</v>
      </c>
      <c r="B61" s="227"/>
      <c r="C61" s="227"/>
      <c r="D61" s="228"/>
      <c r="E61" s="137" t="s">
        <v>162</v>
      </c>
      <c r="F61" s="138"/>
      <c r="G61" s="137" t="s">
        <v>162</v>
      </c>
      <c r="H61" s="138"/>
      <c r="I61" s="137" t="s">
        <v>162</v>
      </c>
      <c r="J61" s="138"/>
      <c r="K61" s="179" t="s">
        <v>163</v>
      </c>
      <c r="L61" s="180"/>
      <c r="M61" s="180"/>
      <c r="N61" s="180"/>
      <c r="O61" s="180"/>
      <c r="P61" s="181"/>
    </row>
    <row r="62" spans="1:16" ht="54" customHeight="1" thickBot="1">
      <c r="A62" s="226" t="s">
        <v>349</v>
      </c>
      <c r="B62" s="227"/>
      <c r="C62" s="227"/>
      <c r="D62" s="228"/>
      <c r="E62" s="137" t="s">
        <v>162</v>
      </c>
      <c r="F62" s="138"/>
      <c r="G62" s="137" t="s">
        <v>162</v>
      </c>
      <c r="H62" s="138"/>
      <c r="I62" s="137" t="s">
        <v>162</v>
      </c>
      <c r="J62" s="138"/>
      <c r="K62" s="179" t="s">
        <v>163</v>
      </c>
      <c r="L62" s="180"/>
      <c r="M62" s="180"/>
      <c r="N62" s="180"/>
      <c r="O62" s="180"/>
      <c r="P62" s="181"/>
    </row>
    <row r="63" spans="1:16" ht="30" customHeight="1" thickBot="1">
      <c r="A63" s="190" t="s">
        <v>188</v>
      </c>
      <c r="B63" s="246"/>
      <c r="C63" s="246"/>
      <c r="D63" s="247"/>
      <c r="E63" s="117"/>
      <c r="F63" s="118"/>
      <c r="G63" s="225"/>
      <c r="H63" s="225"/>
      <c r="I63" s="225"/>
      <c r="J63" s="225"/>
      <c r="K63" s="119"/>
      <c r="L63" s="120"/>
      <c r="M63" s="120"/>
      <c r="N63" s="120"/>
      <c r="O63" s="120"/>
      <c r="P63" s="121"/>
    </row>
    <row r="64" spans="1:16" ht="30" customHeight="1" thickBot="1">
      <c r="A64" s="125" t="s">
        <v>287</v>
      </c>
      <c r="B64" s="126"/>
      <c r="C64" s="126"/>
      <c r="D64" s="127"/>
      <c r="E64" s="158">
        <f>'veiksmų planas'!A132</f>
        <v>6405.7</v>
      </c>
      <c r="F64" s="159"/>
      <c r="G64" s="223">
        <v>250</v>
      </c>
      <c r="H64" s="224"/>
      <c r="I64" s="128"/>
      <c r="J64" s="129"/>
      <c r="K64" s="125" t="s">
        <v>310</v>
      </c>
      <c r="L64" s="126"/>
      <c r="M64" s="126"/>
      <c r="N64" s="126"/>
      <c r="O64" s="126"/>
      <c r="P64" s="127"/>
    </row>
    <row r="65" spans="1:16" ht="17.25" customHeight="1" thickBot="1">
      <c r="A65" s="229" t="s">
        <v>164</v>
      </c>
      <c r="B65" s="230"/>
      <c r="C65" s="230"/>
      <c r="D65" s="231"/>
      <c r="E65" s="177">
        <f>E54+E53+E52+E51+E50+E49+E48+E47+E55+E56+E57+E64</f>
        <v>32826.020000000004</v>
      </c>
      <c r="F65" s="178"/>
      <c r="G65" s="177">
        <f>G47+G48+G49+G50+G51+G52+G53+G54+G55+G56+G57+G64</f>
        <v>26670.320000000003</v>
      </c>
      <c r="H65" s="178"/>
      <c r="I65" s="177">
        <f>I47+I48+I49+I50+I51+I52+I53+I54+I55+I56+I57</f>
        <v>21718.7615</v>
      </c>
      <c r="J65" s="178"/>
      <c r="K65" s="132"/>
      <c r="L65" s="133"/>
      <c r="M65" s="133"/>
      <c r="N65" s="133"/>
      <c r="O65" s="133"/>
      <c r="P65" s="134"/>
    </row>
    <row r="67" spans="1:8" ht="15" customHeight="1">
      <c r="A67" s="21" t="s">
        <v>180</v>
      </c>
      <c r="H67" s="63"/>
    </row>
    <row r="68" ht="13.5" customHeight="1">
      <c r="A68" s="20"/>
    </row>
    <row r="69" spans="1:16" ht="26.25" customHeight="1">
      <c r="A69" s="135" t="s">
        <v>258</v>
      </c>
      <c r="B69" s="135"/>
      <c r="C69" s="135"/>
      <c r="D69" s="135"/>
      <c r="E69" s="135"/>
      <c r="F69" s="135"/>
      <c r="G69" s="135"/>
      <c r="H69" s="135"/>
      <c r="I69" s="135"/>
      <c r="J69" s="135"/>
      <c r="K69" s="135"/>
      <c r="L69" s="135"/>
      <c r="M69" s="135"/>
      <c r="N69" s="136"/>
      <c r="O69" s="136"/>
      <c r="P69" s="136"/>
    </row>
    <row r="70" spans="1:16" ht="52.5" customHeight="1">
      <c r="A70" s="135" t="s">
        <v>311</v>
      </c>
      <c r="B70" s="135"/>
      <c r="C70" s="135"/>
      <c r="D70" s="135"/>
      <c r="E70" s="135"/>
      <c r="F70" s="135"/>
      <c r="G70" s="135"/>
      <c r="H70" s="135"/>
      <c r="I70" s="135"/>
      <c r="J70" s="135"/>
      <c r="K70" s="135"/>
      <c r="L70" s="135"/>
      <c r="M70" s="135"/>
      <c r="N70" s="136"/>
      <c r="O70" s="136"/>
      <c r="P70" s="131"/>
    </row>
    <row r="71" spans="1:13" ht="16.5" customHeight="1">
      <c r="A71" s="142" t="s">
        <v>312</v>
      </c>
      <c r="B71" s="130"/>
      <c r="C71" s="130"/>
      <c r="D71" s="130"/>
      <c r="E71" s="130"/>
      <c r="F71" s="130"/>
      <c r="G71" s="130"/>
      <c r="H71" s="130"/>
      <c r="I71" s="130"/>
      <c r="J71" s="130"/>
      <c r="K71" s="130"/>
      <c r="L71" s="130"/>
      <c r="M71" s="130"/>
    </row>
    <row r="72" spans="6:7" ht="15">
      <c r="F72" s="38"/>
      <c r="G72" s="39"/>
    </row>
    <row r="73" ht="16.5" customHeight="1" thickBot="1">
      <c r="A73" s="30" t="s">
        <v>156</v>
      </c>
    </row>
    <row r="74" spans="1:14" ht="15.75" customHeight="1" thickBot="1">
      <c r="A74" s="221" t="s">
        <v>130</v>
      </c>
      <c r="B74" s="207" t="s">
        <v>141</v>
      </c>
      <c r="C74" s="208"/>
      <c r="D74" s="209"/>
      <c r="E74" s="188" t="s">
        <v>142</v>
      </c>
      <c r="F74" s="188"/>
      <c r="G74" s="188"/>
      <c r="H74" s="188"/>
      <c r="I74" s="188"/>
      <c r="J74" s="188"/>
      <c r="K74" s="188"/>
      <c r="L74" s="188"/>
      <c r="M74" s="188"/>
      <c r="N74" s="189"/>
    </row>
    <row r="75" spans="1:14" ht="15.75" thickBot="1">
      <c r="A75" s="222"/>
      <c r="B75" s="210"/>
      <c r="C75" s="211"/>
      <c r="D75" s="212"/>
      <c r="E75" s="27" t="s">
        <v>143</v>
      </c>
      <c r="F75" s="27" t="s">
        <v>144</v>
      </c>
      <c r="G75" s="27" t="s">
        <v>145</v>
      </c>
      <c r="H75" s="27" t="s">
        <v>146</v>
      </c>
      <c r="I75" s="27" t="s">
        <v>147</v>
      </c>
      <c r="J75" s="27" t="s">
        <v>148</v>
      </c>
      <c r="K75" s="27" t="s">
        <v>149</v>
      </c>
      <c r="L75" s="27" t="s">
        <v>150</v>
      </c>
      <c r="M75" s="27" t="s">
        <v>151</v>
      </c>
      <c r="N75" s="27" t="s">
        <v>152</v>
      </c>
    </row>
    <row r="76" spans="1:14" ht="31.5" customHeight="1" thickBot="1">
      <c r="A76" s="40" t="s">
        <v>165</v>
      </c>
      <c r="B76" s="146" t="s">
        <v>169</v>
      </c>
      <c r="C76" s="147"/>
      <c r="D76" s="148"/>
      <c r="E76" s="31">
        <v>0</v>
      </c>
      <c r="F76" s="31">
        <v>0</v>
      </c>
      <c r="G76" s="31">
        <v>0</v>
      </c>
      <c r="H76" s="31">
        <v>0.9</v>
      </c>
      <c r="I76" s="34">
        <v>1.9</v>
      </c>
      <c r="J76" s="31">
        <v>2.7</v>
      </c>
      <c r="K76" s="32">
        <v>5</v>
      </c>
      <c r="L76" s="34">
        <v>5</v>
      </c>
      <c r="M76" s="34">
        <v>5</v>
      </c>
      <c r="N76" s="34">
        <v>5</v>
      </c>
    </row>
    <row r="77" spans="1:14" ht="30.75" customHeight="1" thickBot="1">
      <c r="A77" s="28" t="s">
        <v>166</v>
      </c>
      <c r="B77" s="146" t="s">
        <v>313</v>
      </c>
      <c r="C77" s="147"/>
      <c r="D77" s="148"/>
      <c r="E77" s="31">
        <v>0</v>
      </c>
      <c r="F77" s="31">
        <v>0</v>
      </c>
      <c r="G77" s="31">
        <v>0</v>
      </c>
      <c r="H77" s="31">
        <v>0</v>
      </c>
      <c r="I77" s="34">
        <v>1.935</v>
      </c>
      <c r="J77" s="34">
        <v>1.935</v>
      </c>
      <c r="K77" s="32">
        <v>1.935</v>
      </c>
      <c r="L77" s="34">
        <v>1.935</v>
      </c>
      <c r="M77" s="34">
        <v>1.935</v>
      </c>
      <c r="N77" s="34">
        <v>1.935</v>
      </c>
    </row>
    <row r="78" spans="1:14" ht="30.75" customHeight="1" thickBot="1">
      <c r="A78" s="33" t="s">
        <v>167</v>
      </c>
      <c r="B78" s="146" t="s">
        <v>175</v>
      </c>
      <c r="C78" s="147"/>
      <c r="D78" s="148"/>
      <c r="E78" s="31">
        <v>0</v>
      </c>
      <c r="F78" s="31">
        <v>0</v>
      </c>
      <c r="G78" s="31">
        <v>0</v>
      </c>
      <c r="H78" s="31">
        <v>0</v>
      </c>
      <c r="I78" s="34">
        <v>0</v>
      </c>
      <c r="J78" s="31">
        <v>0</v>
      </c>
      <c r="K78" s="32">
        <v>1</v>
      </c>
      <c r="L78" s="31">
        <v>1</v>
      </c>
      <c r="M78" s="31">
        <v>1</v>
      </c>
      <c r="N78" s="31">
        <v>1</v>
      </c>
    </row>
    <row r="79" spans="1:15" ht="25.5" customHeight="1" thickBot="1">
      <c r="A79" s="33" t="s">
        <v>168</v>
      </c>
      <c r="B79" s="146" t="s">
        <v>181</v>
      </c>
      <c r="C79" s="147"/>
      <c r="D79" s="148"/>
      <c r="E79" s="31">
        <v>0</v>
      </c>
      <c r="F79" s="31">
        <v>0</v>
      </c>
      <c r="G79" s="31">
        <v>0</v>
      </c>
      <c r="H79" s="34">
        <v>2</v>
      </c>
      <c r="I79" s="34">
        <v>2</v>
      </c>
      <c r="J79" s="34">
        <v>2</v>
      </c>
      <c r="K79" s="32">
        <v>2</v>
      </c>
      <c r="L79" s="34">
        <v>2</v>
      </c>
      <c r="M79" s="34">
        <v>2</v>
      </c>
      <c r="N79" s="34">
        <v>2</v>
      </c>
      <c r="O79" s="71"/>
    </row>
    <row r="80" spans="1:14" ht="31.5" customHeight="1" thickBot="1">
      <c r="A80" s="28" t="s">
        <v>170</v>
      </c>
      <c r="B80" s="146" t="s">
        <v>182</v>
      </c>
      <c r="C80" s="147"/>
      <c r="D80" s="148"/>
      <c r="E80" s="31">
        <v>0</v>
      </c>
      <c r="F80" s="31">
        <v>0</v>
      </c>
      <c r="G80" s="31">
        <v>0</v>
      </c>
      <c r="H80" s="31">
        <v>20</v>
      </c>
      <c r="I80" s="34">
        <v>30</v>
      </c>
      <c r="J80" s="31">
        <v>60</v>
      </c>
      <c r="K80" s="32">
        <v>80</v>
      </c>
      <c r="L80" s="31">
        <v>80</v>
      </c>
      <c r="M80" s="31">
        <v>80</v>
      </c>
      <c r="N80" s="31">
        <v>80</v>
      </c>
    </row>
    <row r="81" spans="1:14" ht="47.25" customHeight="1" thickBot="1">
      <c r="A81" s="33" t="s">
        <v>183</v>
      </c>
      <c r="B81" s="143" t="s">
        <v>245</v>
      </c>
      <c r="C81" s="144"/>
      <c r="D81" s="145"/>
      <c r="E81" s="31">
        <v>0</v>
      </c>
      <c r="F81" s="31">
        <v>0</v>
      </c>
      <c r="G81" s="31">
        <v>0</v>
      </c>
      <c r="H81" s="31">
        <v>0</v>
      </c>
      <c r="I81" s="34">
        <v>0</v>
      </c>
      <c r="J81" s="31" t="s">
        <v>280</v>
      </c>
      <c r="K81" s="32" t="s">
        <v>279</v>
      </c>
      <c r="L81" s="66" t="s">
        <v>292</v>
      </c>
      <c r="M81" s="66" t="s">
        <v>293</v>
      </c>
      <c r="N81" s="66" t="s">
        <v>293</v>
      </c>
    </row>
    <row r="82" spans="1:14" ht="38.25" customHeight="1" thickBot="1">
      <c r="A82" s="33" t="s">
        <v>184</v>
      </c>
      <c r="B82" s="143" t="s">
        <v>278</v>
      </c>
      <c r="C82" s="144"/>
      <c r="D82" s="145"/>
      <c r="E82" s="31">
        <v>0</v>
      </c>
      <c r="F82" s="31">
        <v>0</v>
      </c>
      <c r="G82" s="31">
        <v>0</v>
      </c>
      <c r="H82" s="31">
        <v>0</v>
      </c>
      <c r="I82" s="34">
        <v>0</v>
      </c>
      <c r="J82" s="76">
        <v>0</v>
      </c>
      <c r="K82" s="78">
        <v>71.18</v>
      </c>
      <c r="L82" s="76">
        <v>71.18</v>
      </c>
      <c r="M82" s="76">
        <v>71.18</v>
      </c>
      <c r="N82" s="76">
        <v>71.18</v>
      </c>
    </row>
    <row r="83" spans="1:14" ht="59.25" customHeight="1" thickBot="1">
      <c r="A83" s="33" t="s">
        <v>244</v>
      </c>
      <c r="B83" s="146" t="s">
        <v>194</v>
      </c>
      <c r="C83" s="147"/>
      <c r="D83" s="148"/>
      <c r="E83" s="31">
        <v>0</v>
      </c>
      <c r="F83" s="31">
        <v>0</v>
      </c>
      <c r="G83" s="31">
        <v>0</v>
      </c>
      <c r="H83" s="31">
        <v>0</v>
      </c>
      <c r="I83" s="34">
        <v>0</v>
      </c>
      <c r="J83" s="31">
        <v>0</v>
      </c>
      <c r="K83" s="32">
        <v>22</v>
      </c>
      <c r="L83" s="31">
        <v>22</v>
      </c>
      <c r="M83" s="31">
        <v>22</v>
      </c>
      <c r="N83" s="31">
        <v>22</v>
      </c>
    </row>
    <row r="84" ht="29.25" customHeight="1" thickBot="1"/>
    <row r="85" spans="1:16" ht="33" customHeight="1" thickBot="1">
      <c r="A85" s="193" t="s">
        <v>157</v>
      </c>
      <c r="B85" s="191"/>
      <c r="C85" s="191"/>
      <c r="D85" s="192"/>
      <c r="E85" s="139" t="s">
        <v>158</v>
      </c>
      <c r="F85" s="141"/>
      <c r="G85" s="116" t="s">
        <v>159</v>
      </c>
      <c r="H85" s="116"/>
      <c r="I85" s="116" t="s">
        <v>160</v>
      </c>
      <c r="J85" s="116"/>
      <c r="K85" s="139" t="s">
        <v>161</v>
      </c>
      <c r="L85" s="140"/>
      <c r="M85" s="140"/>
      <c r="N85" s="140"/>
      <c r="O85" s="140"/>
      <c r="P85" s="141"/>
    </row>
    <row r="86" spans="1:18" ht="76.5" customHeight="1" thickBot="1">
      <c r="A86" s="190" t="s">
        <v>314</v>
      </c>
      <c r="B86" s="191"/>
      <c r="C86" s="191"/>
      <c r="D86" s="192"/>
      <c r="E86" s="119"/>
      <c r="F86" s="121"/>
      <c r="G86" s="248"/>
      <c r="H86" s="248"/>
      <c r="I86" s="248"/>
      <c r="J86" s="248"/>
      <c r="K86" s="139"/>
      <c r="L86" s="140"/>
      <c r="M86" s="140"/>
      <c r="N86" s="140"/>
      <c r="O86" s="140"/>
      <c r="P86" s="141"/>
      <c r="Q86" s="39"/>
      <c r="R86" s="22"/>
    </row>
    <row r="87" spans="1:19" ht="48" customHeight="1" thickBot="1">
      <c r="A87" s="252" t="s">
        <v>51</v>
      </c>
      <c r="B87" s="253"/>
      <c r="C87" s="253"/>
      <c r="D87" s="254"/>
      <c r="E87" s="114">
        <f>'veiksmų planas'!A143</f>
        <v>1605.91</v>
      </c>
      <c r="F87" s="115"/>
      <c r="G87" s="114">
        <f aca="true" t="shared" si="1" ref="G87:G92">E87</f>
        <v>1605.91</v>
      </c>
      <c r="H87" s="115"/>
      <c r="I87" s="114">
        <f>'veiksmų planas'!L143</f>
        <v>1365.0235</v>
      </c>
      <c r="J87" s="115"/>
      <c r="K87" s="111" t="s">
        <v>315</v>
      </c>
      <c r="L87" s="112"/>
      <c r="M87" s="112"/>
      <c r="N87" s="112"/>
      <c r="O87" s="112"/>
      <c r="P87" s="113"/>
      <c r="S87" s="37"/>
    </row>
    <row r="88" spans="1:16" ht="31.5" customHeight="1" thickBot="1">
      <c r="A88" s="252" t="s">
        <v>185</v>
      </c>
      <c r="B88" s="253"/>
      <c r="C88" s="253"/>
      <c r="D88" s="254"/>
      <c r="E88" s="114">
        <f>'veiksmų planas'!A153</f>
        <v>485.98</v>
      </c>
      <c r="F88" s="115"/>
      <c r="G88" s="238">
        <f t="shared" si="1"/>
        <v>485.98</v>
      </c>
      <c r="H88" s="138"/>
      <c r="I88" s="238">
        <f>'veiksmų planas'!L153</f>
        <v>413.083</v>
      </c>
      <c r="J88" s="138"/>
      <c r="K88" s="111" t="s">
        <v>316</v>
      </c>
      <c r="L88" s="112"/>
      <c r="M88" s="112"/>
      <c r="N88" s="112"/>
      <c r="O88" s="112"/>
      <c r="P88" s="113"/>
    </row>
    <row r="89" spans="1:16" ht="33" customHeight="1" thickBot="1">
      <c r="A89" s="171" t="s">
        <v>326</v>
      </c>
      <c r="B89" s="249"/>
      <c r="C89" s="249"/>
      <c r="D89" s="250"/>
      <c r="E89" s="158">
        <f>'veiksmų planas'!A163</f>
        <v>30970.64</v>
      </c>
      <c r="F89" s="159"/>
      <c r="G89" s="185">
        <f t="shared" si="1"/>
        <v>30970.64</v>
      </c>
      <c r="H89" s="251"/>
      <c r="I89" s="185">
        <f>'veiksmų planas'!L163</f>
        <v>26325.044</v>
      </c>
      <c r="J89" s="251"/>
      <c r="K89" s="111" t="s">
        <v>317</v>
      </c>
      <c r="L89" s="112"/>
      <c r="M89" s="112"/>
      <c r="N89" s="112"/>
      <c r="O89" s="112"/>
      <c r="P89" s="113"/>
    </row>
    <row r="90" spans="1:16" ht="21.75" customHeight="1" thickBot="1">
      <c r="A90" s="168" t="s">
        <v>327</v>
      </c>
      <c r="B90" s="175"/>
      <c r="C90" s="175"/>
      <c r="D90" s="176"/>
      <c r="E90" s="114">
        <f>'veiksmų planas'!A173</f>
        <v>22691.14</v>
      </c>
      <c r="F90" s="115"/>
      <c r="G90" s="255">
        <f t="shared" si="1"/>
        <v>22691.14</v>
      </c>
      <c r="H90" s="256"/>
      <c r="I90" s="255">
        <f>'veiksmų planas'!L173</f>
        <v>19287.468999999997</v>
      </c>
      <c r="J90" s="256"/>
      <c r="K90" s="111" t="s">
        <v>318</v>
      </c>
      <c r="L90" s="112"/>
      <c r="M90" s="112"/>
      <c r="N90" s="112"/>
      <c r="O90" s="112"/>
      <c r="P90" s="113"/>
    </row>
    <row r="91" spans="1:16" ht="23.25" customHeight="1" thickBot="1">
      <c r="A91" s="168" t="s">
        <v>328</v>
      </c>
      <c r="B91" s="175"/>
      <c r="C91" s="175"/>
      <c r="D91" s="176"/>
      <c r="E91" s="114">
        <f>'veiksmų planas'!A183</f>
        <v>25606.67</v>
      </c>
      <c r="F91" s="115"/>
      <c r="G91" s="255">
        <f t="shared" si="1"/>
        <v>25606.67</v>
      </c>
      <c r="H91" s="256"/>
      <c r="I91" s="255">
        <f>'veiksmų planas'!L183</f>
        <v>21765.6695</v>
      </c>
      <c r="J91" s="256"/>
      <c r="K91" s="111" t="s">
        <v>319</v>
      </c>
      <c r="L91" s="112"/>
      <c r="M91" s="112"/>
      <c r="N91" s="112"/>
      <c r="O91" s="112"/>
      <c r="P91" s="113"/>
    </row>
    <row r="92" spans="1:16" ht="49.5" customHeight="1" thickBot="1">
      <c r="A92" s="168" t="s">
        <v>329</v>
      </c>
      <c r="B92" s="175"/>
      <c r="C92" s="175"/>
      <c r="D92" s="176"/>
      <c r="E92" s="114">
        <f>'veiksmų planas'!A193</f>
        <v>1158.48</v>
      </c>
      <c r="F92" s="115"/>
      <c r="G92" s="255">
        <f t="shared" si="1"/>
        <v>1158.48</v>
      </c>
      <c r="H92" s="256"/>
      <c r="I92" s="255">
        <f>'veiksmų planas'!L193</f>
        <v>984.708</v>
      </c>
      <c r="J92" s="256"/>
      <c r="K92" s="168" t="s">
        <v>320</v>
      </c>
      <c r="L92" s="175"/>
      <c r="M92" s="175"/>
      <c r="N92" s="175"/>
      <c r="O92" s="175"/>
      <c r="P92" s="176"/>
    </row>
    <row r="93" spans="1:16" ht="47.25" customHeight="1" thickBot="1">
      <c r="A93" s="168" t="s">
        <v>186</v>
      </c>
      <c r="B93" s="175"/>
      <c r="C93" s="175"/>
      <c r="D93" s="176"/>
      <c r="E93" s="114">
        <f>'veiksmų planas'!A203</f>
        <v>594.01</v>
      </c>
      <c r="F93" s="115"/>
      <c r="G93" s="255">
        <f>'veiksmų planas'!C203+'veiksmų planas'!F203+'veiksmų planas'!H203</f>
        <v>594.01</v>
      </c>
      <c r="H93" s="256"/>
      <c r="I93" s="273"/>
      <c r="J93" s="256"/>
      <c r="K93" s="168" t="s">
        <v>318</v>
      </c>
      <c r="L93" s="175"/>
      <c r="M93" s="175"/>
      <c r="N93" s="175"/>
      <c r="O93" s="175"/>
      <c r="P93" s="176"/>
    </row>
    <row r="94" spans="1:16" ht="32.25" customHeight="1" thickBot="1">
      <c r="A94" s="168" t="s">
        <v>187</v>
      </c>
      <c r="B94" s="175"/>
      <c r="C94" s="175"/>
      <c r="D94" s="176"/>
      <c r="E94" s="114">
        <f>'veiksmų planas'!A213</f>
        <v>441.55</v>
      </c>
      <c r="F94" s="115"/>
      <c r="G94" s="255">
        <f>'veiksmų planas'!C213+'veiksmų planas'!F213+'veiksmų planas'!H213</f>
        <v>66.2325</v>
      </c>
      <c r="H94" s="256"/>
      <c r="I94" s="255">
        <f>'veiksmų planas'!L213</f>
        <v>375.3175</v>
      </c>
      <c r="J94" s="256"/>
      <c r="K94" s="168" t="s">
        <v>321</v>
      </c>
      <c r="L94" s="175"/>
      <c r="M94" s="175"/>
      <c r="N94" s="175"/>
      <c r="O94" s="175"/>
      <c r="P94" s="176"/>
    </row>
    <row r="95" spans="1:16" ht="48" customHeight="1" thickBot="1">
      <c r="A95" s="168" t="s">
        <v>330</v>
      </c>
      <c r="B95" s="175"/>
      <c r="C95" s="175"/>
      <c r="D95" s="176"/>
      <c r="E95" s="114">
        <v>1626.8</v>
      </c>
      <c r="F95" s="115"/>
      <c r="G95" s="255"/>
      <c r="H95" s="256"/>
      <c r="I95" s="255"/>
      <c r="J95" s="256"/>
      <c r="K95" s="174" t="s">
        <v>322</v>
      </c>
      <c r="L95" s="175"/>
      <c r="M95" s="175"/>
      <c r="N95" s="175"/>
      <c r="O95" s="175"/>
      <c r="P95" s="176"/>
    </row>
    <row r="96" spans="1:16" ht="61.5" customHeight="1" thickBot="1">
      <c r="A96" s="171" t="s">
        <v>41</v>
      </c>
      <c r="B96" s="249"/>
      <c r="C96" s="249"/>
      <c r="D96" s="250"/>
      <c r="E96" s="158">
        <f>'veiksmų planas'!A344</f>
        <v>7240.5</v>
      </c>
      <c r="F96" s="160"/>
      <c r="G96" s="165">
        <f>E96</f>
        <v>7240.5</v>
      </c>
      <c r="H96" s="257"/>
      <c r="I96" s="165">
        <f>'veiksmų planas'!L344</f>
        <v>6154.425</v>
      </c>
      <c r="J96" s="166"/>
      <c r="K96" s="171" t="s">
        <v>323</v>
      </c>
      <c r="L96" s="249"/>
      <c r="M96" s="249"/>
      <c r="N96" s="249"/>
      <c r="O96" s="249"/>
      <c r="P96" s="250"/>
    </row>
    <row r="97" spans="1:16" ht="30.75" customHeight="1" thickBot="1">
      <c r="A97" s="171" t="s">
        <v>42</v>
      </c>
      <c r="B97" s="249"/>
      <c r="C97" s="249"/>
      <c r="D97" s="250"/>
      <c r="E97" s="158">
        <f>'veiksmų planas'!A224+'veiksmų planas'!A233</f>
        <v>23169.6</v>
      </c>
      <c r="F97" s="159"/>
      <c r="G97" s="165"/>
      <c r="H97" s="257"/>
      <c r="I97" s="165"/>
      <c r="J97" s="257"/>
      <c r="K97" s="171" t="s">
        <v>324</v>
      </c>
      <c r="L97" s="249"/>
      <c r="M97" s="249"/>
      <c r="N97" s="249"/>
      <c r="O97" s="249"/>
      <c r="P97" s="250"/>
    </row>
    <row r="98" spans="1:16" s="84" customFormat="1" ht="37.5" customHeight="1" thickBot="1">
      <c r="A98" s="168" t="s">
        <v>43</v>
      </c>
      <c r="B98" s="175"/>
      <c r="C98" s="175"/>
      <c r="D98" s="176"/>
      <c r="E98" s="114">
        <f>'veiksmų planas'!A243*8+492.35+295.99+7240.5+868.86+1679.112</f>
        <v>13588.892</v>
      </c>
      <c r="F98" s="115"/>
      <c r="G98" s="255"/>
      <c r="H98" s="256"/>
      <c r="I98" s="255"/>
      <c r="J98" s="256"/>
      <c r="K98" s="168" t="s">
        <v>325</v>
      </c>
      <c r="L98" s="175"/>
      <c r="M98" s="175"/>
      <c r="N98" s="175"/>
      <c r="O98" s="175"/>
      <c r="P98" s="176"/>
    </row>
    <row r="99" spans="1:16" ht="15.75" customHeight="1" thickBot="1">
      <c r="A99" s="229" t="s">
        <v>164</v>
      </c>
      <c r="B99" s="230"/>
      <c r="C99" s="230"/>
      <c r="D99" s="231"/>
      <c r="E99" s="177">
        <f>SUM(E87:E98)</f>
        <v>129180.17199999999</v>
      </c>
      <c r="F99" s="118"/>
      <c r="G99" s="177">
        <f>SUM(G87:G98)</f>
        <v>90419.56249999999</v>
      </c>
      <c r="H99" s="118"/>
      <c r="I99" s="177">
        <f>SUM(I87:I98)</f>
        <v>76670.73950000001</v>
      </c>
      <c r="J99" s="118"/>
      <c r="K99" s="132"/>
      <c r="L99" s="133"/>
      <c r="M99" s="133"/>
      <c r="N99" s="133"/>
      <c r="O99" s="133"/>
      <c r="P99" s="134"/>
    </row>
    <row r="100" spans="1:8" s="93" customFormat="1" ht="18.75" customHeight="1">
      <c r="A100" s="93" t="s">
        <v>243</v>
      </c>
      <c r="H100" s="94"/>
    </row>
    <row r="101" ht="18.75">
      <c r="A101" s="21" t="s">
        <v>44</v>
      </c>
    </row>
    <row r="102" spans="1:11" ht="12.75" customHeight="1">
      <c r="A102" s="20"/>
      <c r="K102" s="63"/>
    </row>
    <row r="103" spans="1:16" ht="39.75" customHeight="1">
      <c r="A103" s="259" t="s">
        <v>16</v>
      </c>
      <c r="B103" s="260"/>
      <c r="C103" s="260"/>
      <c r="D103" s="260"/>
      <c r="E103" s="260"/>
      <c r="F103" s="260"/>
      <c r="G103" s="260"/>
      <c r="H103" s="260"/>
      <c r="I103" s="260"/>
      <c r="J103" s="260"/>
      <c r="K103" s="260"/>
      <c r="L103" s="260"/>
      <c r="M103" s="260"/>
      <c r="N103" s="260"/>
      <c r="O103" s="260"/>
      <c r="P103" s="261"/>
    </row>
    <row r="104" spans="1:16" ht="49.5" customHeight="1">
      <c r="A104" s="135" t="s">
        <v>331</v>
      </c>
      <c r="B104" s="135"/>
      <c r="C104" s="135"/>
      <c r="D104" s="135"/>
      <c r="E104" s="135"/>
      <c r="F104" s="135"/>
      <c r="G104" s="135"/>
      <c r="H104" s="135"/>
      <c r="I104" s="135"/>
      <c r="J104" s="135"/>
      <c r="K104" s="135"/>
      <c r="L104" s="135"/>
      <c r="M104" s="135"/>
      <c r="N104" s="258"/>
      <c r="O104" s="258"/>
      <c r="P104" s="131"/>
    </row>
    <row r="105" spans="1:13" ht="15" customHeight="1">
      <c r="A105" s="130" t="s">
        <v>332</v>
      </c>
      <c r="B105" s="130"/>
      <c r="C105" s="130"/>
      <c r="D105" s="130"/>
      <c r="E105" s="130"/>
      <c r="F105" s="130"/>
      <c r="G105" s="130"/>
      <c r="H105" s="130"/>
      <c r="I105" s="130"/>
      <c r="J105" s="130"/>
      <c r="K105" s="130"/>
      <c r="L105" s="130"/>
      <c r="M105" s="130"/>
    </row>
    <row r="106" ht="12.75" customHeight="1"/>
    <row r="107" spans="1:2" ht="15.75">
      <c r="A107" s="30" t="s">
        <v>156</v>
      </c>
      <c r="B107" s="30"/>
    </row>
    <row r="108" ht="14.25" customHeight="1" thickBot="1"/>
    <row r="109" spans="1:14" ht="15.75" thickBot="1">
      <c r="A109" s="221" t="s">
        <v>130</v>
      </c>
      <c r="B109" s="240" t="s">
        <v>141</v>
      </c>
      <c r="C109" s="241"/>
      <c r="D109" s="242"/>
      <c r="E109" s="188" t="s">
        <v>142</v>
      </c>
      <c r="F109" s="188"/>
      <c r="G109" s="188"/>
      <c r="H109" s="188"/>
      <c r="I109" s="188"/>
      <c r="J109" s="188"/>
      <c r="K109" s="188"/>
      <c r="L109" s="188"/>
      <c r="M109" s="188"/>
      <c r="N109" s="189"/>
    </row>
    <row r="110" spans="1:14" ht="15.75" thickBot="1">
      <c r="A110" s="222"/>
      <c r="B110" s="243"/>
      <c r="C110" s="244"/>
      <c r="D110" s="245"/>
      <c r="E110" s="27" t="s">
        <v>143</v>
      </c>
      <c r="F110" s="27" t="s">
        <v>144</v>
      </c>
      <c r="G110" s="27" t="s">
        <v>145</v>
      </c>
      <c r="H110" s="27" t="s">
        <v>146</v>
      </c>
      <c r="I110" s="27" t="s">
        <v>147</v>
      </c>
      <c r="J110" s="27" t="s">
        <v>148</v>
      </c>
      <c r="K110" s="27" t="s">
        <v>149</v>
      </c>
      <c r="L110" s="27" t="s">
        <v>150</v>
      </c>
      <c r="M110" s="27" t="s">
        <v>151</v>
      </c>
      <c r="N110" s="27" t="s">
        <v>152</v>
      </c>
    </row>
    <row r="111" spans="1:14" ht="30.75" customHeight="1" thickBot="1">
      <c r="A111" s="29" t="s">
        <v>171</v>
      </c>
      <c r="B111" s="125" t="s">
        <v>45</v>
      </c>
      <c r="C111" s="126"/>
      <c r="D111" s="127"/>
      <c r="E111" s="31">
        <v>0</v>
      </c>
      <c r="F111" s="31">
        <v>0</v>
      </c>
      <c r="G111" s="31">
        <v>0</v>
      </c>
      <c r="H111" s="31">
        <v>0</v>
      </c>
      <c r="I111" s="31">
        <v>0</v>
      </c>
      <c r="J111" s="31">
        <v>13701</v>
      </c>
      <c r="K111" s="32">
        <v>324837</v>
      </c>
      <c r="L111" s="34">
        <v>324837</v>
      </c>
      <c r="M111" s="34">
        <v>324837</v>
      </c>
      <c r="N111" s="34">
        <v>324837</v>
      </c>
    </row>
    <row r="112" spans="1:14" ht="45.75" customHeight="1" thickBot="1">
      <c r="A112" s="35" t="s">
        <v>173</v>
      </c>
      <c r="B112" s="125" t="s">
        <v>39</v>
      </c>
      <c r="C112" s="126"/>
      <c r="D112" s="127"/>
      <c r="E112" s="34">
        <v>0</v>
      </c>
      <c r="F112" s="34">
        <v>0</v>
      </c>
      <c r="G112" s="34">
        <v>0</v>
      </c>
      <c r="H112" s="76">
        <f>7500+800</f>
        <v>8300</v>
      </c>
      <c r="I112" s="76">
        <f>7500+800</f>
        <v>8300</v>
      </c>
      <c r="J112" s="76">
        <f>11209+800</f>
        <v>12009</v>
      </c>
      <c r="K112" s="78">
        <f>11209+800</f>
        <v>12009</v>
      </c>
      <c r="L112" s="76">
        <f>11209+800+1052</f>
        <v>13061</v>
      </c>
      <c r="M112" s="76">
        <f>11209+800+1052</f>
        <v>13061</v>
      </c>
      <c r="N112" s="76">
        <f>11209+800+1052</f>
        <v>13061</v>
      </c>
    </row>
    <row r="113" spans="1:14" ht="66" customHeight="1" thickBot="1">
      <c r="A113" s="35" t="s">
        <v>174</v>
      </c>
      <c r="B113" s="125" t="s">
        <v>333</v>
      </c>
      <c r="C113" s="126"/>
      <c r="D113" s="127"/>
      <c r="E113" s="34">
        <v>0</v>
      </c>
      <c r="F113" s="34">
        <v>0</v>
      </c>
      <c r="G113" s="34">
        <v>0</v>
      </c>
      <c r="H113" s="31">
        <v>0</v>
      </c>
      <c r="I113" s="31">
        <v>0</v>
      </c>
      <c r="J113" s="31">
        <v>0</v>
      </c>
      <c r="K113" s="95">
        <v>6887</v>
      </c>
      <c r="L113" s="96">
        <v>6887</v>
      </c>
      <c r="M113" s="96">
        <v>6887</v>
      </c>
      <c r="N113" s="31">
        <v>6887</v>
      </c>
    </row>
    <row r="114" spans="1:14" ht="31.5" customHeight="1" thickBot="1">
      <c r="A114" s="35" t="s">
        <v>190</v>
      </c>
      <c r="B114" s="125" t="s">
        <v>334</v>
      </c>
      <c r="C114" s="126"/>
      <c r="D114" s="127"/>
      <c r="E114" s="34">
        <v>0</v>
      </c>
      <c r="F114" s="34">
        <v>0</v>
      </c>
      <c r="G114" s="34">
        <v>0</v>
      </c>
      <c r="H114" s="31">
        <v>0.29</v>
      </c>
      <c r="I114" s="31">
        <v>0.29</v>
      </c>
      <c r="J114" s="31">
        <v>0.29</v>
      </c>
      <c r="K114" s="32">
        <v>0.29</v>
      </c>
      <c r="L114" s="31">
        <v>0.29</v>
      </c>
      <c r="M114" s="31">
        <v>0.29</v>
      </c>
      <c r="N114" s="31">
        <v>0.29</v>
      </c>
    </row>
    <row r="115" spans="1:14" ht="31.5" customHeight="1" thickBot="1">
      <c r="A115" s="35" t="s">
        <v>189</v>
      </c>
      <c r="B115" s="125" t="s">
        <v>172</v>
      </c>
      <c r="C115" s="126"/>
      <c r="D115" s="127"/>
      <c r="E115" s="34">
        <v>0</v>
      </c>
      <c r="F115" s="34">
        <v>0</v>
      </c>
      <c r="G115" s="34">
        <v>0</v>
      </c>
      <c r="H115" s="31">
        <v>0</v>
      </c>
      <c r="I115" s="31">
        <v>2500</v>
      </c>
      <c r="J115" s="31">
        <v>2620</v>
      </c>
      <c r="K115" s="32">
        <v>2698</v>
      </c>
      <c r="L115" s="34">
        <v>2698</v>
      </c>
      <c r="M115" s="34">
        <v>2698</v>
      </c>
      <c r="N115" s="34">
        <v>2698</v>
      </c>
    </row>
    <row r="116" spans="1:14" ht="47.25" customHeight="1" thickBot="1">
      <c r="A116" s="29" t="s">
        <v>47</v>
      </c>
      <c r="B116" s="125" t="s">
        <v>193</v>
      </c>
      <c r="C116" s="126"/>
      <c r="D116" s="127"/>
      <c r="E116" s="31">
        <v>0</v>
      </c>
      <c r="F116" s="31">
        <v>0</v>
      </c>
      <c r="G116" s="31">
        <v>0</v>
      </c>
      <c r="H116" s="31">
        <v>2</v>
      </c>
      <c r="I116" s="31">
        <v>2</v>
      </c>
      <c r="J116" s="31">
        <v>2</v>
      </c>
      <c r="K116" s="32">
        <v>2</v>
      </c>
      <c r="L116" s="31">
        <v>2</v>
      </c>
      <c r="M116" s="31">
        <v>2</v>
      </c>
      <c r="N116" s="31">
        <v>2</v>
      </c>
    </row>
    <row r="117" spans="1:14" ht="32.25" customHeight="1" thickBot="1">
      <c r="A117" s="85" t="s">
        <v>254</v>
      </c>
      <c r="B117" s="125" t="s">
        <v>253</v>
      </c>
      <c r="C117" s="126"/>
      <c r="D117" s="127"/>
      <c r="E117" s="85">
        <v>0</v>
      </c>
      <c r="F117" s="85">
        <v>0</v>
      </c>
      <c r="G117" s="85">
        <v>0</v>
      </c>
      <c r="H117" s="74">
        <v>0</v>
      </c>
      <c r="I117" s="74">
        <v>800</v>
      </c>
      <c r="J117" s="74">
        <v>800</v>
      </c>
      <c r="K117" s="75">
        <v>800</v>
      </c>
      <c r="L117" s="74">
        <v>800</v>
      </c>
      <c r="M117" s="74">
        <v>800</v>
      </c>
      <c r="N117" s="74">
        <v>800</v>
      </c>
    </row>
    <row r="118" spans="1:14" ht="45.75" customHeight="1" thickBot="1">
      <c r="A118" s="85" t="s">
        <v>255</v>
      </c>
      <c r="B118" s="125" t="s">
        <v>257</v>
      </c>
      <c r="C118" s="126"/>
      <c r="D118" s="127"/>
      <c r="E118" s="85">
        <v>0</v>
      </c>
      <c r="F118" s="85">
        <v>0</v>
      </c>
      <c r="G118" s="85">
        <v>0</v>
      </c>
      <c r="H118" s="74">
        <v>0</v>
      </c>
      <c r="I118" s="74">
        <v>240</v>
      </c>
      <c r="J118" s="74">
        <v>240</v>
      </c>
      <c r="K118" s="75">
        <v>240</v>
      </c>
      <c r="L118" s="74">
        <v>240</v>
      </c>
      <c r="M118" s="74">
        <v>240</v>
      </c>
      <c r="N118" s="74">
        <v>240</v>
      </c>
    </row>
    <row r="119" spans="1:14" ht="31.5" customHeight="1" thickBot="1">
      <c r="A119" s="35" t="s">
        <v>256</v>
      </c>
      <c r="B119" s="125" t="s">
        <v>48</v>
      </c>
      <c r="C119" s="126"/>
      <c r="D119" s="127"/>
      <c r="E119" s="34">
        <v>0</v>
      </c>
      <c r="F119" s="34">
        <v>0</v>
      </c>
      <c r="G119" s="34">
        <v>0</v>
      </c>
      <c r="H119" s="31">
        <v>0</v>
      </c>
      <c r="I119" s="31">
        <v>1</v>
      </c>
      <c r="J119" s="31">
        <v>1</v>
      </c>
      <c r="K119" s="32">
        <v>1</v>
      </c>
      <c r="L119" s="31">
        <v>1</v>
      </c>
      <c r="M119" s="31">
        <v>1</v>
      </c>
      <c r="N119" s="31">
        <v>1</v>
      </c>
    </row>
    <row r="120" ht="39" customHeight="1" thickBot="1"/>
    <row r="121" spans="1:16" ht="34.5" customHeight="1" thickBot="1">
      <c r="A121" s="193" t="s">
        <v>157</v>
      </c>
      <c r="B121" s="191"/>
      <c r="C121" s="191"/>
      <c r="D121" s="192"/>
      <c r="E121" s="139" t="s">
        <v>158</v>
      </c>
      <c r="F121" s="141"/>
      <c r="G121" s="116" t="s">
        <v>159</v>
      </c>
      <c r="H121" s="116"/>
      <c r="I121" s="116" t="s">
        <v>160</v>
      </c>
      <c r="J121" s="116"/>
      <c r="K121" s="139" t="s">
        <v>161</v>
      </c>
      <c r="L121" s="140"/>
      <c r="M121" s="140"/>
      <c r="N121" s="140"/>
      <c r="O121" s="140"/>
      <c r="P121" s="141"/>
    </row>
    <row r="122" spans="1:16" ht="81" customHeight="1" thickBot="1">
      <c r="A122" s="190" t="s">
        <v>340</v>
      </c>
      <c r="B122" s="191"/>
      <c r="C122" s="191"/>
      <c r="D122" s="192"/>
      <c r="E122" s="119"/>
      <c r="F122" s="121"/>
      <c r="G122" s="248"/>
      <c r="H122" s="248"/>
      <c r="I122" s="248"/>
      <c r="J122" s="248"/>
      <c r="K122" s="139"/>
      <c r="L122" s="140"/>
      <c r="M122" s="140"/>
      <c r="N122" s="140"/>
      <c r="O122" s="140"/>
      <c r="P122" s="141"/>
    </row>
    <row r="123" spans="1:16" ht="33.75" customHeight="1" thickBot="1">
      <c r="A123" s="125" t="s">
        <v>46</v>
      </c>
      <c r="B123" s="126"/>
      <c r="C123" s="126"/>
      <c r="D123" s="127"/>
      <c r="E123" s="158">
        <f>'veiksmų planas'!A355</f>
        <v>945.52</v>
      </c>
      <c r="F123" s="159"/>
      <c r="G123" s="128">
        <f>E123</f>
        <v>945.52</v>
      </c>
      <c r="H123" s="129"/>
      <c r="I123" s="128">
        <f>'veiksmų planas'!L355</f>
        <v>803.69</v>
      </c>
      <c r="J123" s="129"/>
      <c r="K123" s="125" t="s">
        <v>341</v>
      </c>
      <c r="L123" s="126"/>
      <c r="M123" s="126"/>
      <c r="N123" s="126"/>
      <c r="O123" s="126"/>
      <c r="P123" s="127"/>
    </row>
    <row r="124" spans="1:16" ht="34.5" customHeight="1" thickBot="1">
      <c r="A124" s="125" t="s">
        <v>224</v>
      </c>
      <c r="B124" s="126"/>
      <c r="C124" s="126"/>
      <c r="D124" s="127"/>
      <c r="E124" s="158">
        <f>'veiksmų planas'!A365</f>
        <v>973.81</v>
      </c>
      <c r="F124" s="160"/>
      <c r="G124" s="158">
        <f>E124</f>
        <v>973.81</v>
      </c>
      <c r="H124" s="160"/>
      <c r="I124" s="158">
        <f>'veiksmų planas'!L365</f>
        <v>827.74</v>
      </c>
      <c r="J124" s="160"/>
      <c r="K124" s="125" t="s">
        <v>335</v>
      </c>
      <c r="L124" s="126"/>
      <c r="M124" s="126"/>
      <c r="N124" s="126"/>
      <c r="O124" s="126"/>
      <c r="P124" s="127"/>
    </row>
    <row r="125" spans="1:16" ht="62.25" customHeight="1" thickBot="1">
      <c r="A125" s="125" t="s">
        <v>154</v>
      </c>
      <c r="B125" s="126"/>
      <c r="C125" s="126"/>
      <c r="D125" s="127"/>
      <c r="E125" s="158">
        <f>'veiksmų planas'!A377+E126</f>
        <v>13756.950834105653</v>
      </c>
      <c r="F125" s="159"/>
      <c r="G125" s="128">
        <f>E125-'veiksmų planas'!J377</f>
        <v>13756.950834105653</v>
      </c>
      <c r="H125" s="129"/>
      <c r="I125" s="128">
        <f>'veiksmų planas'!L377+I126</f>
        <v>5615.4425</v>
      </c>
      <c r="J125" s="129"/>
      <c r="K125" s="125" t="s">
        <v>336</v>
      </c>
      <c r="L125" s="126"/>
      <c r="M125" s="126"/>
      <c r="N125" s="126"/>
      <c r="O125" s="126"/>
      <c r="P125" s="127"/>
    </row>
    <row r="126" spans="1:16" ht="58.5" customHeight="1" hidden="1" thickBot="1">
      <c r="A126" s="125" t="s">
        <v>155</v>
      </c>
      <c r="B126" s="126"/>
      <c r="C126" s="126"/>
      <c r="D126" s="127"/>
      <c r="E126" s="158">
        <f>'veiksmų planas'!A388</f>
        <v>724.05</v>
      </c>
      <c r="F126" s="159"/>
      <c r="G126" s="128">
        <f>'veiksmų planas'!C388+'veiksmų planas'!F388+'veiksmų planas'!H388</f>
        <v>108.60749999999999</v>
      </c>
      <c r="H126" s="129"/>
      <c r="I126" s="128">
        <f>'veiksmų planas'!L388</f>
        <v>615.4425</v>
      </c>
      <c r="J126" s="129"/>
      <c r="K126" s="125" t="s">
        <v>27</v>
      </c>
      <c r="L126" s="126"/>
      <c r="M126" s="126"/>
      <c r="N126" s="126"/>
      <c r="O126" s="126"/>
      <c r="P126" s="127"/>
    </row>
    <row r="127" spans="1:16" ht="75.75" customHeight="1" thickBot="1">
      <c r="A127" s="125" t="s">
        <v>343</v>
      </c>
      <c r="B127" s="126"/>
      <c r="C127" s="126"/>
      <c r="D127" s="127"/>
      <c r="E127" s="114">
        <f>'veiksmų planas'!A398</f>
        <v>4386.72</v>
      </c>
      <c r="F127" s="115"/>
      <c r="G127" s="167">
        <f aca="true" t="shared" si="2" ref="G127:G133">E127</f>
        <v>4386.72</v>
      </c>
      <c r="H127" s="157"/>
      <c r="I127" s="167">
        <f>'veiksmų planas'!L398</f>
        <v>3728.71</v>
      </c>
      <c r="J127" s="157"/>
      <c r="K127" s="151" t="s">
        <v>342</v>
      </c>
      <c r="L127" s="152"/>
      <c r="M127" s="152"/>
      <c r="N127" s="152"/>
      <c r="O127" s="152"/>
      <c r="P127" s="153"/>
    </row>
    <row r="128" spans="1:16" ht="94.5" customHeight="1" thickBot="1">
      <c r="A128" s="125" t="s">
        <v>246</v>
      </c>
      <c r="B128" s="126"/>
      <c r="C128" s="126"/>
      <c r="D128" s="127"/>
      <c r="E128" s="158">
        <f>'veiksmų planas'!A408+'veiksmų planas'!A418</f>
        <v>4011.44</v>
      </c>
      <c r="F128" s="159"/>
      <c r="G128" s="128">
        <f t="shared" si="2"/>
        <v>4011.44</v>
      </c>
      <c r="H128" s="129"/>
      <c r="I128" s="128">
        <f>'veiksmų planas'!L408+'veiksmų planas'!L418</f>
        <v>3409.725</v>
      </c>
      <c r="J128" s="129"/>
      <c r="K128" s="171" t="s">
        <v>337</v>
      </c>
      <c r="L128" s="249"/>
      <c r="M128" s="249"/>
      <c r="N128" s="249"/>
      <c r="O128" s="249"/>
      <c r="P128" s="250"/>
    </row>
    <row r="129" spans="1:16" ht="45.75" customHeight="1" thickBot="1">
      <c r="A129" s="151" t="s">
        <v>247</v>
      </c>
      <c r="B129" s="152"/>
      <c r="C129" s="152"/>
      <c r="D129" s="153"/>
      <c r="E129" s="114">
        <f>'veiksmų planas'!A431+'veiksmų planas'!A441</f>
        <v>567.08</v>
      </c>
      <c r="F129" s="161"/>
      <c r="G129" s="114">
        <f t="shared" si="2"/>
        <v>567.08</v>
      </c>
      <c r="H129" s="161"/>
      <c r="I129" s="114">
        <f>'veiksmų planas'!L431+'veiksmų planas'!L441</f>
        <v>482.01800000000003</v>
      </c>
      <c r="J129" s="161"/>
      <c r="K129" s="151" t="s">
        <v>338</v>
      </c>
      <c r="L129" s="152"/>
      <c r="M129" s="152"/>
      <c r="N129" s="152"/>
      <c r="O129" s="152"/>
      <c r="P129" s="153"/>
    </row>
    <row r="130" spans="1:16" ht="51" customHeight="1" thickBot="1">
      <c r="A130" s="151" t="s">
        <v>344</v>
      </c>
      <c r="B130" s="152"/>
      <c r="C130" s="152"/>
      <c r="D130" s="153"/>
      <c r="E130" s="114">
        <f>'veiksmų planas'!A451</f>
        <v>939.09</v>
      </c>
      <c r="F130" s="161"/>
      <c r="G130" s="114">
        <f t="shared" si="2"/>
        <v>939.09</v>
      </c>
      <c r="H130" s="161"/>
      <c r="I130" s="114">
        <f>'veiksmų planas'!L451</f>
        <v>798.2265</v>
      </c>
      <c r="J130" s="161"/>
      <c r="K130" s="168" t="s">
        <v>339</v>
      </c>
      <c r="L130" s="152"/>
      <c r="M130" s="152"/>
      <c r="N130" s="152"/>
      <c r="O130" s="152"/>
      <c r="P130" s="153"/>
    </row>
    <row r="131" spans="1:16" ht="62.25" customHeight="1" thickBot="1">
      <c r="A131" s="151" t="s">
        <v>248</v>
      </c>
      <c r="B131" s="152"/>
      <c r="C131" s="152"/>
      <c r="D131" s="153"/>
      <c r="E131" s="114">
        <f>'veiksmų planas'!A461</f>
        <v>644.405</v>
      </c>
      <c r="F131" s="161"/>
      <c r="G131" s="114">
        <f t="shared" si="2"/>
        <v>644.405</v>
      </c>
      <c r="H131" s="161"/>
      <c r="I131" s="114">
        <f>'veiksmų planas'!L461</f>
        <v>547.745</v>
      </c>
      <c r="J131" s="161"/>
      <c r="K131" s="267" t="s">
        <v>347</v>
      </c>
      <c r="L131" s="152"/>
      <c r="M131" s="152"/>
      <c r="N131" s="152"/>
      <c r="O131" s="152"/>
      <c r="P131" s="153"/>
    </row>
    <row r="132" spans="1:16" ht="37.5" customHeight="1" thickBot="1">
      <c r="A132" s="125" t="s">
        <v>249</v>
      </c>
      <c r="B132" s="126"/>
      <c r="C132" s="126"/>
      <c r="D132" s="127"/>
      <c r="E132" s="158">
        <f>'veiksmų planas'!A481</f>
        <v>437.33</v>
      </c>
      <c r="F132" s="159"/>
      <c r="G132" s="128">
        <f t="shared" si="2"/>
        <v>437.33</v>
      </c>
      <c r="H132" s="129"/>
      <c r="I132" s="128">
        <f>'veiksmų planas'!L481</f>
        <v>369.27</v>
      </c>
      <c r="J132" s="129"/>
      <c r="K132" s="125" t="s">
        <v>346</v>
      </c>
      <c r="L132" s="126"/>
      <c r="M132" s="126"/>
      <c r="N132" s="126"/>
      <c r="O132" s="126"/>
      <c r="P132" s="127"/>
    </row>
    <row r="133" spans="1:16" ht="33" customHeight="1" thickBot="1">
      <c r="A133" s="125" t="s">
        <v>250</v>
      </c>
      <c r="B133" s="126"/>
      <c r="C133" s="126"/>
      <c r="D133" s="127"/>
      <c r="E133" s="158">
        <f>'veiksmų planas'!A492</f>
        <v>437.33</v>
      </c>
      <c r="F133" s="159"/>
      <c r="G133" s="128">
        <f t="shared" si="2"/>
        <v>437.33</v>
      </c>
      <c r="H133" s="129"/>
      <c r="I133" s="128">
        <f>'veiksmų planas'!L492</f>
        <v>369.27</v>
      </c>
      <c r="J133" s="129"/>
      <c r="K133" s="125" t="s">
        <v>345</v>
      </c>
      <c r="L133" s="126"/>
      <c r="M133" s="126"/>
      <c r="N133" s="126"/>
      <c r="O133" s="126"/>
      <c r="P133" s="127"/>
    </row>
    <row r="134" spans="1:16" ht="78" customHeight="1" thickBot="1">
      <c r="A134" s="125" t="s">
        <v>251</v>
      </c>
      <c r="B134" s="126"/>
      <c r="C134" s="126"/>
      <c r="D134" s="127"/>
      <c r="E134" s="165">
        <f>'veiksmų planas'!A502+'veiksmų planas'!A513+'veiksmų planas'!A524+'veiksmų planas'!A535</f>
        <v>8858.75</v>
      </c>
      <c r="F134" s="166"/>
      <c r="G134" s="165">
        <f>I134</f>
        <v>7247.9400000000005</v>
      </c>
      <c r="H134" s="166"/>
      <c r="I134" s="165">
        <f>'veiksmų planas'!L502+'veiksmų planas'!L524+'veiksmų planas'!L513+'veiksmų planas'!L535</f>
        <v>7247.9400000000005</v>
      </c>
      <c r="J134" s="166"/>
      <c r="K134" s="171" t="s">
        <v>2</v>
      </c>
      <c r="L134" s="249"/>
      <c r="M134" s="249"/>
      <c r="N134" s="249"/>
      <c r="O134" s="249"/>
      <c r="P134" s="250"/>
    </row>
    <row r="135" spans="1:16" ht="32.25" customHeight="1" thickBot="1">
      <c r="A135" s="154" t="s">
        <v>56</v>
      </c>
      <c r="B135" s="155"/>
      <c r="C135" s="155"/>
      <c r="D135" s="156"/>
      <c r="E135" s="162" t="s">
        <v>162</v>
      </c>
      <c r="F135" s="164"/>
      <c r="G135" s="262" t="s">
        <v>162</v>
      </c>
      <c r="H135" s="263"/>
      <c r="I135" s="262" t="s">
        <v>162</v>
      </c>
      <c r="J135" s="263"/>
      <c r="K135" s="182"/>
      <c r="L135" s="155"/>
      <c r="M135" s="155"/>
      <c r="N135" s="155"/>
      <c r="O135" s="155"/>
      <c r="P135" s="156"/>
    </row>
    <row r="136" spans="1:16" ht="35.25" customHeight="1" thickBot="1">
      <c r="A136" s="151" t="s">
        <v>348</v>
      </c>
      <c r="B136" s="152"/>
      <c r="C136" s="152"/>
      <c r="D136" s="153"/>
      <c r="E136" s="114" t="s">
        <v>162</v>
      </c>
      <c r="F136" s="161"/>
      <c r="G136" s="114" t="s">
        <v>162</v>
      </c>
      <c r="H136" s="161"/>
      <c r="I136" s="114" t="s">
        <v>162</v>
      </c>
      <c r="J136" s="161"/>
      <c r="K136" s="179" t="s">
        <v>163</v>
      </c>
      <c r="L136" s="180"/>
      <c r="M136" s="180"/>
      <c r="N136" s="180"/>
      <c r="O136" s="180"/>
      <c r="P136" s="181"/>
    </row>
    <row r="137" spans="1:16" ht="48" customHeight="1" thickBot="1">
      <c r="A137" s="108" t="s">
        <v>252</v>
      </c>
      <c r="B137" s="149"/>
      <c r="C137" s="149"/>
      <c r="D137" s="150"/>
      <c r="E137" s="137" t="s">
        <v>162</v>
      </c>
      <c r="F137" s="138"/>
      <c r="G137" s="157" t="s">
        <v>162</v>
      </c>
      <c r="H137" s="157"/>
      <c r="I137" s="157" t="s">
        <v>162</v>
      </c>
      <c r="J137" s="157"/>
      <c r="K137" s="179" t="s">
        <v>163</v>
      </c>
      <c r="L137" s="180"/>
      <c r="M137" s="180"/>
      <c r="N137" s="180"/>
      <c r="O137" s="180"/>
      <c r="P137" s="181"/>
    </row>
    <row r="138" spans="1:16" ht="48" customHeight="1" thickBot="1">
      <c r="A138" s="108" t="s">
        <v>350</v>
      </c>
      <c r="B138" s="149"/>
      <c r="C138" s="149"/>
      <c r="D138" s="150"/>
      <c r="E138" s="137" t="s">
        <v>162</v>
      </c>
      <c r="F138" s="138"/>
      <c r="G138" s="157" t="s">
        <v>162</v>
      </c>
      <c r="H138" s="157"/>
      <c r="I138" s="157" t="s">
        <v>162</v>
      </c>
      <c r="J138" s="157"/>
      <c r="K138" s="179" t="s">
        <v>163</v>
      </c>
      <c r="L138" s="180"/>
      <c r="M138" s="180"/>
      <c r="N138" s="180"/>
      <c r="O138" s="180"/>
      <c r="P138" s="181"/>
    </row>
    <row r="139" spans="1:16" ht="30.75" customHeight="1" thickBot="1">
      <c r="A139" s="154" t="s">
        <v>57</v>
      </c>
      <c r="B139" s="169"/>
      <c r="C139" s="169"/>
      <c r="D139" s="170"/>
      <c r="E139" s="162" t="s">
        <v>162</v>
      </c>
      <c r="F139" s="163"/>
      <c r="G139" s="162" t="s">
        <v>162</v>
      </c>
      <c r="H139" s="163"/>
      <c r="I139" s="162" t="s">
        <v>162</v>
      </c>
      <c r="J139" s="163"/>
      <c r="K139" s="182"/>
      <c r="L139" s="155"/>
      <c r="M139" s="155"/>
      <c r="N139" s="155"/>
      <c r="O139" s="155"/>
      <c r="P139" s="156"/>
    </row>
    <row r="140" spans="1:16" ht="33.75" customHeight="1" thickBot="1">
      <c r="A140" s="151" t="s">
        <v>290</v>
      </c>
      <c r="B140" s="152"/>
      <c r="C140" s="152"/>
      <c r="D140" s="153"/>
      <c r="E140" s="114" t="s">
        <v>162</v>
      </c>
      <c r="F140" s="161"/>
      <c r="G140" s="114" t="s">
        <v>162</v>
      </c>
      <c r="H140" s="161"/>
      <c r="I140" s="114" t="s">
        <v>162</v>
      </c>
      <c r="J140" s="161"/>
      <c r="K140" s="179"/>
      <c r="L140" s="180"/>
      <c r="M140" s="180"/>
      <c r="N140" s="180"/>
      <c r="O140" s="180"/>
      <c r="P140" s="181"/>
    </row>
    <row r="141" spans="1:16" ht="34.5" customHeight="1" thickBot="1">
      <c r="A141" s="108" t="s">
        <v>291</v>
      </c>
      <c r="B141" s="149"/>
      <c r="C141" s="149"/>
      <c r="D141" s="150"/>
      <c r="E141" s="137" t="s">
        <v>162</v>
      </c>
      <c r="F141" s="138"/>
      <c r="G141" s="157" t="s">
        <v>162</v>
      </c>
      <c r="H141" s="157"/>
      <c r="I141" s="157" t="s">
        <v>162</v>
      </c>
      <c r="J141" s="157"/>
      <c r="K141" s="179"/>
      <c r="L141" s="180"/>
      <c r="M141" s="180"/>
      <c r="N141" s="180"/>
      <c r="O141" s="180"/>
      <c r="P141" s="181"/>
    </row>
    <row r="142" spans="1:16" ht="16.5" customHeight="1" thickBot="1">
      <c r="A142" s="268" t="s">
        <v>164</v>
      </c>
      <c r="B142" s="269"/>
      <c r="C142" s="269"/>
      <c r="D142" s="270"/>
      <c r="E142" s="271">
        <f>E123+E124+E125+E127+E128+E129+E130+E131+E132+E133+E134</f>
        <v>35958.425834105656</v>
      </c>
      <c r="F142" s="134"/>
      <c r="G142" s="177">
        <f>G123+G124+G125+G127+G128+G129+G130+G131+G132+G133+G134</f>
        <v>34347.61583410566</v>
      </c>
      <c r="H142" s="118"/>
      <c r="I142" s="177">
        <f>I123+I124+I125+I127+I129+I128+I130+I131+I132+I133+I134</f>
        <v>24199.777000000002</v>
      </c>
      <c r="J142" s="118"/>
      <c r="K142" s="264"/>
      <c r="L142" s="265"/>
      <c r="M142" s="265"/>
      <c r="N142" s="265"/>
      <c r="O142" s="265"/>
      <c r="P142" s="266"/>
    </row>
  </sheetData>
  <sheetProtection/>
  <mergeCells count="364">
    <mergeCell ref="A60:D60"/>
    <mergeCell ref="A9:P9"/>
    <mergeCell ref="G49:H49"/>
    <mergeCell ref="A58:D58"/>
    <mergeCell ref="E58:F58"/>
    <mergeCell ref="G58:H58"/>
    <mergeCell ref="E60:F60"/>
    <mergeCell ref="K53:P53"/>
    <mergeCell ref="I55:J55"/>
    <mergeCell ref="A56:D56"/>
    <mergeCell ref="E122:F122"/>
    <mergeCell ref="A91:D91"/>
    <mergeCell ref="E93:F93"/>
    <mergeCell ref="L1:P3"/>
    <mergeCell ref="K62:P62"/>
    <mergeCell ref="I59:J59"/>
    <mergeCell ref="K61:P61"/>
    <mergeCell ref="K57:P57"/>
    <mergeCell ref="G59:H59"/>
    <mergeCell ref="G61:H61"/>
    <mergeCell ref="E62:F62"/>
    <mergeCell ref="G62:H62"/>
    <mergeCell ref="I62:J62"/>
    <mergeCell ref="E91:F91"/>
    <mergeCell ref="E90:F90"/>
    <mergeCell ref="G90:H90"/>
    <mergeCell ref="I123:J123"/>
    <mergeCell ref="I122:J122"/>
    <mergeCell ref="K122:P122"/>
    <mergeCell ref="K123:P123"/>
    <mergeCell ref="K91:P91"/>
    <mergeCell ref="I90:J90"/>
    <mergeCell ref="I97:J97"/>
    <mergeCell ref="K93:P93"/>
    <mergeCell ref="E95:F95"/>
    <mergeCell ref="K121:P121"/>
    <mergeCell ref="G94:H94"/>
    <mergeCell ref="E121:F121"/>
    <mergeCell ref="E109:N109"/>
    <mergeCell ref="G121:H121"/>
    <mergeCell ref="K99:P99"/>
    <mergeCell ref="I98:J98"/>
    <mergeCell ref="I91:J91"/>
    <mergeCell ref="G93:H93"/>
    <mergeCell ref="I93:J93"/>
    <mergeCell ref="G91:H91"/>
    <mergeCell ref="G92:H92"/>
    <mergeCell ref="I92:J92"/>
    <mergeCell ref="K63:P63"/>
    <mergeCell ref="K64:P64"/>
    <mergeCell ref="G57:H57"/>
    <mergeCell ref="E74:N74"/>
    <mergeCell ref="E59:F59"/>
    <mergeCell ref="G60:H60"/>
    <mergeCell ref="I63:J63"/>
    <mergeCell ref="A69:P69"/>
    <mergeCell ref="A59:D59"/>
    <mergeCell ref="K58:P58"/>
    <mergeCell ref="B81:D81"/>
    <mergeCell ref="E61:F61"/>
    <mergeCell ref="E64:F64"/>
    <mergeCell ref="G138:H138"/>
    <mergeCell ref="A88:D88"/>
    <mergeCell ref="E89:F89"/>
    <mergeCell ref="A90:D90"/>
    <mergeCell ref="G95:H95"/>
    <mergeCell ref="E128:F128"/>
    <mergeCell ref="G88:H88"/>
    <mergeCell ref="I138:J138"/>
    <mergeCell ref="G135:H135"/>
    <mergeCell ref="K134:P134"/>
    <mergeCell ref="K125:P125"/>
    <mergeCell ref="K126:P126"/>
    <mergeCell ref="K128:P128"/>
    <mergeCell ref="K129:P129"/>
    <mergeCell ref="G134:H134"/>
    <mergeCell ref="G133:H133"/>
    <mergeCell ref="I124:J124"/>
    <mergeCell ref="G128:H128"/>
    <mergeCell ref="I128:J128"/>
    <mergeCell ref="I129:J129"/>
    <mergeCell ref="I125:J125"/>
    <mergeCell ref="G126:H126"/>
    <mergeCell ref="G125:H125"/>
    <mergeCell ref="G129:H129"/>
    <mergeCell ref="I126:J126"/>
    <mergeCell ref="G124:H124"/>
    <mergeCell ref="E92:F92"/>
    <mergeCell ref="K142:P142"/>
    <mergeCell ref="A137:D137"/>
    <mergeCell ref="E137:F137"/>
    <mergeCell ref="K131:P131"/>
    <mergeCell ref="A142:D142"/>
    <mergeCell ref="E136:F136"/>
    <mergeCell ref="I136:J136"/>
    <mergeCell ref="E132:F132"/>
    <mergeCell ref="E142:F142"/>
    <mergeCell ref="I142:J142"/>
    <mergeCell ref="G140:H140"/>
    <mergeCell ref="G99:H99"/>
    <mergeCell ref="A103:P103"/>
    <mergeCell ref="G141:H141"/>
    <mergeCell ref="I135:J135"/>
    <mergeCell ref="G136:H136"/>
    <mergeCell ref="E99:F99"/>
    <mergeCell ref="I99:J99"/>
    <mergeCell ref="B111:D111"/>
    <mergeCell ref="G122:H122"/>
    <mergeCell ref="G142:H142"/>
    <mergeCell ref="E127:F127"/>
    <mergeCell ref="A129:D129"/>
    <mergeCell ref="E123:F123"/>
    <mergeCell ref="E129:F129"/>
    <mergeCell ref="A124:D124"/>
    <mergeCell ref="A125:D125"/>
    <mergeCell ref="E125:F125"/>
    <mergeCell ref="A126:D126"/>
    <mergeCell ref="G123:H123"/>
    <mergeCell ref="B112:D112"/>
    <mergeCell ref="B115:D115"/>
    <mergeCell ref="A92:D92"/>
    <mergeCell ref="A93:D93"/>
    <mergeCell ref="A99:D99"/>
    <mergeCell ref="A105:M105"/>
    <mergeCell ref="K97:P97"/>
    <mergeCell ref="K94:P94"/>
    <mergeCell ref="I95:J95"/>
    <mergeCell ref="K92:P92"/>
    <mergeCell ref="B119:D119"/>
    <mergeCell ref="A121:D121"/>
    <mergeCell ref="A94:D94"/>
    <mergeCell ref="E94:F94"/>
    <mergeCell ref="A104:P104"/>
    <mergeCell ref="K98:P98"/>
    <mergeCell ref="B114:D114"/>
    <mergeCell ref="B116:D116"/>
    <mergeCell ref="K96:P96"/>
    <mergeCell ref="A122:D122"/>
    <mergeCell ref="I96:J96"/>
    <mergeCell ref="A95:D95"/>
    <mergeCell ref="G97:H97"/>
    <mergeCell ref="E98:F98"/>
    <mergeCell ref="A98:D98"/>
    <mergeCell ref="I121:J121"/>
    <mergeCell ref="B117:D117"/>
    <mergeCell ref="B118:D118"/>
    <mergeCell ref="B113:D113"/>
    <mergeCell ref="I94:J94"/>
    <mergeCell ref="A123:D123"/>
    <mergeCell ref="G96:H96"/>
    <mergeCell ref="E96:F96"/>
    <mergeCell ref="G98:H98"/>
    <mergeCell ref="E97:F97"/>
    <mergeCell ref="A109:A110"/>
    <mergeCell ref="B109:D110"/>
    <mergeCell ref="A96:D96"/>
    <mergeCell ref="A97:D97"/>
    <mergeCell ref="A89:D89"/>
    <mergeCell ref="G89:H89"/>
    <mergeCell ref="A87:D87"/>
    <mergeCell ref="I88:J88"/>
    <mergeCell ref="E88:F88"/>
    <mergeCell ref="E87:F87"/>
    <mergeCell ref="I89:J89"/>
    <mergeCell ref="K87:P87"/>
    <mergeCell ref="I86:J86"/>
    <mergeCell ref="A86:D86"/>
    <mergeCell ref="G87:H87"/>
    <mergeCell ref="K86:P86"/>
    <mergeCell ref="E86:F86"/>
    <mergeCell ref="G86:H86"/>
    <mergeCell ref="B74:D75"/>
    <mergeCell ref="B77:D77"/>
    <mergeCell ref="B78:D78"/>
    <mergeCell ref="G85:H85"/>
    <mergeCell ref="E85:F85"/>
    <mergeCell ref="B79:D79"/>
    <mergeCell ref="B80:D80"/>
    <mergeCell ref="A85:D85"/>
    <mergeCell ref="A74:A75"/>
    <mergeCell ref="B83:D83"/>
    <mergeCell ref="A63:D63"/>
    <mergeCell ref="E63:F63"/>
    <mergeCell ref="I64:J64"/>
    <mergeCell ref="E56:F56"/>
    <mergeCell ref="A57:D57"/>
    <mergeCell ref="G56:H56"/>
    <mergeCell ref="E57:F57"/>
    <mergeCell ref="I57:J57"/>
    <mergeCell ref="I58:J58"/>
    <mergeCell ref="A62:D62"/>
    <mergeCell ref="G54:H54"/>
    <mergeCell ref="G55:H55"/>
    <mergeCell ref="A54:D54"/>
    <mergeCell ref="A52:D52"/>
    <mergeCell ref="E54:F54"/>
    <mergeCell ref="A55:D55"/>
    <mergeCell ref="E55:F55"/>
    <mergeCell ref="B41:D41"/>
    <mergeCell ref="A47:D47"/>
    <mergeCell ref="B40:D40"/>
    <mergeCell ref="G51:H51"/>
    <mergeCell ref="G52:H52"/>
    <mergeCell ref="A53:D53"/>
    <mergeCell ref="E53:F53"/>
    <mergeCell ref="G53:H53"/>
    <mergeCell ref="E51:F51"/>
    <mergeCell ref="E52:F52"/>
    <mergeCell ref="A49:D49"/>
    <mergeCell ref="A51:D51"/>
    <mergeCell ref="A50:D50"/>
    <mergeCell ref="E49:F49"/>
    <mergeCell ref="B43:D43"/>
    <mergeCell ref="B42:D42"/>
    <mergeCell ref="A48:D48"/>
    <mergeCell ref="K45:P45"/>
    <mergeCell ref="K46:P46"/>
    <mergeCell ref="K47:P47"/>
    <mergeCell ref="I45:J45"/>
    <mergeCell ref="K50:P50"/>
    <mergeCell ref="E47:F47"/>
    <mergeCell ref="G46:H46"/>
    <mergeCell ref="I46:J46"/>
    <mergeCell ref="I47:J47"/>
    <mergeCell ref="E46:F46"/>
    <mergeCell ref="A65:D65"/>
    <mergeCell ref="G47:H47"/>
    <mergeCell ref="E48:F48"/>
    <mergeCell ref="K49:P49"/>
    <mergeCell ref="I50:J50"/>
    <mergeCell ref="K48:P48"/>
    <mergeCell ref="G50:H50"/>
    <mergeCell ref="E50:F50"/>
    <mergeCell ref="I49:J49"/>
    <mergeCell ref="G48:H48"/>
    <mergeCell ref="B14:F14"/>
    <mergeCell ref="B15:F15"/>
    <mergeCell ref="B26:D26"/>
    <mergeCell ref="G14:H14"/>
    <mergeCell ref="G65:H65"/>
    <mergeCell ref="A64:D64"/>
    <mergeCell ref="G64:H64"/>
    <mergeCell ref="G63:H63"/>
    <mergeCell ref="E65:F65"/>
    <mergeCell ref="A61:D61"/>
    <mergeCell ref="I18:J18"/>
    <mergeCell ref="K18:L18"/>
    <mergeCell ref="B27:D27"/>
    <mergeCell ref="B28:D28"/>
    <mergeCell ref="B29:D29"/>
    <mergeCell ref="A38:A39"/>
    <mergeCell ref="A33:P33"/>
    <mergeCell ref="A24:A25"/>
    <mergeCell ref="B38:D39"/>
    <mergeCell ref="K19:L19"/>
    <mergeCell ref="G20:H20"/>
    <mergeCell ref="I14:J14"/>
    <mergeCell ref="K14:L14"/>
    <mergeCell ref="G15:H15"/>
    <mergeCell ref="B24:D25"/>
    <mergeCell ref="I15:J15"/>
    <mergeCell ref="K15:L15"/>
    <mergeCell ref="B18:F18"/>
    <mergeCell ref="G18:H18"/>
    <mergeCell ref="A45:D45"/>
    <mergeCell ref="G45:H45"/>
    <mergeCell ref="A11:M11"/>
    <mergeCell ref="G21:H21"/>
    <mergeCell ref="B20:F20"/>
    <mergeCell ref="B19:F19"/>
    <mergeCell ref="I21:J21"/>
    <mergeCell ref="K21:L21"/>
    <mergeCell ref="B21:F21"/>
    <mergeCell ref="I19:J19"/>
    <mergeCell ref="I48:J48"/>
    <mergeCell ref="I51:J51"/>
    <mergeCell ref="G19:H19"/>
    <mergeCell ref="K135:P135"/>
    <mergeCell ref="E24:N24"/>
    <mergeCell ref="A35:M35"/>
    <mergeCell ref="E38:N38"/>
    <mergeCell ref="A46:D46"/>
    <mergeCell ref="E45:F45"/>
    <mergeCell ref="A133:D133"/>
    <mergeCell ref="K139:P139"/>
    <mergeCell ref="K138:P138"/>
    <mergeCell ref="I141:J141"/>
    <mergeCell ref="K137:P137"/>
    <mergeCell ref="K141:P141"/>
    <mergeCell ref="I20:J20"/>
    <mergeCell ref="K20:L20"/>
    <mergeCell ref="K51:P51"/>
    <mergeCell ref="I52:J52"/>
    <mergeCell ref="K52:P52"/>
    <mergeCell ref="K133:P133"/>
    <mergeCell ref="I132:J132"/>
    <mergeCell ref="K88:P88"/>
    <mergeCell ref="K95:P95"/>
    <mergeCell ref="I65:J65"/>
    <mergeCell ref="K140:P140"/>
    <mergeCell ref="I139:J139"/>
    <mergeCell ref="I140:J140"/>
    <mergeCell ref="K136:P136"/>
    <mergeCell ref="I137:J137"/>
    <mergeCell ref="K127:P127"/>
    <mergeCell ref="K130:P130"/>
    <mergeCell ref="A139:D139"/>
    <mergeCell ref="G139:H139"/>
    <mergeCell ref="A131:D131"/>
    <mergeCell ref="A127:D127"/>
    <mergeCell ref="A128:D128"/>
    <mergeCell ref="A134:D134"/>
    <mergeCell ref="A138:D138"/>
    <mergeCell ref="K132:P132"/>
    <mergeCell ref="K124:P124"/>
    <mergeCell ref="I54:J54"/>
    <mergeCell ref="E130:F130"/>
    <mergeCell ref="I134:J134"/>
    <mergeCell ref="E131:F131"/>
    <mergeCell ref="G131:H131"/>
    <mergeCell ref="I131:J131"/>
    <mergeCell ref="G127:H127"/>
    <mergeCell ref="I127:J127"/>
    <mergeCell ref="G130:H130"/>
    <mergeCell ref="E124:F124"/>
    <mergeCell ref="I133:J133"/>
    <mergeCell ref="I130:J130"/>
    <mergeCell ref="E139:F139"/>
    <mergeCell ref="E140:F140"/>
    <mergeCell ref="A130:D130"/>
    <mergeCell ref="E135:F135"/>
    <mergeCell ref="E138:F138"/>
    <mergeCell ref="E134:F134"/>
    <mergeCell ref="E126:F126"/>
    <mergeCell ref="B76:D76"/>
    <mergeCell ref="A141:D141"/>
    <mergeCell ref="A136:D136"/>
    <mergeCell ref="G132:H132"/>
    <mergeCell ref="A140:D140"/>
    <mergeCell ref="A132:D132"/>
    <mergeCell ref="A135:D135"/>
    <mergeCell ref="G137:H137"/>
    <mergeCell ref="E141:F141"/>
    <mergeCell ref="E133:F133"/>
    <mergeCell ref="A10:P10"/>
    <mergeCell ref="K65:P65"/>
    <mergeCell ref="K89:P89"/>
    <mergeCell ref="A34:P34"/>
    <mergeCell ref="A70:P70"/>
    <mergeCell ref="I53:J53"/>
    <mergeCell ref="I61:J61"/>
    <mergeCell ref="K85:P85"/>
    <mergeCell ref="A71:M71"/>
    <mergeCell ref="B82:D82"/>
    <mergeCell ref="K54:P54"/>
    <mergeCell ref="K90:P90"/>
    <mergeCell ref="I87:J87"/>
    <mergeCell ref="I85:J85"/>
    <mergeCell ref="I60:J60"/>
    <mergeCell ref="K60:P60"/>
    <mergeCell ref="K55:P55"/>
    <mergeCell ref="K56:P56"/>
    <mergeCell ref="I56:J56"/>
    <mergeCell ref="K59:P59"/>
  </mergeCells>
  <printOptions/>
  <pageMargins left="0.41" right="0.16" top="0.29" bottom="0.75" header="0.3" footer="0.3"/>
  <pageSetup horizontalDpi="600" verticalDpi="600" orientation="landscape" paperSize="9" scale="85" r:id="rId1"/>
  <rowBreaks count="1" manualBreakCount="1">
    <brk id="22" max="15" man="1"/>
  </rowBreaks>
</worksheet>
</file>

<file path=xl/worksheets/sheet2.xml><?xml version="1.0" encoding="utf-8"?>
<worksheet xmlns="http://schemas.openxmlformats.org/spreadsheetml/2006/main" xmlns:r="http://schemas.openxmlformats.org/officeDocument/2006/relationships">
  <dimension ref="A1:P538"/>
  <sheetViews>
    <sheetView zoomScaleSheetLayoutView="100" zoomScalePageLayoutView="0" workbookViewId="0" topLeftCell="A530">
      <selection activeCell="C562" sqref="C562"/>
    </sheetView>
  </sheetViews>
  <sheetFormatPr defaultColWidth="9.140625" defaultRowHeight="15"/>
  <cols>
    <col min="1" max="1" width="10.00390625" style="0" bestFit="1" customWidth="1"/>
    <col min="2" max="2" width="7.57421875" style="0" customWidth="1"/>
    <col min="4" max="4" width="7.28125" style="0" customWidth="1"/>
    <col min="5" max="5" width="16.140625" style="0" customWidth="1"/>
    <col min="6" max="7" width="14.140625" style="0" customWidth="1"/>
    <col min="8" max="8" width="13.28125" style="0" customWidth="1"/>
    <col min="9" max="9" width="14.00390625" style="0" customWidth="1"/>
    <col min="10" max="10" width="13.421875" style="0" customWidth="1"/>
    <col min="11" max="11" width="14.7109375" style="0" customWidth="1"/>
    <col min="13" max="13" width="9.28125" style="0" customWidth="1"/>
  </cols>
  <sheetData>
    <row r="1" spans="9:14" ht="12.75" customHeight="1">
      <c r="I1" s="99"/>
      <c r="J1" s="99"/>
      <c r="K1" s="274" t="s">
        <v>286</v>
      </c>
      <c r="L1" s="274"/>
      <c r="M1" s="274"/>
      <c r="N1" s="79"/>
    </row>
    <row r="2" spans="9:14" ht="12.75" customHeight="1">
      <c r="I2" s="99"/>
      <c r="J2" s="99"/>
      <c r="K2" s="274"/>
      <c r="L2" s="274"/>
      <c r="M2" s="274"/>
      <c r="N2" s="79"/>
    </row>
    <row r="3" spans="9:14" ht="24" customHeight="1">
      <c r="I3" s="99"/>
      <c r="J3" s="99"/>
      <c r="K3" s="274"/>
      <c r="L3" s="274"/>
      <c r="M3" s="274"/>
      <c r="N3" s="79"/>
    </row>
    <row r="4" spans="1:6" ht="18" customHeight="1">
      <c r="A4" s="1"/>
      <c r="F4" s="1" t="s">
        <v>58</v>
      </c>
    </row>
    <row r="5" ht="11.25" customHeight="1">
      <c r="A5" s="2"/>
    </row>
    <row r="6" spans="1:13" ht="18.75" customHeight="1">
      <c r="A6" s="459" t="s">
        <v>25</v>
      </c>
      <c r="B6" s="459"/>
      <c r="C6" s="459"/>
      <c r="D6" s="459"/>
      <c r="E6" s="459"/>
      <c r="F6" s="459"/>
      <c r="G6" s="459"/>
      <c r="H6" s="459"/>
      <c r="I6" s="459"/>
      <c r="J6" s="459"/>
      <c r="K6" s="459"/>
      <c r="L6" s="459"/>
      <c r="M6" s="3"/>
    </row>
    <row r="7" spans="1:13" ht="18" customHeight="1">
      <c r="A7" s="429" t="s">
        <v>179</v>
      </c>
      <c r="B7" s="429"/>
      <c r="C7" s="429"/>
      <c r="D7" s="429"/>
      <c r="E7" s="429"/>
      <c r="F7" s="429"/>
      <c r="G7" s="429"/>
      <c r="H7" s="429"/>
      <c r="I7" s="429"/>
      <c r="J7" s="429"/>
      <c r="K7" s="429"/>
      <c r="L7" s="429"/>
      <c r="M7" s="3"/>
    </row>
    <row r="8" spans="1:13" ht="18" customHeight="1" thickBot="1">
      <c r="A8" s="346" t="s">
        <v>26</v>
      </c>
      <c r="B8" s="346"/>
      <c r="C8" s="346"/>
      <c r="D8" s="346"/>
      <c r="E8" s="346"/>
      <c r="F8" s="346"/>
      <c r="G8" s="346"/>
      <c r="H8" s="346"/>
      <c r="I8" s="346"/>
      <c r="J8" s="346"/>
      <c r="K8" s="346"/>
      <c r="L8" s="346"/>
      <c r="M8" s="346"/>
    </row>
    <row r="9" spans="1:13" ht="31.5" customHeight="1" thickBot="1">
      <c r="A9" s="386" t="s">
        <v>59</v>
      </c>
      <c r="B9" s="383"/>
      <c r="C9" s="386" t="s">
        <v>60</v>
      </c>
      <c r="D9" s="383"/>
      <c r="E9" s="11" t="s">
        <v>61</v>
      </c>
      <c r="F9" s="11" t="s">
        <v>62</v>
      </c>
      <c r="G9" s="334" t="s">
        <v>63</v>
      </c>
      <c r="H9" s="335"/>
      <c r="I9" s="335"/>
      <c r="J9" s="335"/>
      <c r="K9" s="336"/>
      <c r="L9" s="382" t="s">
        <v>64</v>
      </c>
      <c r="M9" s="383"/>
    </row>
    <row r="10" spans="1:13" ht="23.25" customHeight="1">
      <c r="A10" s="352">
        <v>2015</v>
      </c>
      <c r="B10" s="353"/>
      <c r="C10" s="352">
        <v>2020</v>
      </c>
      <c r="D10" s="353"/>
      <c r="E10" s="387" t="s">
        <v>65</v>
      </c>
      <c r="F10" s="387" t="s">
        <v>66</v>
      </c>
      <c r="G10" s="389" t="s">
        <v>67</v>
      </c>
      <c r="H10" s="390"/>
      <c r="I10" s="390"/>
      <c r="J10" s="390"/>
      <c r="K10" s="391"/>
      <c r="L10" s="376" t="s">
        <v>68</v>
      </c>
      <c r="M10" s="353"/>
    </row>
    <row r="11" spans="1:13" ht="9" customHeight="1" thickBot="1">
      <c r="A11" s="354"/>
      <c r="B11" s="355"/>
      <c r="C11" s="354"/>
      <c r="D11" s="355"/>
      <c r="E11" s="388"/>
      <c r="F11" s="388"/>
      <c r="G11" s="392"/>
      <c r="H11" s="393"/>
      <c r="I11" s="393"/>
      <c r="J11" s="393"/>
      <c r="K11" s="394"/>
      <c r="L11" s="377"/>
      <c r="M11" s="355"/>
    </row>
    <row r="12" spans="1:13" ht="16.5" customHeight="1" thickBot="1">
      <c r="A12" s="356" t="s">
        <v>69</v>
      </c>
      <c r="B12" s="356"/>
      <c r="C12" s="322" t="s">
        <v>70</v>
      </c>
      <c r="D12" s="322"/>
      <c r="E12" s="322"/>
      <c r="F12" s="322"/>
      <c r="G12" s="6"/>
      <c r="H12" s="6"/>
      <c r="I12" s="6"/>
      <c r="J12" s="6"/>
      <c r="K12" s="6"/>
      <c r="L12" s="357"/>
      <c r="M12" s="357"/>
    </row>
    <row r="13" spans="1:13" ht="15.75" customHeight="1">
      <c r="A13" s="436" t="s">
        <v>71</v>
      </c>
      <c r="B13" s="437"/>
      <c r="C13" s="378" t="s">
        <v>72</v>
      </c>
      <c r="D13" s="395"/>
      <c r="E13" s="379"/>
      <c r="F13" s="378" t="s">
        <v>73</v>
      </c>
      <c r="G13" s="431"/>
      <c r="H13" s="434" t="s">
        <v>74</v>
      </c>
      <c r="I13" s="431"/>
      <c r="J13" s="434" t="s">
        <v>75</v>
      </c>
      <c r="K13" s="431"/>
      <c r="L13" s="434" t="s">
        <v>76</v>
      </c>
      <c r="M13" s="379"/>
    </row>
    <row r="14" spans="1:13" ht="15.75" customHeight="1" thickBot="1">
      <c r="A14" s="438"/>
      <c r="B14" s="439"/>
      <c r="C14" s="380"/>
      <c r="D14" s="396"/>
      <c r="E14" s="381"/>
      <c r="F14" s="380"/>
      <c r="G14" s="432"/>
      <c r="H14" s="435"/>
      <c r="I14" s="432"/>
      <c r="J14" s="435"/>
      <c r="K14" s="432"/>
      <c r="L14" s="435"/>
      <c r="M14" s="381"/>
    </row>
    <row r="15" spans="1:13" ht="15">
      <c r="A15" s="460"/>
      <c r="B15" s="461"/>
      <c r="C15" s="464" t="s">
        <v>34</v>
      </c>
      <c r="D15" s="465"/>
      <c r="E15" s="368" t="s">
        <v>33</v>
      </c>
      <c r="F15" s="468" t="s">
        <v>35</v>
      </c>
      <c r="G15" s="368" t="s">
        <v>36</v>
      </c>
      <c r="H15" s="468" t="s">
        <v>35</v>
      </c>
      <c r="I15" s="368" t="s">
        <v>36</v>
      </c>
      <c r="J15" s="468" t="s">
        <v>35</v>
      </c>
      <c r="K15" s="368" t="s">
        <v>37</v>
      </c>
      <c r="L15" s="364"/>
      <c r="M15" s="365"/>
    </row>
    <row r="16" spans="1:13" ht="48.75" customHeight="1" thickBot="1">
      <c r="A16" s="462"/>
      <c r="B16" s="463"/>
      <c r="C16" s="466"/>
      <c r="D16" s="467"/>
      <c r="E16" s="369"/>
      <c r="F16" s="469"/>
      <c r="G16" s="369"/>
      <c r="H16" s="469"/>
      <c r="I16" s="369"/>
      <c r="J16" s="469"/>
      <c r="K16" s="369"/>
      <c r="L16" s="473"/>
      <c r="M16" s="474"/>
    </row>
    <row r="17" spans="1:13" ht="15.75" hidden="1" thickBot="1">
      <c r="A17" s="384">
        <v>20900</v>
      </c>
      <c r="B17" s="385"/>
      <c r="C17" s="349">
        <v>1567.5</v>
      </c>
      <c r="D17" s="350"/>
      <c r="E17" s="8">
        <v>1567.5</v>
      </c>
      <c r="F17" s="8">
        <v>1567.5</v>
      </c>
      <c r="G17" s="8">
        <v>1567.5</v>
      </c>
      <c r="H17" s="9">
        <v>0</v>
      </c>
      <c r="I17" s="9">
        <v>0</v>
      </c>
      <c r="J17" s="9">
        <v>0</v>
      </c>
      <c r="K17" s="9">
        <v>0</v>
      </c>
      <c r="L17" s="349">
        <v>17765</v>
      </c>
      <c r="M17" s="350"/>
    </row>
    <row r="18" spans="1:13" ht="17.25" customHeight="1" thickBot="1">
      <c r="A18" s="349">
        <f>ROUND(A17/3.4528,2)</f>
        <v>6053.06</v>
      </c>
      <c r="B18" s="350"/>
      <c r="C18" s="349">
        <f>ROUND(C17/3.4528,2)</f>
        <v>453.98</v>
      </c>
      <c r="D18" s="350"/>
      <c r="E18" s="8">
        <f aca="true" t="shared" si="0" ref="E18:L18">ROUND(E17/3.4528,2)</f>
        <v>453.98</v>
      </c>
      <c r="F18" s="8">
        <f t="shared" si="0"/>
        <v>453.98</v>
      </c>
      <c r="G18" s="8">
        <f t="shared" si="0"/>
        <v>453.98</v>
      </c>
      <c r="H18" s="9"/>
      <c r="I18" s="9"/>
      <c r="J18" s="9"/>
      <c r="K18" s="9"/>
      <c r="L18" s="349">
        <f t="shared" si="0"/>
        <v>5145.1</v>
      </c>
      <c r="M18" s="350"/>
    </row>
    <row r="19" spans="1:13" ht="9.75" customHeight="1">
      <c r="A19" s="51"/>
      <c r="B19" s="51"/>
      <c r="C19" s="51"/>
      <c r="D19" s="51"/>
      <c r="E19" s="51"/>
      <c r="F19" s="51"/>
      <c r="G19" s="51"/>
      <c r="H19" s="52"/>
      <c r="I19" s="52"/>
      <c r="J19" s="52"/>
      <c r="K19" s="52"/>
      <c r="L19" s="51"/>
      <c r="M19" s="51"/>
    </row>
    <row r="20" spans="1:13" ht="36" customHeight="1" thickBot="1">
      <c r="A20" s="475" t="s">
        <v>28</v>
      </c>
      <c r="B20" s="476"/>
      <c r="C20" s="476"/>
      <c r="D20" s="476"/>
      <c r="E20" s="476"/>
      <c r="F20" s="476"/>
      <c r="G20" s="476"/>
      <c r="H20" s="476"/>
      <c r="I20" s="476"/>
      <c r="J20" s="476"/>
      <c r="K20" s="476"/>
      <c r="L20" s="476"/>
      <c r="M20" s="476"/>
    </row>
    <row r="21" spans="1:13" ht="34.5" customHeight="1" thickBot="1">
      <c r="A21" s="386" t="s">
        <v>59</v>
      </c>
      <c r="B21" s="383"/>
      <c r="C21" s="386" t="s">
        <v>60</v>
      </c>
      <c r="D21" s="383"/>
      <c r="E21" s="44" t="s">
        <v>61</v>
      </c>
      <c r="F21" s="44" t="s">
        <v>62</v>
      </c>
      <c r="G21" s="334" t="s">
        <v>63</v>
      </c>
      <c r="H21" s="335"/>
      <c r="I21" s="335"/>
      <c r="J21" s="335"/>
      <c r="K21" s="336"/>
      <c r="L21" s="382" t="s">
        <v>64</v>
      </c>
      <c r="M21" s="383"/>
    </row>
    <row r="22" spans="1:13" ht="28.5" customHeight="1">
      <c r="A22" s="352">
        <v>2015</v>
      </c>
      <c r="B22" s="353"/>
      <c r="C22" s="352">
        <v>2020</v>
      </c>
      <c r="D22" s="353"/>
      <c r="E22" s="387" t="s">
        <v>65</v>
      </c>
      <c r="F22" s="387" t="s">
        <v>106</v>
      </c>
      <c r="G22" s="389" t="s">
        <v>120</v>
      </c>
      <c r="H22" s="390"/>
      <c r="I22" s="390"/>
      <c r="J22" s="390"/>
      <c r="K22" s="391"/>
      <c r="L22" s="376" t="s">
        <v>68</v>
      </c>
      <c r="M22" s="353"/>
    </row>
    <row r="23" spans="1:13" ht="6" customHeight="1" thickBot="1">
      <c r="A23" s="354"/>
      <c r="B23" s="355"/>
      <c r="C23" s="354"/>
      <c r="D23" s="355"/>
      <c r="E23" s="388"/>
      <c r="F23" s="388"/>
      <c r="G23" s="392"/>
      <c r="H23" s="393"/>
      <c r="I23" s="393"/>
      <c r="J23" s="393"/>
      <c r="K23" s="394"/>
      <c r="L23" s="377"/>
      <c r="M23" s="355"/>
    </row>
    <row r="24" spans="1:13" ht="15.75" customHeight="1" thickBot="1">
      <c r="A24" s="356" t="s">
        <v>78</v>
      </c>
      <c r="B24" s="356"/>
      <c r="C24" s="322" t="s">
        <v>70</v>
      </c>
      <c r="D24" s="322"/>
      <c r="E24" s="322"/>
      <c r="F24" s="322"/>
      <c r="G24" s="6"/>
      <c r="H24" s="6"/>
      <c r="I24" s="6"/>
      <c r="J24" s="6"/>
      <c r="K24" s="6"/>
      <c r="L24" s="357"/>
      <c r="M24" s="357"/>
    </row>
    <row r="25" spans="1:13" ht="15.75" customHeight="1">
      <c r="A25" s="436" t="s">
        <v>71</v>
      </c>
      <c r="B25" s="437"/>
      <c r="C25" s="338" t="s">
        <v>72</v>
      </c>
      <c r="D25" s="339"/>
      <c r="E25" s="340"/>
      <c r="F25" s="378" t="s">
        <v>73</v>
      </c>
      <c r="G25" s="431"/>
      <c r="H25" s="434" t="s">
        <v>74</v>
      </c>
      <c r="I25" s="431"/>
      <c r="J25" s="434" t="s">
        <v>75</v>
      </c>
      <c r="K25" s="431"/>
      <c r="L25" s="434" t="s">
        <v>76</v>
      </c>
      <c r="M25" s="379"/>
    </row>
    <row r="26" spans="1:13" ht="18.75" customHeight="1" thickBot="1">
      <c r="A26" s="438"/>
      <c r="B26" s="439"/>
      <c r="C26" s="341"/>
      <c r="D26" s="342"/>
      <c r="E26" s="343"/>
      <c r="F26" s="380"/>
      <c r="G26" s="432"/>
      <c r="H26" s="435"/>
      <c r="I26" s="432"/>
      <c r="J26" s="435"/>
      <c r="K26" s="432"/>
      <c r="L26" s="435"/>
      <c r="M26" s="381"/>
    </row>
    <row r="27" spans="1:13" ht="12" customHeight="1">
      <c r="A27" s="460"/>
      <c r="B27" s="461"/>
      <c r="C27" s="460" t="s">
        <v>77</v>
      </c>
      <c r="D27" s="461"/>
      <c r="E27" s="368" t="s">
        <v>228</v>
      </c>
      <c r="F27" s="484" t="s">
        <v>77</v>
      </c>
      <c r="G27" s="368" t="s">
        <v>79</v>
      </c>
      <c r="H27" s="484" t="s">
        <v>77</v>
      </c>
      <c r="I27" s="368" t="s">
        <v>79</v>
      </c>
      <c r="J27" s="484" t="s">
        <v>77</v>
      </c>
      <c r="K27" s="368" t="s">
        <v>229</v>
      </c>
      <c r="L27" s="364"/>
      <c r="M27" s="365"/>
    </row>
    <row r="28" spans="1:13" ht="8.25" customHeight="1" thickBot="1">
      <c r="A28" s="462"/>
      <c r="B28" s="463"/>
      <c r="C28" s="462"/>
      <c r="D28" s="463"/>
      <c r="E28" s="369"/>
      <c r="F28" s="485"/>
      <c r="G28" s="369"/>
      <c r="H28" s="485"/>
      <c r="I28" s="369"/>
      <c r="J28" s="485"/>
      <c r="K28" s="369"/>
      <c r="L28" s="473"/>
      <c r="M28" s="474"/>
    </row>
    <row r="29" spans="1:13" ht="15.75" hidden="1" thickBot="1">
      <c r="A29" s="384">
        <v>7597.673</v>
      </c>
      <c r="B29" s="385"/>
      <c r="C29" s="349">
        <v>1139.651</v>
      </c>
      <c r="D29" s="350"/>
      <c r="E29" s="8">
        <f>C29</f>
        <v>1139.651</v>
      </c>
      <c r="F29" s="8">
        <f>E29</f>
        <v>1139.651</v>
      </c>
      <c r="G29" s="8">
        <f>F29</f>
        <v>1139.651</v>
      </c>
      <c r="H29" s="9">
        <v>0</v>
      </c>
      <c r="I29" s="9">
        <v>0</v>
      </c>
      <c r="J29" s="9">
        <v>0</v>
      </c>
      <c r="K29" s="9">
        <v>0</v>
      </c>
      <c r="L29" s="349">
        <v>5318.371</v>
      </c>
      <c r="M29" s="350"/>
    </row>
    <row r="30" spans="1:13" ht="15" customHeight="1" thickBot="1">
      <c r="A30" s="349">
        <f>ROUND(A29/3.4528,2)</f>
        <v>2200.44</v>
      </c>
      <c r="B30" s="350"/>
      <c r="C30" s="349"/>
      <c r="D30" s="350"/>
      <c r="E30" s="8"/>
      <c r="F30" s="8">
        <f>A30*0.045</f>
        <v>99.0198</v>
      </c>
      <c r="G30" s="8">
        <f>F30</f>
        <v>99.0198</v>
      </c>
      <c r="H30" s="68">
        <f>A30*0.105</f>
        <v>231.0462</v>
      </c>
      <c r="I30" s="68">
        <f>H30</f>
        <v>231.0462</v>
      </c>
      <c r="J30" s="9"/>
      <c r="K30" s="9"/>
      <c r="L30" s="349">
        <f>A30-F30-H30</f>
        <v>1870.374</v>
      </c>
      <c r="M30" s="350"/>
    </row>
    <row r="31" spans="1:13" ht="63.75" customHeight="1">
      <c r="A31" s="430"/>
      <c r="B31" s="430"/>
      <c r="C31" s="430"/>
      <c r="D31" s="430"/>
      <c r="E31" s="430"/>
      <c r="F31" s="430"/>
      <c r="G31" s="430"/>
      <c r="H31" s="430"/>
      <c r="I31" s="430"/>
      <c r="J31" s="430"/>
      <c r="K31" s="430"/>
      <c r="L31" s="430"/>
      <c r="M31" s="64"/>
    </row>
    <row r="32" spans="1:13" ht="32.25" customHeight="1" thickBot="1">
      <c r="A32" s="314" t="s">
        <v>3</v>
      </c>
      <c r="B32" s="486"/>
      <c r="C32" s="486"/>
      <c r="D32" s="486"/>
      <c r="E32" s="486"/>
      <c r="F32" s="486"/>
      <c r="G32" s="486"/>
      <c r="H32" s="486"/>
      <c r="I32" s="486"/>
      <c r="J32" s="486"/>
      <c r="K32" s="486"/>
      <c r="L32" s="486"/>
      <c r="M32" s="487"/>
    </row>
    <row r="33" spans="1:13" ht="31.5" customHeight="1" thickBot="1">
      <c r="A33" s="334" t="s">
        <v>59</v>
      </c>
      <c r="B33" s="337"/>
      <c r="C33" s="334" t="s">
        <v>60</v>
      </c>
      <c r="D33" s="337"/>
      <c r="E33" s="44" t="s">
        <v>61</v>
      </c>
      <c r="F33" s="44" t="s">
        <v>62</v>
      </c>
      <c r="G33" s="334" t="s">
        <v>63</v>
      </c>
      <c r="H33" s="335"/>
      <c r="I33" s="335"/>
      <c r="J33" s="335"/>
      <c r="K33" s="336"/>
      <c r="L33" s="363" t="s">
        <v>64</v>
      </c>
      <c r="M33" s="337"/>
    </row>
    <row r="34" spans="1:13" ht="33.75" customHeight="1" thickBot="1">
      <c r="A34" s="351">
        <v>2016</v>
      </c>
      <c r="B34" s="333"/>
      <c r="C34" s="351">
        <v>2020</v>
      </c>
      <c r="D34" s="333"/>
      <c r="E34" s="49" t="s">
        <v>65</v>
      </c>
      <c r="F34" s="49" t="s">
        <v>66</v>
      </c>
      <c r="G34" s="358" t="s">
        <v>67</v>
      </c>
      <c r="H34" s="359"/>
      <c r="I34" s="359"/>
      <c r="J34" s="359"/>
      <c r="K34" s="360"/>
      <c r="L34" s="332" t="s">
        <v>68</v>
      </c>
      <c r="M34" s="333"/>
    </row>
    <row r="35" spans="1:13" ht="16.5" thickBot="1">
      <c r="A35" s="356" t="s">
        <v>80</v>
      </c>
      <c r="B35" s="356"/>
      <c r="C35" s="322" t="s">
        <v>70</v>
      </c>
      <c r="D35" s="322"/>
      <c r="E35" s="322"/>
      <c r="F35" s="322"/>
      <c r="G35" s="6"/>
      <c r="H35" s="6"/>
      <c r="I35" s="6"/>
      <c r="J35" s="6"/>
      <c r="K35" s="6"/>
      <c r="L35" s="357"/>
      <c r="M35" s="357"/>
    </row>
    <row r="36" spans="1:13" ht="15.75" customHeight="1">
      <c r="A36" s="328" t="s">
        <v>71</v>
      </c>
      <c r="B36" s="329"/>
      <c r="C36" s="338" t="s">
        <v>72</v>
      </c>
      <c r="D36" s="339"/>
      <c r="E36" s="340"/>
      <c r="F36" s="338" t="s">
        <v>73</v>
      </c>
      <c r="G36" s="324"/>
      <c r="H36" s="323" t="s">
        <v>74</v>
      </c>
      <c r="I36" s="324"/>
      <c r="J36" s="323" t="s">
        <v>75</v>
      </c>
      <c r="K36" s="324"/>
      <c r="L36" s="323" t="s">
        <v>76</v>
      </c>
      <c r="M36" s="340"/>
    </row>
    <row r="37" spans="1:13" ht="15.75" customHeight="1" thickBot="1">
      <c r="A37" s="330"/>
      <c r="B37" s="331"/>
      <c r="C37" s="341"/>
      <c r="D37" s="342"/>
      <c r="E37" s="343"/>
      <c r="F37" s="341"/>
      <c r="G37" s="326"/>
      <c r="H37" s="325"/>
      <c r="I37" s="326"/>
      <c r="J37" s="325"/>
      <c r="K37" s="326"/>
      <c r="L37" s="325"/>
      <c r="M37" s="343"/>
    </row>
    <row r="38" spans="1:13" ht="16.5" thickBot="1">
      <c r="A38" s="344"/>
      <c r="B38" s="345"/>
      <c r="C38" s="344" t="s">
        <v>77</v>
      </c>
      <c r="D38" s="345"/>
      <c r="E38" s="7" t="s">
        <v>79</v>
      </c>
      <c r="F38" s="45" t="s">
        <v>77</v>
      </c>
      <c r="G38" s="7" t="s">
        <v>79</v>
      </c>
      <c r="H38" s="45" t="s">
        <v>77</v>
      </c>
      <c r="I38" s="7" t="s">
        <v>79</v>
      </c>
      <c r="J38" s="45" t="s">
        <v>77</v>
      </c>
      <c r="K38" s="7" t="s">
        <v>79</v>
      </c>
      <c r="L38" s="344"/>
      <c r="M38" s="345"/>
    </row>
    <row r="39" spans="1:13" ht="15.75" hidden="1" thickBot="1">
      <c r="A39" s="349">
        <v>14147.06</v>
      </c>
      <c r="B39" s="350"/>
      <c r="C39" s="349">
        <v>1061.03</v>
      </c>
      <c r="D39" s="350"/>
      <c r="E39" s="8">
        <v>1061.03</v>
      </c>
      <c r="F39" s="8">
        <v>1061.03</v>
      </c>
      <c r="G39" s="8">
        <v>1061.03</v>
      </c>
      <c r="H39" s="9">
        <v>0</v>
      </c>
      <c r="I39" s="9">
        <v>0</v>
      </c>
      <c r="J39" s="9">
        <v>0</v>
      </c>
      <c r="K39" s="9">
        <v>0</v>
      </c>
      <c r="L39" s="349">
        <v>12025</v>
      </c>
      <c r="M39" s="350"/>
    </row>
    <row r="40" spans="1:13" ht="15.75" thickBot="1">
      <c r="A40" s="349">
        <f>ROUND(A39/3.4528,2)</f>
        <v>4097.27</v>
      </c>
      <c r="B40" s="350"/>
      <c r="C40" s="349">
        <f>ROUND(C39/3.4528,2)</f>
        <v>307.3</v>
      </c>
      <c r="D40" s="350"/>
      <c r="E40" s="8">
        <f aca="true" t="shared" si="1" ref="E40:L40">ROUND(E39/3.4528,2)</f>
        <v>307.3</v>
      </c>
      <c r="F40" s="8">
        <f t="shared" si="1"/>
        <v>307.3</v>
      </c>
      <c r="G40" s="8">
        <f t="shared" si="1"/>
        <v>307.3</v>
      </c>
      <c r="H40" s="9"/>
      <c r="I40" s="9"/>
      <c r="J40" s="9"/>
      <c r="K40" s="9"/>
      <c r="L40" s="349">
        <f t="shared" si="1"/>
        <v>3482.68</v>
      </c>
      <c r="M40" s="350"/>
    </row>
    <row r="41" spans="1:13" ht="10.5" customHeight="1">
      <c r="A41" s="50"/>
      <c r="B41" s="50"/>
      <c r="C41" s="50"/>
      <c r="D41" s="50"/>
      <c r="E41" s="50"/>
      <c r="F41" s="50"/>
      <c r="G41" s="50"/>
      <c r="H41" s="57"/>
      <c r="I41" s="58"/>
      <c r="J41" s="58"/>
      <c r="K41" s="58"/>
      <c r="L41" s="50"/>
      <c r="M41" s="50"/>
    </row>
    <row r="42" spans="1:13" ht="33" customHeight="1" thickBot="1">
      <c r="A42" s="374" t="s">
        <v>10</v>
      </c>
      <c r="B42" s="374"/>
      <c r="C42" s="374"/>
      <c r="D42" s="374"/>
      <c r="E42" s="374"/>
      <c r="F42" s="374"/>
      <c r="G42" s="374"/>
      <c r="H42" s="374"/>
      <c r="I42" s="374"/>
      <c r="J42" s="374"/>
      <c r="K42" s="374"/>
      <c r="L42" s="374"/>
      <c r="M42" s="375"/>
    </row>
    <row r="43" spans="1:13" ht="30.75" customHeight="1" thickBot="1">
      <c r="A43" s="334" t="s">
        <v>59</v>
      </c>
      <c r="B43" s="337"/>
      <c r="C43" s="334" t="s">
        <v>60</v>
      </c>
      <c r="D43" s="337"/>
      <c r="E43" s="44" t="s">
        <v>61</v>
      </c>
      <c r="F43" s="44" t="s">
        <v>62</v>
      </c>
      <c r="G43" s="334" t="s">
        <v>63</v>
      </c>
      <c r="H43" s="335"/>
      <c r="I43" s="335"/>
      <c r="J43" s="335"/>
      <c r="K43" s="336"/>
      <c r="L43" s="363" t="s">
        <v>64</v>
      </c>
      <c r="M43" s="337"/>
    </row>
    <row r="44" spans="1:13" ht="33.75" customHeight="1" thickBot="1">
      <c r="A44" s="351">
        <v>2017</v>
      </c>
      <c r="B44" s="333"/>
      <c r="C44" s="351">
        <v>2020</v>
      </c>
      <c r="D44" s="333"/>
      <c r="E44" s="49" t="s">
        <v>65</v>
      </c>
      <c r="F44" s="49" t="s">
        <v>66</v>
      </c>
      <c r="G44" s="358" t="s">
        <v>67</v>
      </c>
      <c r="H44" s="359"/>
      <c r="I44" s="359"/>
      <c r="J44" s="359"/>
      <c r="K44" s="360"/>
      <c r="L44" s="332" t="s">
        <v>68</v>
      </c>
      <c r="M44" s="333"/>
    </row>
    <row r="45" spans="1:13" ht="16.5" thickBot="1">
      <c r="A45" s="356" t="s">
        <v>81</v>
      </c>
      <c r="B45" s="356"/>
      <c r="C45" s="322" t="s">
        <v>70</v>
      </c>
      <c r="D45" s="322"/>
      <c r="E45" s="322"/>
      <c r="F45" s="322"/>
      <c r="G45" s="6"/>
      <c r="H45" s="6"/>
      <c r="I45" s="6"/>
      <c r="J45" s="6"/>
      <c r="K45" s="6"/>
      <c r="L45" s="357"/>
      <c r="M45" s="357"/>
    </row>
    <row r="46" spans="1:13" ht="15.75" customHeight="1">
      <c r="A46" s="328" t="s">
        <v>71</v>
      </c>
      <c r="B46" s="329"/>
      <c r="C46" s="338" t="s">
        <v>72</v>
      </c>
      <c r="D46" s="339"/>
      <c r="E46" s="340"/>
      <c r="F46" s="338" t="s">
        <v>73</v>
      </c>
      <c r="G46" s="324"/>
      <c r="H46" s="323" t="s">
        <v>74</v>
      </c>
      <c r="I46" s="324"/>
      <c r="J46" s="323" t="s">
        <v>75</v>
      </c>
      <c r="K46" s="324"/>
      <c r="L46" s="323" t="s">
        <v>76</v>
      </c>
      <c r="M46" s="340"/>
    </row>
    <row r="47" spans="1:13" ht="15.75" customHeight="1" thickBot="1">
      <c r="A47" s="330"/>
      <c r="B47" s="331"/>
      <c r="C47" s="341"/>
      <c r="D47" s="342"/>
      <c r="E47" s="343"/>
      <c r="F47" s="341"/>
      <c r="G47" s="326"/>
      <c r="H47" s="325"/>
      <c r="I47" s="326"/>
      <c r="J47" s="325"/>
      <c r="K47" s="326"/>
      <c r="L47" s="325"/>
      <c r="M47" s="343"/>
    </row>
    <row r="48" spans="1:13" ht="16.5" thickBot="1">
      <c r="A48" s="344"/>
      <c r="B48" s="345"/>
      <c r="C48" s="344" t="s">
        <v>77</v>
      </c>
      <c r="D48" s="345"/>
      <c r="E48" s="7" t="s">
        <v>79</v>
      </c>
      <c r="F48" s="45" t="s">
        <v>77</v>
      </c>
      <c r="G48" s="7" t="s">
        <v>79</v>
      </c>
      <c r="H48" s="45" t="s">
        <v>77</v>
      </c>
      <c r="I48" s="7" t="s">
        <v>79</v>
      </c>
      <c r="J48" s="45" t="s">
        <v>77</v>
      </c>
      <c r="K48" s="7" t="s">
        <v>79</v>
      </c>
      <c r="L48" s="344"/>
      <c r="M48" s="345"/>
    </row>
    <row r="49" spans="1:15" ht="15.75" hidden="1" thickBot="1">
      <c r="A49" s="349">
        <v>7529.4</v>
      </c>
      <c r="B49" s="350"/>
      <c r="C49" s="349">
        <f>A49*0.075</f>
        <v>564.7049999999999</v>
      </c>
      <c r="D49" s="350"/>
      <c r="E49" s="8">
        <f>C49</f>
        <v>564.7049999999999</v>
      </c>
      <c r="F49" s="8">
        <f>E49</f>
        <v>564.7049999999999</v>
      </c>
      <c r="G49" s="8">
        <f>E49</f>
        <v>564.7049999999999</v>
      </c>
      <c r="H49" s="9">
        <v>0</v>
      </c>
      <c r="I49" s="13">
        <v>0</v>
      </c>
      <c r="J49" s="13">
        <v>0</v>
      </c>
      <c r="K49" s="13">
        <v>0</v>
      </c>
      <c r="L49" s="349">
        <f>A49*0.85</f>
        <v>6399.99</v>
      </c>
      <c r="M49" s="350"/>
      <c r="O49" s="63"/>
    </row>
    <row r="50" spans="1:13" ht="15.75" thickBot="1">
      <c r="A50" s="349">
        <f>ROUND(A49/3.4528,2)</f>
        <v>2180.66</v>
      </c>
      <c r="B50" s="350"/>
      <c r="C50" s="349">
        <f>ROUND(C49/3.4528,2)</f>
        <v>163.55</v>
      </c>
      <c r="D50" s="350"/>
      <c r="E50" s="8">
        <f aca="true" t="shared" si="2" ref="E50:L50">ROUND(E49/3.4528,2)</f>
        <v>163.55</v>
      </c>
      <c r="F50" s="8">
        <f t="shared" si="2"/>
        <v>163.55</v>
      </c>
      <c r="G50" s="8">
        <f t="shared" si="2"/>
        <v>163.55</v>
      </c>
      <c r="H50" s="9"/>
      <c r="I50" s="9"/>
      <c r="J50" s="9"/>
      <c r="K50" s="9"/>
      <c r="L50" s="349">
        <f t="shared" si="2"/>
        <v>1853.57</v>
      </c>
      <c r="M50" s="350"/>
    </row>
    <row r="51" spans="1:13" ht="14.25" customHeight="1">
      <c r="A51" s="348"/>
      <c r="B51" s="348"/>
      <c r="C51" s="348"/>
      <c r="D51" s="348"/>
      <c r="E51" s="48"/>
      <c r="F51" s="48"/>
      <c r="G51" s="48"/>
      <c r="H51" s="10"/>
      <c r="I51" s="47"/>
      <c r="J51" s="47"/>
      <c r="K51" s="47"/>
      <c r="L51" s="373"/>
      <c r="M51" s="373"/>
    </row>
    <row r="52" spans="1:13" ht="35.25" customHeight="1" thickBot="1">
      <c r="A52" s="346" t="s">
        <v>351</v>
      </c>
      <c r="B52" s="374"/>
      <c r="C52" s="374"/>
      <c r="D52" s="374"/>
      <c r="E52" s="374"/>
      <c r="F52" s="374"/>
      <c r="G52" s="374"/>
      <c r="H52" s="374"/>
      <c r="I52" s="374"/>
      <c r="J52" s="374"/>
      <c r="K52" s="374"/>
      <c r="L52" s="374"/>
      <c r="M52" s="374"/>
    </row>
    <row r="53" spans="1:13" ht="30" customHeight="1" thickBot="1">
      <c r="A53" s="334" t="s">
        <v>59</v>
      </c>
      <c r="B53" s="337"/>
      <c r="C53" s="334" t="s">
        <v>60</v>
      </c>
      <c r="D53" s="337"/>
      <c r="E53" s="5" t="s">
        <v>61</v>
      </c>
      <c r="F53" s="5" t="s">
        <v>62</v>
      </c>
      <c r="G53" s="334" t="s">
        <v>63</v>
      </c>
      <c r="H53" s="335"/>
      <c r="I53" s="335"/>
      <c r="J53" s="335"/>
      <c r="K53" s="336"/>
      <c r="L53" s="363" t="s">
        <v>64</v>
      </c>
      <c r="M53" s="337"/>
    </row>
    <row r="54" spans="1:13" ht="31.5" customHeight="1" thickBot="1">
      <c r="A54" s="351">
        <v>2016</v>
      </c>
      <c r="B54" s="333"/>
      <c r="C54" s="351">
        <v>2020</v>
      </c>
      <c r="D54" s="333"/>
      <c r="E54" s="49" t="s">
        <v>65</v>
      </c>
      <c r="F54" s="49" t="s">
        <v>66</v>
      </c>
      <c r="G54" s="358" t="s">
        <v>67</v>
      </c>
      <c r="H54" s="359"/>
      <c r="I54" s="359"/>
      <c r="J54" s="359"/>
      <c r="K54" s="360"/>
      <c r="L54" s="332" t="s">
        <v>68</v>
      </c>
      <c r="M54" s="333"/>
    </row>
    <row r="55" spans="1:13" ht="16.5" customHeight="1" thickBot="1">
      <c r="A55" s="356" t="s">
        <v>82</v>
      </c>
      <c r="B55" s="356"/>
      <c r="C55" s="322" t="s">
        <v>70</v>
      </c>
      <c r="D55" s="322"/>
      <c r="E55" s="322"/>
      <c r="F55" s="322"/>
      <c r="G55" s="6"/>
      <c r="H55" s="6"/>
      <c r="I55" s="6"/>
      <c r="J55" s="6"/>
      <c r="K55" s="6"/>
      <c r="L55" s="357"/>
      <c r="M55" s="357"/>
    </row>
    <row r="56" spans="1:13" ht="12.75" customHeight="1">
      <c r="A56" s="328" t="s">
        <v>71</v>
      </c>
      <c r="B56" s="329"/>
      <c r="C56" s="338" t="s">
        <v>72</v>
      </c>
      <c r="D56" s="339"/>
      <c r="E56" s="340"/>
      <c r="F56" s="338" t="s">
        <v>73</v>
      </c>
      <c r="G56" s="324"/>
      <c r="H56" s="323" t="s">
        <v>74</v>
      </c>
      <c r="I56" s="324"/>
      <c r="J56" s="323" t="s">
        <v>75</v>
      </c>
      <c r="K56" s="324"/>
      <c r="L56" s="323" t="s">
        <v>76</v>
      </c>
      <c r="M56" s="340"/>
    </row>
    <row r="57" spans="1:13" ht="18" customHeight="1" thickBot="1">
      <c r="A57" s="330"/>
      <c r="B57" s="331"/>
      <c r="C57" s="341"/>
      <c r="D57" s="342"/>
      <c r="E57" s="343"/>
      <c r="F57" s="341"/>
      <c r="G57" s="326"/>
      <c r="H57" s="325"/>
      <c r="I57" s="326"/>
      <c r="J57" s="325"/>
      <c r="K57" s="326"/>
      <c r="L57" s="325"/>
      <c r="M57" s="343"/>
    </row>
    <row r="58" spans="1:13" ht="15" customHeight="1" thickBot="1">
      <c r="A58" s="344"/>
      <c r="B58" s="345"/>
      <c r="C58" s="344" t="s">
        <v>77</v>
      </c>
      <c r="D58" s="345"/>
      <c r="E58" s="7" t="s">
        <v>79</v>
      </c>
      <c r="F58" s="45" t="s">
        <v>77</v>
      </c>
      <c r="G58" s="7" t="s">
        <v>79</v>
      </c>
      <c r="H58" s="45" t="s">
        <v>77</v>
      </c>
      <c r="I58" s="7" t="s">
        <v>79</v>
      </c>
      <c r="J58" s="45" t="s">
        <v>77</v>
      </c>
      <c r="K58" s="7" t="s">
        <v>79</v>
      </c>
      <c r="L58" s="344"/>
      <c r="M58" s="345"/>
    </row>
    <row r="59" spans="1:13" ht="15.75" hidden="1" thickBot="1">
      <c r="A59" s="349">
        <v>5000</v>
      </c>
      <c r="B59" s="350"/>
      <c r="C59" s="349">
        <v>375</v>
      </c>
      <c r="D59" s="350"/>
      <c r="E59" s="8">
        <v>375</v>
      </c>
      <c r="F59" s="8">
        <v>375</v>
      </c>
      <c r="G59" s="8">
        <v>375</v>
      </c>
      <c r="H59" s="13">
        <v>0</v>
      </c>
      <c r="I59" s="13">
        <v>0</v>
      </c>
      <c r="J59" s="13">
        <v>0</v>
      </c>
      <c r="K59" s="13">
        <v>0</v>
      </c>
      <c r="L59" s="349">
        <v>4250</v>
      </c>
      <c r="M59" s="350"/>
    </row>
    <row r="60" spans="1:13" ht="15.75" customHeight="1" thickBot="1">
      <c r="A60" s="349">
        <f>ROUND(A59/3.4528,2)</f>
        <v>1448.1</v>
      </c>
      <c r="B60" s="350"/>
      <c r="C60" s="349">
        <f>ROUND(C59/3.4528,2)</f>
        <v>108.61</v>
      </c>
      <c r="D60" s="350"/>
      <c r="E60" s="8">
        <f aca="true" t="shared" si="3" ref="E60:L60">ROUND(E59/3.4528,2)</f>
        <v>108.61</v>
      </c>
      <c r="F60" s="8">
        <f t="shared" si="3"/>
        <v>108.61</v>
      </c>
      <c r="G60" s="8">
        <f t="shared" si="3"/>
        <v>108.61</v>
      </c>
      <c r="H60" s="9"/>
      <c r="I60" s="9"/>
      <c r="J60" s="9"/>
      <c r="K60" s="9"/>
      <c r="L60" s="349">
        <f t="shared" si="3"/>
        <v>1230.89</v>
      </c>
      <c r="M60" s="350"/>
    </row>
    <row r="61" spans="1:13" ht="27.75" customHeight="1">
      <c r="A61" s="362"/>
      <c r="B61" s="362"/>
      <c r="C61" s="362"/>
      <c r="D61" s="362"/>
      <c r="E61" s="14"/>
      <c r="F61" s="14"/>
      <c r="G61" s="14"/>
      <c r="H61" s="14"/>
      <c r="I61" s="14"/>
      <c r="J61" s="14"/>
      <c r="K61" s="14"/>
      <c r="L61" s="348"/>
      <c r="M61" s="348"/>
    </row>
    <row r="62" spans="1:13" ht="33.75" customHeight="1" thickBot="1">
      <c r="A62" s="374" t="s">
        <v>4</v>
      </c>
      <c r="B62" s="374"/>
      <c r="C62" s="374"/>
      <c r="D62" s="374"/>
      <c r="E62" s="374"/>
      <c r="F62" s="374"/>
      <c r="G62" s="374"/>
      <c r="H62" s="374"/>
      <c r="I62" s="374"/>
      <c r="J62" s="374"/>
      <c r="K62" s="374"/>
      <c r="L62" s="374"/>
      <c r="M62" s="374"/>
    </row>
    <row r="63" spans="1:13" ht="32.25" customHeight="1" thickBot="1">
      <c r="A63" s="334" t="s">
        <v>59</v>
      </c>
      <c r="B63" s="337"/>
      <c r="C63" s="334" t="s">
        <v>60</v>
      </c>
      <c r="D63" s="337"/>
      <c r="E63" s="5" t="s">
        <v>61</v>
      </c>
      <c r="F63" s="5" t="s">
        <v>62</v>
      </c>
      <c r="G63" s="334" t="s">
        <v>63</v>
      </c>
      <c r="H63" s="335"/>
      <c r="I63" s="335"/>
      <c r="J63" s="335"/>
      <c r="K63" s="336"/>
      <c r="L63" s="363" t="s">
        <v>64</v>
      </c>
      <c r="M63" s="337"/>
    </row>
    <row r="64" spans="1:13" ht="33.75" customHeight="1" thickBot="1">
      <c r="A64" s="351">
        <v>2015</v>
      </c>
      <c r="B64" s="333"/>
      <c r="C64" s="351">
        <v>2017</v>
      </c>
      <c r="D64" s="333"/>
      <c r="E64" s="49" t="s">
        <v>65</v>
      </c>
      <c r="F64" s="49" t="s">
        <v>66</v>
      </c>
      <c r="G64" s="358" t="s">
        <v>67</v>
      </c>
      <c r="H64" s="359"/>
      <c r="I64" s="359"/>
      <c r="J64" s="359"/>
      <c r="K64" s="360"/>
      <c r="L64" s="332" t="s">
        <v>68</v>
      </c>
      <c r="M64" s="333"/>
    </row>
    <row r="65" spans="1:13" ht="16.5" thickBot="1">
      <c r="A65" s="356" t="s">
        <v>83</v>
      </c>
      <c r="B65" s="356"/>
      <c r="C65" s="322" t="s">
        <v>70</v>
      </c>
      <c r="D65" s="322"/>
      <c r="E65" s="322"/>
      <c r="F65" s="322"/>
      <c r="G65" s="12"/>
      <c r="H65" s="12"/>
      <c r="I65" s="12"/>
      <c r="J65" s="12"/>
      <c r="K65" s="12"/>
      <c r="L65" s="357"/>
      <c r="M65" s="357"/>
    </row>
    <row r="66" spans="1:13" ht="15.75" customHeight="1">
      <c r="A66" s="328" t="s">
        <v>71</v>
      </c>
      <c r="B66" s="329"/>
      <c r="C66" s="338" t="s">
        <v>72</v>
      </c>
      <c r="D66" s="339"/>
      <c r="E66" s="340"/>
      <c r="F66" s="338" t="s">
        <v>73</v>
      </c>
      <c r="G66" s="340"/>
      <c r="H66" s="338" t="s">
        <v>74</v>
      </c>
      <c r="I66" s="340"/>
      <c r="J66" s="338" t="s">
        <v>75</v>
      </c>
      <c r="K66" s="340"/>
      <c r="L66" s="338" t="s">
        <v>76</v>
      </c>
      <c r="M66" s="340"/>
    </row>
    <row r="67" spans="1:13" ht="18" customHeight="1" thickBot="1">
      <c r="A67" s="330"/>
      <c r="B67" s="331"/>
      <c r="C67" s="341"/>
      <c r="D67" s="342"/>
      <c r="E67" s="343"/>
      <c r="F67" s="341"/>
      <c r="G67" s="343"/>
      <c r="H67" s="341"/>
      <c r="I67" s="343"/>
      <c r="J67" s="341"/>
      <c r="K67" s="343"/>
      <c r="L67" s="341"/>
      <c r="M67" s="343"/>
    </row>
    <row r="68" spans="1:13" ht="16.5" thickBot="1">
      <c r="A68" s="344"/>
      <c r="B68" s="345"/>
      <c r="C68" s="344" t="s">
        <v>77</v>
      </c>
      <c r="D68" s="345"/>
      <c r="E68" s="7" t="s">
        <v>79</v>
      </c>
      <c r="F68" s="45" t="s">
        <v>77</v>
      </c>
      <c r="G68" s="7" t="s">
        <v>79</v>
      </c>
      <c r="H68" s="45" t="s">
        <v>77</v>
      </c>
      <c r="I68" s="7" t="s">
        <v>79</v>
      </c>
      <c r="J68" s="45" t="s">
        <v>77</v>
      </c>
      <c r="K68" s="7" t="s">
        <v>79</v>
      </c>
      <c r="L68" s="344"/>
      <c r="M68" s="345"/>
    </row>
    <row r="69" spans="1:13" ht="15.75" hidden="1" thickBot="1">
      <c r="A69" s="349">
        <v>4705.88</v>
      </c>
      <c r="B69" s="350"/>
      <c r="C69" s="349">
        <v>352.94</v>
      </c>
      <c r="D69" s="350"/>
      <c r="E69" s="8">
        <v>352.94</v>
      </c>
      <c r="F69" s="8">
        <v>352.94</v>
      </c>
      <c r="G69" s="8">
        <v>352.94</v>
      </c>
      <c r="H69" s="9">
        <v>0</v>
      </c>
      <c r="I69" s="9">
        <v>0</v>
      </c>
      <c r="J69" s="9">
        <v>0</v>
      </c>
      <c r="K69" s="9">
        <v>0</v>
      </c>
      <c r="L69" s="349">
        <v>4000</v>
      </c>
      <c r="M69" s="350"/>
    </row>
    <row r="70" spans="1:13" ht="15.75" thickBot="1">
      <c r="A70" s="349">
        <f>ROUND(A69/3.4528,2)</f>
        <v>1362.92</v>
      </c>
      <c r="B70" s="350"/>
      <c r="C70" s="349">
        <f>ROUND(C69/3.4528,2)</f>
        <v>102.22</v>
      </c>
      <c r="D70" s="350"/>
      <c r="E70" s="8">
        <f aca="true" t="shared" si="4" ref="E70:L70">ROUND(E69/3.4528,2)</f>
        <v>102.22</v>
      </c>
      <c r="F70" s="8">
        <f t="shared" si="4"/>
        <v>102.22</v>
      </c>
      <c r="G70" s="8">
        <f t="shared" si="4"/>
        <v>102.22</v>
      </c>
      <c r="H70" s="9"/>
      <c r="I70" s="9"/>
      <c r="J70" s="9"/>
      <c r="K70" s="9"/>
      <c r="L70" s="349">
        <f t="shared" si="4"/>
        <v>1158.48</v>
      </c>
      <c r="M70" s="350"/>
    </row>
    <row r="71" spans="1:13" ht="10.5" customHeight="1">
      <c r="A71" s="51"/>
      <c r="B71" s="51"/>
      <c r="C71" s="51"/>
      <c r="D71" s="51"/>
      <c r="E71" s="51"/>
      <c r="F71" s="51"/>
      <c r="G71" s="51"/>
      <c r="H71" s="52"/>
      <c r="I71" s="52"/>
      <c r="J71" s="52"/>
      <c r="K71" s="52"/>
      <c r="L71" s="51"/>
      <c r="M71" s="51"/>
    </row>
    <row r="72" spans="1:13" ht="34.5" customHeight="1" thickBot="1">
      <c r="A72" s="374" t="s">
        <v>5</v>
      </c>
      <c r="B72" s="374"/>
      <c r="C72" s="374"/>
      <c r="D72" s="374"/>
      <c r="E72" s="374"/>
      <c r="F72" s="374"/>
      <c r="G72" s="374"/>
      <c r="H72" s="374"/>
      <c r="I72" s="374"/>
      <c r="J72" s="374"/>
      <c r="K72" s="374"/>
      <c r="L72" s="374"/>
      <c r="M72" s="375"/>
    </row>
    <row r="73" spans="1:13" ht="31.5" customHeight="1" thickBot="1">
      <c r="A73" s="334" t="s">
        <v>59</v>
      </c>
      <c r="B73" s="337"/>
      <c r="C73" s="334" t="s">
        <v>60</v>
      </c>
      <c r="D73" s="337"/>
      <c r="E73" s="5" t="s">
        <v>61</v>
      </c>
      <c r="F73" s="5" t="s">
        <v>62</v>
      </c>
      <c r="G73" s="334" t="s">
        <v>63</v>
      </c>
      <c r="H73" s="335"/>
      <c r="I73" s="335"/>
      <c r="J73" s="335"/>
      <c r="K73" s="336"/>
      <c r="L73" s="363" t="s">
        <v>64</v>
      </c>
      <c r="M73" s="337"/>
    </row>
    <row r="74" spans="1:13" ht="35.25" customHeight="1" thickBot="1">
      <c r="A74" s="351">
        <v>2016</v>
      </c>
      <c r="B74" s="333"/>
      <c r="C74" s="351">
        <v>2019</v>
      </c>
      <c r="D74" s="333"/>
      <c r="E74" s="49" t="s">
        <v>65</v>
      </c>
      <c r="F74" s="49" t="s">
        <v>66</v>
      </c>
      <c r="G74" s="358" t="s">
        <v>67</v>
      </c>
      <c r="H74" s="359"/>
      <c r="I74" s="359"/>
      <c r="J74" s="359"/>
      <c r="K74" s="360"/>
      <c r="L74" s="332" t="s">
        <v>68</v>
      </c>
      <c r="M74" s="333"/>
    </row>
    <row r="75" spans="1:13" ht="17.25" customHeight="1" thickBot="1">
      <c r="A75" s="372" t="s">
        <v>230</v>
      </c>
      <c r="B75" s="372"/>
      <c r="C75" s="322" t="s">
        <v>70</v>
      </c>
      <c r="D75" s="322"/>
      <c r="E75" s="322"/>
      <c r="F75" s="322"/>
      <c r="G75" s="6"/>
      <c r="H75" s="6"/>
      <c r="I75" s="6"/>
      <c r="J75" s="6"/>
      <c r="K75" s="6"/>
      <c r="L75" s="357"/>
      <c r="M75" s="357"/>
    </row>
    <row r="76" spans="1:13" ht="26.25" customHeight="1">
      <c r="A76" s="328" t="s">
        <v>71</v>
      </c>
      <c r="B76" s="329"/>
      <c r="C76" s="338" t="s">
        <v>72</v>
      </c>
      <c r="D76" s="339"/>
      <c r="E76" s="340"/>
      <c r="F76" s="338" t="s">
        <v>73</v>
      </c>
      <c r="G76" s="324"/>
      <c r="H76" s="323" t="s">
        <v>74</v>
      </c>
      <c r="I76" s="324"/>
      <c r="J76" s="323" t="s">
        <v>75</v>
      </c>
      <c r="K76" s="324"/>
      <c r="L76" s="323" t="s">
        <v>76</v>
      </c>
      <c r="M76" s="340"/>
    </row>
    <row r="77" spans="1:13" ht="9" customHeight="1" thickBot="1">
      <c r="A77" s="330"/>
      <c r="B77" s="331"/>
      <c r="C77" s="341"/>
      <c r="D77" s="342"/>
      <c r="E77" s="343"/>
      <c r="F77" s="341"/>
      <c r="G77" s="326"/>
      <c r="H77" s="325"/>
      <c r="I77" s="326"/>
      <c r="J77" s="325"/>
      <c r="K77" s="326"/>
      <c r="L77" s="325"/>
      <c r="M77" s="343"/>
    </row>
    <row r="78" spans="1:13" ht="15.75" customHeight="1">
      <c r="A78" s="364"/>
      <c r="B78" s="365"/>
      <c r="C78" s="364" t="s">
        <v>77</v>
      </c>
      <c r="D78" s="365"/>
      <c r="E78" s="368" t="s">
        <v>79</v>
      </c>
      <c r="F78" s="370" t="s">
        <v>77</v>
      </c>
      <c r="G78" s="368" t="s">
        <v>79</v>
      </c>
      <c r="H78" s="370" t="s">
        <v>77</v>
      </c>
      <c r="I78" s="368" t="s">
        <v>79</v>
      </c>
      <c r="J78" s="370" t="s">
        <v>77</v>
      </c>
      <c r="K78" s="368" t="s">
        <v>79</v>
      </c>
      <c r="L78" s="364"/>
      <c r="M78" s="365"/>
    </row>
    <row r="79" spans="1:13" ht="0.75" customHeight="1" thickBot="1">
      <c r="A79" s="366"/>
      <c r="B79" s="367"/>
      <c r="C79" s="366"/>
      <c r="D79" s="367"/>
      <c r="E79" s="369"/>
      <c r="F79" s="371"/>
      <c r="G79" s="369"/>
      <c r="H79" s="371"/>
      <c r="I79" s="369"/>
      <c r="J79" s="371"/>
      <c r="K79" s="369"/>
      <c r="L79" s="366"/>
      <c r="M79" s="367"/>
    </row>
    <row r="80" spans="1:13" ht="15.75" hidden="1" thickBot="1">
      <c r="A80" s="349">
        <f>3808.82+1500</f>
        <v>5308.82</v>
      </c>
      <c r="B80" s="350"/>
      <c r="C80" s="349">
        <f>A80*0.075</f>
        <v>398.1615</v>
      </c>
      <c r="D80" s="350"/>
      <c r="E80" s="8">
        <f>C80</f>
        <v>398.1615</v>
      </c>
      <c r="F80" s="8">
        <f>E80</f>
        <v>398.1615</v>
      </c>
      <c r="G80" s="8">
        <f>F80</f>
        <v>398.1615</v>
      </c>
      <c r="H80" s="9">
        <v>0</v>
      </c>
      <c r="I80" s="9">
        <v>0</v>
      </c>
      <c r="J80" s="9">
        <v>0</v>
      </c>
      <c r="K80" s="9">
        <v>0</v>
      </c>
      <c r="L80" s="349">
        <f>A80*0.85</f>
        <v>4512.496999999999</v>
      </c>
      <c r="M80" s="350"/>
    </row>
    <row r="81" spans="1:13" ht="15.75" thickBot="1">
      <c r="A81" s="349">
        <f>ROUND(A80/3.4528,2)</f>
        <v>1537.54</v>
      </c>
      <c r="B81" s="350"/>
      <c r="C81" s="349">
        <f>ROUND(C80/3.4528,2)</f>
        <v>115.32</v>
      </c>
      <c r="D81" s="350"/>
      <c r="E81" s="8">
        <f aca="true" t="shared" si="5" ref="E81:L81">ROUND(E80/3.4528,2)</f>
        <v>115.32</v>
      </c>
      <c r="F81" s="8">
        <f t="shared" si="5"/>
        <v>115.32</v>
      </c>
      <c r="G81" s="8">
        <f t="shared" si="5"/>
        <v>115.32</v>
      </c>
      <c r="H81" s="9"/>
      <c r="I81" s="9"/>
      <c r="J81" s="9"/>
      <c r="K81" s="9"/>
      <c r="L81" s="349">
        <f t="shared" si="5"/>
        <v>1306.91</v>
      </c>
      <c r="M81" s="350"/>
    </row>
    <row r="82" spans="1:13" ht="7.5" customHeight="1">
      <c r="A82" s="51"/>
      <c r="B82" s="51"/>
      <c r="C82" s="51"/>
      <c r="D82" s="51"/>
      <c r="E82" s="51"/>
      <c r="F82" s="51"/>
      <c r="G82" s="51"/>
      <c r="H82" s="52"/>
      <c r="I82" s="52"/>
      <c r="J82" s="52"/>
      <c r="K82" s="52"/>
      <c r="L82" s="51"/>
      <c r="M82" s="51"/>
    </row>
    <row r="83" spans="1:13" ht="35.25" customHeight="1" thickBot="1">
      <c r="A83" s="374" t="s">
        <v>6</v>
      </c>
      <c r="B83" s="374"/>
      <c r="C83" s="374"/>
      <c r="D83" s="374"/>
      <c r="E83" s="374"/>
      <c r="F83" s="374"/>
      <c r="G83" s="374"/>
      <c r="H83" s="374"/>
      <c r="I83" s="374"/>
      <c r="J83" s="374"/>
      <c r="K83" s="374"/>
      <c r="L83" s="374"/>
      <c r="M83" s="375"/>
    </row>
    <row r="84" spans="1:13" ht="36.75" customHeight="1" thickBot="1">
      <c r="A84" s="386" t="s">
        <v>59</v>
      </c>
      <c r="B84" s="383"/>
      <c r="C84" s="386" t="s">
        <v>60</v>
      </c>
      <c r="D84" s="383"/>
      <c r="E84" s="11" t="s">
        <v>61</v>
      </c>
      <c r="F84" s="11" t="s">
        <v>62</v>
      </c>
      <c r="G84" s="334" t="s">
        <v>63</v>
      </c>
      <c r="H84" s="335"/>
      <c r="I84" s="335"/>
      <c r="J84" s="335"/>
      <c r="K84" s="336"/>
      <c r="L84" s="382" t="s">
        <v>64</v>
      </c>
      <c r="M84" s="383"/>
    </row>
    <row r="85" spans="1:13" ht="34.5" customHeight="1" thickBot="1">
      <c r="A85" s="351">
        <v>2016</v>
      </c>
      <c r="B85" s="333"/>
      <c r="C85" s="351">
        <v>2018</v>
      </c>
      <c r="D85" s="333"/>
      <c r="E85" s="49" t="s">
        <v>65</v>
      </c>
      <c r="F85" s="49" t="s">
        <v>66</v>
      </c>
      <c r="G85" s="358" t="s">
        <v>67</v>
      </c>
      <c r="H85" s="359"/>
      <c r="I85" s="359"/>
      <c r="J85" s="359"/>
      <c r="K85" s="360"/>
      <c r="L85" s="332" t="s">
        <v>68</v>
      </c>
      <c r="M85" s="333"/>
    </row>
    <row r="86" spans="1:13" ht="16.5" thickBot="1">
      <c r="A86" s="356" t="s">
        <v>231</v>
      </c>
      <c r="B86" s="356"/>
      <c r="C86" s="322" t="s">
        <v>70</v>
      </c>
      <c r="D86" s="322"/>
      <c r="E86" s="322"/>
      <c r="F86" s="322"/>
      <c r="G86" s="12"/>
      <c r="H86" s="12"/>
      <c r="I86" s="12"/>
      <c r="J86" s="12"/>
      <c r="K86" s="12"/>
      <c r="L86" s="357"/>
      <c r="M86" s="357"/>
    </row>
    <row r="87" spans="1:13" ht="15.75" customHeight="1">
      <c r="A87" s="328" t="s">
        <v>71</v>
      </c>
      <c r="B87" s="329"/>
      <c r="C87" s="338" t="s">
        <v>72</v>
      </c>
      <c r="D87" s="339"/>
      <c r="E87" s="340"/>
      <c r="F87" s="338" t="s">
        <v>73</v>
      </c>
      <c r="G87" s="324"/>
      <c r="H87" s="323" t="s">
        <v>74</v>
      </c>
      <c r="I87" s="324"/>
      <c r="J87" s="323" t="s">
        <v>75</v>
      </c>
      <c r="K87" s="324"/>
      <c r="L87" s="323" t="s">
        <v>76</v>
      </c>
      <c r="M87" s="340"/>
    </row>
    <row r="88" spans="1:13" ht="17.25" customHeight="1" thickBot="1">
      <c r="A88" s="330"/>
      <c r="B88" s="331"/>
      <c r="C88" s="341"/>
      <c r="D88" s="342"/>
      <c r="E88" s="343"/>
      <c r="F88" s="341"/>
      <c r="G88" s="326"/>
      <c r="H88" s="325"/>
      <c r="I88" s="326"/>
      <c r="J88" s="325"/>
      <c r="K88" s="326"/>
      <c r="L88" s="325"/>
      <c r="M88" s="343"/>
    </row>
    <row r="89" spans="1:13" ht="16.5" thickBot="1">
      <c r="A89" s="344"/>
      <c r="B89" s="345"/>
      <c r="C89" s="344" t="s">
        <v>77</v>
      </c>
      <c r="D89" s="345"/>
      <c r="E89" s="7" t="s">
        <v>79</v>
      </c>
      <c r="F89" s="45" t="s">
        <v>77</v>
      </c>
      <c r="G89" s="7" t="s">
        <v>79</v>
      </c>
      <c r="H89" s="45" t="s">
        <v>77</v>
      </c>
      <c r="I89" s="7" t="s">
        <v>79</v>
      </c>
      <c r="J89" s="45" t="s">
        <v>77</v>
      </c>
      <c r="K89" s="7" t="s">
        <v>79</v>
      </c>
      <c r="L89" s="344"/>
      <c r="M89" s="345"/>
    </row>
    <row r="90" spans="1:13" ht="15.75" hidden="1" thickBot="1">
      <c r="A90" s="349">
        <v>3264.7</v>
      </c>
      <c r="B90" s="350"/>
      <c r="C90" s="349">
        <v>244.85</v>
      </c>
      <c r="D90" s="350"/>
      <c r="E90" s="8">
        <v>244.85</v>
      </c>
      <c r="F90" s="8">
        <v>244.85</v>
      </c>
      <c r="G90" s="8">
        <v>244.85</v>
      </c>
      <c r="H90" s="8">
        <v>0</v>
      </c>
      <c r="I90" s="8">
        <v>0</v>
      </c>
      <c r="J90" s="9">
        <v>0</v>
      </c>
      <c r="K90" s="9">
        <v>0</v>
      </c>
      <c r="L90" s="349">
        <v>2775</v>
      </c>
      <c r="M90" s="350"/>
    </row>
    <row r="91" spans="1:13" ht="15" customHeight="1" thickBot="1">
      <c r="A91" s="349">
        <f>ROUND(A90/3.4528,2)</f>
        <v>945.52</v>
      </c>
      <c r="B91" s="350"/>
      <c r="C91" s="349">
        <f>ROUND(C90/3.4528,2)</f>
        <v>70.91</v>
      </c>
      <c r="D91" s="350"/>
      <c r="E91" s="8">
        <f aca="true" t="shared" si="6" ref="E91:L91">ROUND(E90/3.4528,2)</f>
        <v>70.91</v>
      </c>
      <c r="F91" s="8">
        <f t="shared" si="6"/>
        <v>70.91</v>
      </c>
      <c r="G91" s="8">
        <f t="shared" si="6"/>
        <v>70.91</v>
      </c>
      <c r="H91" s="9"/>
      <c r="I91" s="9"/>
      <c r="J91" s="9"/>
      <c r="K91" s="9"/>
      <c r="L91" s="349">
        <f t="shared" si="6"/>
        <v>803.7</v>
      </c>
      <c r="M91" s="350"/>
    </row>
    <row r="92" spans="1:13" ht="11.25" customHeight="1">
      <c r="A92" s="51"/>
      <c r="B92" s="51"/>
      <c r="C92" s="51"/>
      <c r="D92" s="51"/>
      <c r="E92" s="51"/>
      <c r="F92" s="51"/>
      <c r="G92" s="51"/>
      <c r="H92" s="52"/>
      <c r="I92" s="52"/>
      <c r="J92" s="52"/>
      <c r="K92" s="52"/>
      <c r="L92" s="51"/>
      <c r="M92" s="51"/>
    </row>
    <row r="93" spans="1:13" ht="19.5" customHeight="1" thickBot="1">
      <c r="A93" s="346" t="s">
        <v>352</v>
      </c>
      <c r="B93" s="374"/>
      <c r="C93" s="374"/>
      <c r="D93" s="374"/>
      <c r="E93" s="374"/>
      <c r="F93" s="374"/>
      <c r="G93" s="374"/>
      <c r="H93" s="374"/>
      <c r="I93" s="374"/>
      <c r="J93" s="374"/>
      <c r="K93" s="374"/>
      <c r="L93" s="374"/>
      <c r="M93" s="374"/>
    </row>
    <row r="94" spans="1:13" ht="32.25" customHeight="1" thickBot="1">
      <c r="A94" s="334" t="s">
        <v>59</v>
      </c>
      <c r="B94" s="337"/>
      <c r="C94" s="334" t="s">
        <v>60</v>
      </c>
      <c r="D94" s="337"/>
      <c r="E94" s="5" t="s">
        <v>61</v>
      </c>
      <c r="F94" s="5" t="s">
        <v>62</v>
      </c>
      <c r="G94" s="334" t="s">
        <v>63</v>
      </c>
      <c r="H94" s="335"/>
      <c r="I94" s="335"/>
      <c r="J94" s="335"/>
      <c r="K94" s="336"/>
      <c r="L94" s="363" t="s">
        <v>64</v>
      </c>
      <c r="M94" s="337"/>
    </row>
    <row r="95" spans="1:13" ht="38.25" customHeight="1" thickBot="1">
      <c r="A95" s="351">
        <v>2015</v>
      </c>
      <c r="B95" s="333"/>
      <c r="C95" s="351">
        <v>2020</v>
      </c>
      <c r="D95" s="333"/>
      <c r="E95" s="41" t="s">
        <v>232</v>
      </c>
      <c r="F95" s="49" t="s">
        <v>98</v>
      </c>
      <c r="G95" s="358" t="s">
        <v>67</v>
      </c>
      <c r="H95" s="359"/>
      <c r="I95" s="359"/>
      <c r="J95" s="359"/>
      <c r="K95" s="360"/>
      <c r="L95" s="332" t="s">
        <v>100</v>
      </c>
      <c r="M95" s="333"/>
    </row>
    <row r="96" spans="1:13" ht="18.75" customHeight="1" thickBot="1">
      <c r="A96" s="356" t="s">
        <v>89</v>
      </c>
      <c r="B96" s="356"/>
      <c r="C96" s="322" t="s">
        <v>70</v>
      </c>
      <c r="D96" s="322"/>
      <c r="E96" s="322"/>
      <c r="F96" s="322"/>
      <c r="G96" s="12"/>
      <c r="H96" s="12"/>
      <c r="I96" s="12"/>
      <c r="J96" s="12"/>
      <c r="K96" s="12"/>
      <c r="L96" s="357"/>
      <c r="M96" s="357"/>
    </row>
    <row r="97" spans="1:13" ht="15">
      <c r="A97" s="328" t="s">
        <v>71</v>
      </c>
      <c r="B97" s="329"/>
      <c r="C97" s="338" t="s">
        <v>72</v>
      </c>
      <c r="D97" s="339"/>
      <c r="E97" s="340"/>
      <c r="F97" s="338" t="s">
        <v>73</v>
      </c>
      <c r="G97" s="340"/>
      <c r="H97" s="338" t="s">
        <v>74</v>
      </c>
      <c r="I97" s="340"/>
      <c r="J97" s="338" t="s">
        <v>75</v>
      </c>
      <c r="K97" s="340"/>
      <c r="L97" s="338" t="s">
        <v>76</v>
      </c>
      <c r="M97" s="340"/>
    </row>
    <row r="98" spans="1:13" ht="19.5" customHeight="1" thickBot="1">
      <c r="A98" s="330"/>
      <c r="B98" s="331"/>
      <c r="C98" s="341"/>
      <c r="D98" s="342"/>
      <c r="E98" s="343"/>
      <c r="F98" s="341"/>
      <c r="G98" s="343"/>
      <c r="H98" s="341"/>
      <c r="I98" s="343"/>
      <c r="J98" s="341"/>
      <c r="K98" s="343"/>
      <c r="L98" s="341"/>
      <c r="M98" s="343"/>
    </row>
    <row r="99" spans="1:13" ht="16.5" customHeight="1" thickBot="1">
      <c r="A99" s="344"/>
      <c r="B99" s="345"/>
      <c r="C99" s="344" t="s">
        <v>77</v>
      </c>
      <c r="D99" s="345"/>
      <c r="E99" s="7" t="s">
        <v>79</v>
      </c>
      <c r="F99" s="45" t="s">
        <v>77</v>
      </c>
      <c r="G99" s="7" t="s">
        <v>79</v>
      </c>
      <c r="H99" s="45" t="s">
        <v>77</v>
      </c>
      <c r="I99" s="7" t="s">
        <v>79</v>
      </c>
      <c r="J99" s="45" t="s">
        <v>77</v>
      </c>
      <c r="K99" s="7" t="s">
        <v>79</v>
      </c>
      <c r="L99" s="344"/>
      <c r="M99" s="345"/>
    </row>
    <row r="100" spans="1:13" ht="15.75" hidden="1" thickBot="1">
      <c r="A100" s="349">
        <v>70917</v>
      </c>
      <c r="B100" s="350"/>
      <c r="C100" s="349">
        <v>48129</v>
      </c>
      <c r="D100" s="350"/>
      <c r="E100" s="8">
        <f>C100</f>
        <v>48129</v>
      </c>
      <c r="F100" s="9">
        <v>0</v>
      </c>
      <c r="G100" s="9">
        <v>0</v>
      </c>
      <c r="H100" s="9">
        <v>0</v>
      </c>
      <c r="I100" s="9">
        <v>0</v>
      </c>
      <c r="J100" s="9">
        <v>0</v>
      </c>
      <c r="K100" s="9">
        <v>0</v>
      </c>
      <c r="L100" s="349">
        <f>A100-C100</f>
        <v>22788</v>
      </c>
      <c r="M100" s="350"/>
    </row>
    <row r="101" spans="1:13" ht="15.75" thickBot="1">
      <c r="A101" s="349">
        <v>4999</v>
      </c>
      <c r="B101" s="350"/>
      <c r="C101" s="349">
        <f>A101*0.15</f>
        <v>749.85</v>
      </c>
      <c r="D101" s="350"/>
      <c r="E101" s="8">
        <f>C101</f>
        <v>749.85</v>
      </c>
      <c r="F101" s="9"/>
      <c r="G101" s="9"/>
      <c r="H101" s="9"/>
      <c r="I101" s="9"/>
      <c r="J101" s="9"/>
      <c r="K101" s="9"/>
      <c r="L101" s="349">
        <f>A101*0.85</f>
        <v>4249.15</v>
      </c>
      <c r="M101" s="350"/>
    </row>
    <row r="102" spans="1:13" ht="11.25" customHeight="1">
      <c r="A102" s="362"/>
      <c r="B102" s="362"/>
      <c r="C102" s="362"/>
      <c r="D102" s="362"/>
      <c r="E102" s="14"/>
      <c r="F102" s="14"/>
      <c r="G102" s="14"/>
      <c r="H102" s="14"/>
      <c r="I102" s="14"/>
      <c r="J102" s="14"/>
      <c r="K102" s="14"/>
      <c r="L102" s="348"/>
      <c r="M102" s="348"/>
    </row>
    <row r="103" spans="1:13" ht="19.5" customHeight="1" thickBot="1">
      <c r="A103" s="346" t="s">
        <v>353</v>
      </c>
      <c r="B103" s="346"/>
      <c r="C103" s="346"/>
      <c r="D103" s="346"/>
      <c r="E103" s="346"/>
      <c r="F103" s="346"/>
      <c r="G103" s="346"/>
      <c r="H103" s="346"/>
      <c r="I103" s="346"/>
      <c r="J103" s="346"/>
      <c r="K103" s="346"/>
      <c r="L103" s="346"/>
      <c r="M103" s="346"/>
    </row>
    <row r="104" spans="1:13" ht="33.75" customHeight="1" thickBot="1">
      <c r="A104" s="334" t="s">
        <v>91</v>
      </c>
      <c r="B104" s="337"/>
      <c r="C104" s="334" t="s">
        <v>60</v>
      </c>
      <c r="D104" s="337"/>
      <c r="E104" s="5" t="s">
        <v>61</v>
      </c>
      <c r="F104" s="5" t="s">
        <v>62</v>
      </c>
      <c r="G104" s="334" t="s">
        <v>63</v>
      </c>
      <c r="H104" s="335"/>
      <c r="I104" s="335"/>
      <c r="J104" s="335"/>
      <c r="K104" s="336"/>
      <c r="L104" s="363" t="s">
        <v>64</v>
      </c>
      <c r="M104" s="337"/>
    </row>
    <row r="105" spans="1:13" ht="18" customHeight="1" thickBot="1">
      <c r="A105" s="351">
        <v>2017</v>
      </c>
      <c r="B105" s="333"/>
      <c r="C105" s="351">
        <v>2019</v>
      </c>
      <c r="D105" s="333"/>
      <c r="E105" s="49" t="s">
        <v>65</v>
      </c>
      <c r="F105" s="49" t="s">
        <v>23</v>
      </c>
      <c r="G105" s="408" t="s">
        <v>23</v>
      </c>
      <c r="H105" s="409"/>
      <c r="I105" s="409"/>
      <c r="J105" s="409"/>
      <c r="K105" s="410"/>
      <c r="L105" s="332" t="s">
        <v>23</v>
      </c>
      <c r="M105" s="333"/>
    </row>
    <row r="106" spans="1:13" ht="15.75" customHeight="1" thickBot="1">
      <c r="A106" s="356" t="s">
        <v>259</v>
      </c>
      <c r="B106" s="356"/>
      <c r="C106" s="322" t="s">
        <v>70</v>
      </c>
      <c r="D106" s="322"/>
      <c r="E106" s="322"/>
      <c r="F106" s="322"/>
      <c r="G106" s="12"/>
      <c r="H106" s="12"/>
      <c r="I106" s="12"/>
      <c r="J106" s="12"/>
      <c r="K106" s="12"/>
      <c r="L106" s="357"/>
      <c r="M106" s="357"/>
    </row>
    <row r="107" spans="1:13" ht="15">
      <c r="A107" s="328" t="s">
        <v>71</v>
      </c>
      <c r="B107" s="329"/>
      <c r="C107" s="338" t="s">
        <v>72</v>
      </c>
      <c r="D107" s="339"/>
      <c r="E107" s="340"/>
      <c r="F107" s="338" t="s">
        <v>73</v>
      </c>
      <c r="G107" s="340"/>
      <c r="H107" s="338" t="s">
        <v>74</v>
      </c>
      <c r="I107" s="340"/>
      <c r="J107" s="338" t="s">
        <v>75</v>
      </c>
      <c r="K107" s="340"/>
      <c r="L107" s="338" t="s">
        <v>76</v>
      </c>
      <c r="M107" s="340"/>
    </row>
    <row r="108" spans="1:13" ht="18" customHeight="1" thickBot="1">
      <c r="A108" s="330"/>
      <c r="B108" s="331"/>
      <c r="C108" s="341"/>
      <c r="D108" s="342"/>
      <c r="E108" s="343"/>
      <c r="F108" s="341"/>
      <c r="G108" s="343"/>
      <c r="H108" s="341"/>
      <c r="I108" s="343"/>
      <c r="J108" s="341"/>
      <c r="K108" s="343"/>
      <c r="L108" s="341"/>
      <c r="M108" s="343"/>
    </row>
    <row r="109" spans="1:13" ht="16.5" customHeight="1" thickBot="1">
      <c r="A109" s="344"/>
      <c r="B109" s="345"/>
      <c r="C109" s="344" t="s">
        <v>77</v>
      </c>
      <c r="D109" s="345"/>
      <c r="E109" s="7" t="s">
        <v>79</v>
      </c>
      <c r="F109" s="45" t="s">
        <v>77</v>
      </c>
      <c r="G109" s="7" t="s">
        <v>79</v>
      </c>
      <c r="H109" s="45" t="s">
        <v>77</v>
      </c>
      <c r="I109" s="7" t="s">
        <v>79</v>
      </c>
      <c r="J109" s="45" t="s">
        <v>77</v>
      </c>
      <c r="K109" s="7" t="s">
        <v>79</v>
      </c>
      <c r="L109" s="344"/>
      <c r="M109" s="345"/>
    </row>
    <row r="110" spans="1:13" ht="14.25" customHeight="1" hidden="1" thickBot="1">
      <c r="A110" s="349">
        <v>3000</v>
      </c>
      <c r="B110" s="350"/>
      <c r="C110" s="349"/>
      <c r="D110" s="350"/>
      <c r="E110" s="8"/>
      <c r="F110" s="8"/>
      <c r="G110" s="8"/>
      <c r="H110" s="8">
        <v>3000</v>
      </c>
      <c r="I110" s="9">
        <v>0</v>
      </c>
      <c r="J110" s="9">
        <v>0</v>
      </c>
      <c r="K110" s="9">
        <v>0</v>
      </c>
      <c r="L110" s="349"/>
      <c r="M110" s="350"/>
    </row>
    <row r="111" spans="1:13" ht="16.5" customHeight="1" thickBot="1">
      <c r="A111" s="349">
        <f>ROUND(A110/3.4528,2)</f>
        <v>868.86</v>
      </c>
      <c r="B111" s="350"/>
      <c r="C111" s="349"/>
      <c r="D111" s="350"/>
      <c r="E111" s="8"/>
      <c r="F111" s="8"/>
      <c r="G111" s="8"/>
      <c r="H111" s="8">
        <f>ROUND(H110/3.4528,2)</f>
        <v>868.86</v>
      </c>
      <c r="I111" s="9"/>
      <c r="J111" s="9"/>
      <c r="K111" s="9"/>
      <c r="L111" s="349"/>
      <c r="M111" s="350"/>
    </row>
    <row r="112" spans="1:13" ht="14.25" customHeight="1">
      <c r="A112" s="362"/>
      <c r="B112" s="362"/>
      <c r="C112" s="362"/>
      <c r="D112" s="362"/>
      <c r="E112" s="14"/>
      <c r="F112" s="14"/>
      <c r="G112" s="14"/>
      <c r="H112" s="14"/>
      <c r="I112" s="14"/>
      <c r="J112" s="14"/>
      <c r="K112" s="14"/>
      <c r="L112" s="348"/>
      <c r="M112" s="348"/>
    </row>
    <row r="113" spans="1:13" ht="20.25" customHeight="1" thickBot="1">
      <c r="A113" s="346" t="s">
        <v>260</v>
      </c>
      <c r="B113" s="346"/>
      <c r="C113" s="346"/>
      <c r="D113" s="346"/>
      <c r="E113" s="346"/>
      <c r="F113" s="346"/>
      <c r="G113" s="346"/>
      <c r="H113" s="346"/>
      <c r="I113" s="346"/>
      <c r="J113" s="346"/>
      <c r="K113" s="346"/>
      <c r="L113" s="346"/>
      <c r="M113" s="346"/>
    </row>
    <row r="114" spans="1:13" ht="33" customHeight="1" thickBot="1">
      <c r="A114" s="334" t="s">
        <v>59</v>
      </c>
      <c r="B114" s="337"/>
      <c r="C114" s="334" t="s">
        <v>60</v>
      </c>
      <c r="D114" s="337"/>
      <c r="E114" s="5" t="s">
        <v>61</v>
      </c>
      <c r="F114" s="5" t="s">
        <v>62</v>
      </c>
      <c r="G114" s="334" t="s">
        <v>63</v>
      </c>
      <c r="H114" s="335"/>
      <c r="I114" s="335"/>
      <c r="J114" s="335"/>
      <c r="K114" s="336"/>
      <c r="L114" s="363" t="s">
        <v>64</v>
      </c>
      <c r="M114" s="337"/>
    </row>
    <row r="115" spans="1:13" ht="26.25" customHeight="1">
      <c r="A115" s="352">
        <v>2016</v>
      </c>
      <c r="B115" s="353"/>
      <c r="C115" s="352">
        <v>2019</v>
      </c>
      <c r="D115" s="353"/>
      <c r="E115" s="387" t="s">
        <v>65</v>
      </c>
      <c r="F115" s="387" t="s">
        <v>98</v>
      </c>
      <c r="G115" s="389" t="s">
        <v>99</v>
      </c>
      <c r="H115" s="390"/>
      <c r="I115" s="390"/>
      <c r="J115" s="390"/>
      <c r="K115" s="391"/>
      <c r="L115" s="376" t="s">
        <v>68</v>
      </c>
      <c r="M115" s="353"/>
    </row>
    <row r="116" spans="1:13" ht="7.5" customHeight="1" thickBot="1">
      <c r="A116" s="354"/>
      <c r="B116" s="355"/>
      <c r="C116" s="354"/>
      <c r="D116" s="355"/>
      <c r="E116" s="388"/>
      <c r="F116" s="388"/>
      <c r="G116" s="470"/>
      <c r="H116" s="471"/>
      <c r="I116" s="471"/>
      <c r="J116" s="471"/>
      <c r="K116" s="472"/>
      <c r="L116" s="377"/>
      <c r="M116" s="355"/>
    </row>
    <row r="117" spans="1:13" ht="18" customHeight="1" thickBot="1">
      <c r="A117" s="356" t="s">
        <v>90</v>
      </c>
      <c r="B117" s="356"/>
      <c r="C117" s="322" t="s">
        <v>70</v>
      </c>
      <c r="D117" s="322"/>
      <c r="E117" s="322"/>
      <c r="F117" s="322"/>
      <c r="G117" s="12"/>
      <c r="H117" s="12"/>
      <c r="I117" s="12"/>
      <c r="J117" s="12"/>
      <c r="K117" s="12"/>
      <c r="L117" s="357"/>
      <c r="M117" s="357"/>
    </row>
    <row r="118" spans="1:13" ht="16.5" customHeight="1">
      <c r="A118" s="436" t="s">
        <v>71</v>
      </c>
      <c r="B118" s="437"/>
      <c r="C118" s="378" t="s">
        <v>72</v>
      </c>
      <c r="D118" s="395"/>
      <c r="E118" s="379"/>
      <c r="F118" s="378" t="s">
        <v>73</v>
      </c>
      <c r="G118" s="379"/>
      <c r="H118" s="378" t="s">
        <v>74</v>
      </c>
      <c r="I118" s="379"/>
      <c r="J118" s="378" t="s">
        <v>75</v>
      </c>
      <c r="K118" s="379"/>
      <c r="L118" s="378" t="s">
        <v>76</v>
      </c>
      <c r="M118" s="379"/>
    </row>
    <row r="119" spans="1:13" ht="15" customHeight="1" thickBot="1">
      <c r="A119" s="438"/>
      <c r="B119" s="439"/>
      <c r="C119" s="380"/>
      <c r="D119" s="396"/>
      <c r="E119" s="381"/>
      <c r="F119" s="380"/>
      <c r="G119" s="381"/>
      <c r="H119" s="380"/>
      <c r="I119" s="381"/>
      <c r="J119" s="380"/>
      <c r="K119" s="381"/>
      <c r="L119" s="380"/>
      <c r="M119" s="381"/>
    </row>
    <row r="120" spans="1:13" ht="17.25" customHeight="1" thickBot="1">
      <c r="A120" s="344"/>
      <c r="B120" s="345"/>
      <c r="C120" s="344" t="s">
        <v>77</v>
      </c>
      <c r="D120" s="345"/>
      <c r="E120" s="7" t="s">
        <v>79</v>
      </c>
      <c r="F120" s="45" t="s">
        <v>77</v>
      </c>
      <c r="G120" s="7" t="s">
        <v>79</v>
      </c>
      <c r="H120" s="45" t="s">
        <v>77</v>
      </c>
      <c r="I120" s="7" t="s">
        <v>79</v>
      </c>
      <c r="J120" s="45" t="s">
        <v>77</v>
      </c>
      <c r="K120" s="7" t="s">
        <v>79</v>
      </c>
      <c r="L120" s="344"/>
      <c r="M120" s="345"/>
    </row>
    <row r="121" spans="1:13" ht="15.75" hidden="1" thickBot="1">
      <c r="A121" s="349">
        <v>2510</v>
      </c>
      <c r="B121" s="350"/>
      <c r="C121" s="349">
        <v>376.5</v>
      </c>
      <c r="D121" s="350"/>
      <c r="E121" s="8">
        <v>376.5</v>
      </c>
      <c r="F121" s="8">
        <v>376.5</v>
      </c>
      <c r="G121" s="8">
        <v>376.5</v>
      </c>
      <c r="H121" s="9">
        <v>0</v>
      </c>
      <c r="I121" s="9">
        <v>0</v>
      </c>
      <c r="J121" s="9">
        <v>0</v>
      </c>
      <c r="K121" s="9">
        <v>0</v>
      </c>
      <c r="L121" s="349">
        <v>1757</v>
      </c>
      <c r="M121" s="350"/>
    </row>
    <row r="122" spans="1:13" ht="17.25" customHeight="1" thickBot="1">
      <c r="A122" s="349">
        <f>ROUND(A121/3.4528,2)</f>
        <v>726.95</v>
      </c>
      <c r="B122" s="350"/>
      <c r="C122" s="349"/>
      <c r="D122" s="350"/>
      <c r="E122" s="8"/>
      <c r="F122" s="8">
        <f>A122*0.15</f>
        <v>109.0425</v>
      </c>
      <c r="G122" s="8">
        <f>A122*0.15</f>
        <v>109.0425</v>
      </c>
      <c r="H122" s="9"/>
      <c r="I122" s="9"/>
      <c r="J122" s="9"/>
      <c r="K122" s="9"/>
      <c r="L122" s="349">
        <f>A122*0.85</f>
        <v>617.9075</v>
      </c>
      <c r="M122" s="350"/>
    </row>
    <row r="123" spans="1:13" ht="51.75" customHeight="1">
      <c r="A123" s="51"/>
      <c r="B123" s="51"/>
      <c r="C123" s="51"/>
      <c r="D123" s="51"/>
      <c r="E123" s="51"/>
      <c r="F123" s="51"/>
      <c r="G123" s="51"/>
      <c r="H123" s="52"/>
      <c r="I123" s="52"/>
      <c r="J123" s="52"/>
      <c r="K123" s="52"/>
      <c r="L123" s="51"/>
      <c r="M123" s="51"/>
    </row>
    <row r="124" spans="1:13" ht="18" customHeight="1" thickBot="1">
      <c r="A124" s="346" t="s">
        <v>288</v>
      </c>
      <c r="B124" s="346"/>
      <c r="C124" s="346"/>
      <c r="D124" s="346"/>
      <c r="E124" s="346"/>
      <c r="F124" s="346"/>
      <c r="G124" s="346"/>
      <c r="H124" s="346"/>
      <c r="I124" s="346"/>
      <c r="J124" s="346"/>
      <c r="K124" s="346"/>
      <c r="L124" s="346"/>
      <c r="M124" s="346"/>
    </row>
    <row r="125" spans="1:13" ht="36" customHeight="1" thickBot="1">
      <c r="A125" s="334" t="s">
        <v>59</v>
      </c>
      <c r="B125" s="337"/>
      <c r="C125" s="334" t="s">
        <v>60</v>
      </c>
      <c r="D125" s="337"/>
      <c r="E125" s="5" t="s">
        <v>61</v>
      </c>
      <c r="F125" s="5" t="s">
        <v>62</v>
      </c>
      <c r="G125" s="334" t="s">
        <v>63</v>
      </c>
      <c r="H125" s="335"/>
      <c r="I125" s="335"/>
      <c r="J125" s="335"/>
      <c r="K125" s="336"/>
      <c r="L125" s="363" t="s">
        <v>64</v>
      </c>
      <c r="M125" s="337"/>
    </row>
    <row r="126" spans="1:13" ht="15.75" customHeight="1" thickBot="1">
      <c r="A126" s="351">
        <v>2014</v>
      </c>
      <c r="B126" s="333"/>
      <c r="C126" s="351">
        <v>2018</v>
      </c>
      <c r="D126" s="333"/>
      <c r="E126" s="15" t="s">
        <v>65</v>
      </c>
      <c r="F126" s="49" t="s">
        <v>96</v>
      </c>
      <c r="G126" s="358" t="s">
        <v>96</v>
      </c>
      <c r="H126" s="359"/>
      <c r="I126" s="359"/>
      <c r="J126" s="359"/>
      <c r="K126" s="360"/>
      <c r="L126" s="332" t="s">
        <v>96</v>
      </c>
      <c r="M126" s="333"/>
    </row>
    <row r="127" spans="1:13" ht="15" customHeight="1" thickBot="1">
      <c r="A127" s="356" t="s">
        <v>289</v>
      </c>
      <c r="B127" s="356"/>
      <c r="C127" s="322" t="s">
        <v>70</v>
      </c>
      <c r="D127" s="322"/>
      <c r="E127" s="322"/>
      <c r="F127" s="322"/>
      <c r="G127" s="12"/>
      <c r="H127" s="12"/>
      <c r="I127" s="12"/>
      <c r="J127" s="12"/>
      <c r="K127" s="12"/>
      <c r="L127" s="357"/>
      <c r="M127" s="357"/>
    </row>
    <row r="128" spans="1:13" ht="15.75" customHeight="1">
      <c r="A128" s="328" t="s">
        <v>71</v>
      </c>
      <c r="B128" s="329"/>
      <c r="C128" s="338" t="s">
        <v>72</v>
      </c>
      <c r="D128" s="339"/>
      <c r="E128" s="340"/>
      <c r="F128" s="338" t="s">
        <v>73</v>
      </c>
      <c r="G128" s="340"/>
      <c r="H128" s="338" t="s">
        <v>74</v>
      </c>
      <c r="I128" s="340"/>
      <c r="J128" s="338" t="s">
        <v>75</v>
      </c>
      <c r="K128" s="340"/>
      <c r="L128" s="338" t="s">
        <v>76</v>
      </c>
      <c r="M128" s="340"/>
    </row>
    <row r="129" spans="1:13" ht="19.5" customHeight="1" thickBot="1">
      <c r="A129" s="330"/>
      <c r="B129" s="331"/>
      <c r="C129" s="341"/>
      <c r="D129" s="342"/>
      <c r="E129" s="343"/>
      <c r="F129" s="341"/>
      <c r="G129" s="343"/>
      <c r="H129" s="341"/>
      <c r="I129" s="343"/>
      <c r="J129" s="341"/>
      <c r="K129" s="343"/>
      <c r="L129" s="341"/>
      <c r="M129" s="343"/>
    </row>
    <row r="130" spans="1:13" ht="16.5" thickBot="1">
      <c r="A130" s="344"/>
      <c r="B130" s="345"/>
      <c r="C130" s="344" t="s">
        <v>77</v>
      </c>
      <c r="D130" s="345"/>
      <c r="E130" s="7" t="s">
        <v>79</v>
      </c>
      <c r="F130" s="45" t="s">
        <v>77</v>
      </c>
      <c r="G130" s="7" t="s">
        <v>79</v>
      </c>
      <c r="H130" s="45" t="s">
        <v>77</v>
      </c>
      <c r="I130" s="7" t="s">
        <v>79</v>
      </c>
      <c r="J130" s="45" t="s">
        <v>77</v>
      </c>
      <c r="K130" s="7" t="s">
        <v>79</v>
      </c>
      <c r="L130" s="344"/>
      <c r="M130" s="345"/>
    </row>
    <row r="131" spans="1:13" ht="15" customHeight="1" hidden="1" thickBot="1">
      <c r="A131" s="349">
        <v>11452</v>
      </c>
      <c r="B131" s="350"/>
      <c r="C131" s="399">
        <v>0</v>
      </c>
      <c r="D131" s="400"/>
      <c r="E131" s="9">
        <v>0</v>
      </c>
      <c r="F131" s="8">
        <v>2000</v>
      </c>
      <c r="G131" s="9"/>
      <c r="H131" s="9">
        <v>0</v>
      </c>
      <c r="I131" s="9">
        <v>0</v>
      </c>
      <c r="J131" s="8">
        <v>9452</v>
      </c>
      <c r="K131" s="9">
        <v>0</v>
      </c>
      <c r="L131" s="399">
        <v>0</v>
      </c>
      <c r="M131" s="400"/>
    </row>
    <row r="132" spans="1:13" ht="15.75" customHeight="1" thickBot="1">
      <c r="A132" s="349">
        <v>6405.7</v>
      </c>
      <c r="B132" s="350"/>
      <c r="C132" s="399"/>
      <c r="D132" s="400"/>
      <c r="E132" s="9"/>
      <c r="F132" s="65">
        <f>'tikslai rodikliai'!G64</f>
        <v>250</v>
      </c>
      <c r="G132" s="9"/>
      <c r="H132" s="9"/>
      <c r="I132" s="9"/>
      <c r="J132" s="8">
        <f>A132-F132</f>
        <v>6155.7</v>
      </c>
      <c r="K132" s="9"/>
      <c r="L132" s="399"/>
      <c r="M132" s="400"/>
    </row>
    <row r="133" spans="1:13" ht="12.75" customHeight="1">
      <c r="A133" s="51"/>
      <c r="B133" s="51"/>
      <c r="C133" s="51"/>
      <c r="D133" s="51"/>
      <c r="E133" s="51"/>
      <c r="F133" s="51"/>
      <c r="G133" s="51"/>
      <c r="H133" s="52"/>
      <c r="I133" s="52"/>
      <c r="J133" s="52"/>
      <c r="K133" s="52"/>
      <c r="L133" s="51"/>
      <c r="M133" s="51"/>
    </row>
    <row r="134" spans="1:13" ht="15.75">
      <c r="A134" s="429" t="s">
        <v>180</v>
      </c>
      <c r="B134" s="429"/>
      <c r="C134" s="429"/>
      <c r="D134" s="429"/>
      <c r="E134" s="429"/>
      <c r="F134" s="429"/>
      <c r="G134" s="429"/>
      <c r="H134" s="429"/>
      <c r="I134" s="429"/>
      <c r="J134" s="429"/>
      <c r="K134" s="429"/>
      <c r="L134" s="429"/>
      <c r="M134" s="3"/>
    </row>
    <row r="135" spans="1:13" ht="18.75" customHeight="1" thickBot="1">
      <c r="A135" s="346" t="s">
        <v>29</v>
      </c>
      <c r="B135" s="346"/>
      <c r="C135" s="346"/>
      <c r="D135" s="346"/>
      <c r="E135" s="346"/>
      <c r="F135" s="346"/>
      <c r="G135" s="346"/>
      <c r="H135" s="346"/>
      <c r="I135" s="346"/>
      <c r="J135" s="346"/>
      <c r="K135" s="346"/>
      <c r="L135" s="346"/>
      <c r="M135" s="346"/>
    </row>
    <row r="136" spans="1:13" ht="35.25" customHeight="1" thickBot="1">
      <c r="A136" s="386" t="s">
        <v>59</v>
      </c>
      <c r="B136" s="383"/>
      <c r="C136" s="386" t="s">
        <v>60</v>
      </c>
      <c r="D136" s="383"/>
      <c r="E136" s="11" t="s">
        <v>61</v>
      </c>
      <c r="F136" s="5" t="s">
        <v>62</v>
      </c>
      <c r="G136" s="334" t="s">
        <v>63</v>
      </c>
      <c r="H136" s="335"/>
      <c r="I136" s="335"/>
      <c r="J136" s="335"/>
      <c r="K136" s="336"/>
      <c r="L136" s="382" t="s">
        <v>64</v>
      </c>
      <c r="M136" s="383"/>
    </row>
    <row r="137" spans="1:13" ht="33.75" customHeight="1" thickBot="1">
      <c r="A137" s="351">
        <v>2015</v>
      </c>
      <c r="B137" s="333"/>
      <c r="C137" s="351">
        <v>2017</v>
      </c>
      <c r="D137" s="333"/>
      <c r="E137" s="49" t="s">
        <v>65</v>
      </c>
      <c r="F137" s="49" t="s">
        <v>106</v>
      </c>
      <c r="G137" s="445" t="s">
        <v>120</v>
      </c>
      <c r="H137" s="446"/>
      <c r="I137" s="446"/>
      <c r="J137" s="446"/>
      <c r="K137" s="447"/>
      <c r="L137" s="332" t="s">
        <v>68</v>
      </c>
      <c r="M137" s="333"/>
    </row>
    <row r="138" spans="1:13" ht="16.5" thickBot="1">
      <c r="A138" s="356" t="s">
        <v>93</v>
      </c>
      <c r="B138" s="356"/>
      <c r="C138" s="322" t="s">
        <v>70</v>
      </c>
      <c r="D138" s="322"/>
      <c r="E138" s="322"/>
      <c r="F138" s="322"/>
      <c r="G138" s="6"/>
      <c r="H138" s="6"/>
      <c r="I138" s="6"/>
      <c r="J138" s="6"/>
      <c r="K138" s="6"/>
      <c r="L138" s="357"/>
      <c r="M138" s="357"/>
    </row>
    <row r="139" spans="1:13" ht="15">
      <c r="A139" s="436" t="s">
        <v>71</v>
      </c>
      <c r="B139" s="437"/>
      <c r="C139" s="378" t="s">
        <v>72</v>
      </c>
      <c r="D139" s="395"/>
      <c r="E139" s="379"/>
      <c r="F139" s="378" t="s">
        <v>73</v>
      </c>
      <c r="G139" s="431"/>
      <c r="H139" s="434" t="s">
        <v>74</v>
      </c>
      <c r="I139" s="431"/>
      <c r="J139" s="434" t="s">
        <v>75</v>
      </c>
      <c r="K139" s="431"/>
      <c r="L139" s="434" t="s">
        <v>76</v>
      </c>
      <c r="M139" s="379"/>
    </row>
    <row r="140" spans="1:13" ht="15.75" thickBot="1">
      <c r="A140" s="438"/>
      <c r="B140" s="439"/>
      <c r="C140" s="380"/>
      <c r="D140" s="396"/>
      <c r="E140" s="381"/>
      <c r="F140" s="380"/>
      <c r="G140" s="432"/>
      <c r="H140" s="435"/>
      <c r="I140" s="432"/>
      <c r="J140" s="435"/>
      <c r="K140" s="432"/>
      <c r="L140" s="435"/>
      <c r="M140" s="381"/>
    </row>
    <row r="141" spans="1:13" ht="16.5" customHeight="1" thickBot="1">
      <c r="A141" s="344"/>
      <c r="B141" s="345"/>
      <c r="C141" s="344" t="s">
        <v>77</v>
      </c>
      <c r="D141" s="345"/>
      <c r="E141" s="7" t="s">
        <v>79</v>
      </c>
      <c r="F141" s="45" t="s">
        <v>77</v>
      </c>
      <c r="G141" s="7" t="s">
        <v>79</v>
      </c>
      <c r="H141" s="45" t="s">
        <v>77</v>
      </c>
      <c r="I141" s="7" t="s">
        <v>79</v>
      </c>
      <c r="J141" s="45" t="s">
        <v>77</v>
      </c>
      <c r="K141" s="7" t="s">
        <v>79</v>
      </c>
      <c r="L141" s="344"/>
      <c r="M141" s="345"/>
    </row>
    <row r="142" spans="1:14" ht="16.5" customHeight="1" hidden="1" thickBot="1">
      <c r="A142" s="349">
        <v>5544.9</v>
      </c>
      <c r="B142" s="350"/>
      <c r="C142" s="349">
        <f>A142*0.15</f>
        <v>831.7349999999999</v>
      </c>
      <c r="D142" s="350"/>
      <c r="E142" s="8">
        <f>C142</f>
        <v>831.7349999999999</v>
      </c>
      <c r="F142" s="8">
        <f>E142</f>
        <v>831.7349999999999</v>
      </c>
      <c r="G142" s="8">
        <f>F142</f>
        <v>831.7349999999999</v>
      </c>
      <c r="H142" s="9">
        <v>0</v>
      </c>
      <c r="I142" s="9">
        <v>0</v>
      </c>
      <c r="J142" s="9">
        <v>0</v>
      </c>
      <c r="K142" s="9">
        <v>0</v>
      </c>
      <c r="L142" s="349">
        <f>A142*0.7</f>
        <v>3881.4299999999994</v>
      </c>
      <c r="M142" s="350"/>
      <c r="N142" s="63"/>
    </row>
    <row r="143" spans="1:14" ht="18.75" customHeight="1" thickBot="1">
      <c r="A143" s="349">
        <f>ROUND(A142/3.4528,2)</f>
        <v>1605.91</v>
      </c>
      <c r="B143" s="350"/>
      <c r="C143" s="349"/>
      <c r="D143" s="350"/>
      <c r="E143" s="8"/>
      <c r="F143" s="8">
        <f>A143*0.045</f>
        <v>72.26595</v>
      </c>
      <c r="G143" s="8">
        <f>F143</f>
        <v>72.26595</v>
      </c>
      <c r="H143" s="9">
        <f>A143*0.105</f>
        <v>168.62055</v>
      </c>
      <c r="I143" s="9">
        <f>H143</f>
        <v>168.62055</v>
      </c>
      <c r="J143" s="9"/>
      <c r="K143" s="9"/>
      <c r="L143" s="349">
        <f>A143*0.85</f>
        <v>1365.0235</v>
      </c>
      <c r="M143" s="350"/>
      <c r="N143" s="63"/>
    </row>
    <row r="144" spans="1:13" ht="13.5" customHeight="1">
      <c r="A144" s="362"/>
      <c r="B144" s="362"/>
      <c r="C144" s="362"/>
      <c r="D144" s="362"/>
      <c r="E144" s="14"/>
      <c r="F144" s="14"/>
      <c r="G144" s="14"/>
      <c r="H144" s="14"/>
      <c r="I144" s="14"/>
      <c r="J144" s="14"/>
      <c r="K144" s="14"/>
      <c r="L144" s="348"/>
      <c r="M144" s="348"/>
    </row>
    <row r="145" spans="1:13" ht="16.5" customHeight="1" thickBot="1">
      <c r="A145" s="374" t="s">
        <v>30</v>
      </c>
      <c r="B145" s="374"/>
      <c r="C145" s="374"/>
      <c r="D145" s="374"/>
      <c r="E145" s="374"/>
      <c r="F145" s="374"/>
      <c r="G145" s="374"/>
      <c r="H145" s="374"/>
      <c r="I145" s="374"/>
      <c r="J145" s="374"/>
      <c r="K145" s="374"/>
      <c r="L145" s="374"/>
      <c r="M145" s="374"/>
    </row>
    <row r="146" spans="1:13" ht="32.25" customHeight="1" thickBot="1">
      <c r="A146" s="386" t="s">
        <v>59</v>
      </c>
      <c r="B146" s="383"/>
      <c r="C146" s="386" t="s">
        <v>60</v>
      </c>
      <c r="D146" s="383"/>
      <c r="E146" s="11" t="s">
        <v>61</v>
      </c>
      <c r="F146" s="11" t="s">
        <v>62</v>
      </c>
      <c r="G146" s="334" t="s">
        <v>63</v>
      </c>
      <c r="H146" s="335"/>
      <c r="I146" s="335"/>
      <c r="J146" s="335"/>
      <c r="K146" s="336"/>
      <c r="L146" s="382" t="s">
        <v>64</v>
      </c>
      <c r="M146" s="383"/>
    </row>
    <row r="147" spans="1:13" ht="30" customHeight="1" thickBot="1">
      <c r="A147" s="351">
        <v>2016</v>
      </c>
      <c r="B147" s="333"/>
      <c r="C147" s="351">
        <v>2018</v>
      </c>
      <c r="D147" s="333"/>
      <c r="E147" s="49" t="s">
        <v>65</v>
      </c>
      <c r="F147" s="49" t="s">
        <v>106</v>
      </c>
      <c r="G147" s="445" t="s">
        <v>233</v>
      </c>
      <c r="H147" s="446"/>
      <c r="I147" s="446"/>
      <c r="J147" s="446"/>
      <c r="K147" s="447"/>
      <c r="L147" s="332" t="s">
        <v>68</v>
      </c>
      <c r="M147" s="333"/>
    </row>
    <row r="148" spans="1:13" ht="16.5" thickBot="1">
      <c r="A148" s="356" t="s">
        <v>95</v>
      </c>
      <c r="B148" s="356"/>
      <c r="C148" s="322" t="s">
        <v>70</v>
      </c>
      <c r="D148" s="322"/>
      <c r="E148" s="322"/>
      <c r="F148" s="322"/>
      <c r="G148" s="6"/>
      <c r="H148" s="6"/>
      <c r="I148" s="6"/>
      <c r="J148" s="6"/>
      <c r="K148" s="6"/>
      <c r="L148" s="357"/>
      <c r="M148" s="357"/>
    </row>
    <row r="149" spans="1:13" ht="15">
      <c r="A149" s="436" t="s">
        <v>71</v>
      </c>
      <c r="B149" s="437"/>
      <c r="C149" s="378" t="s">
        <v>72</v>
      </c>
      <c r="D149" s="395"/>
      <c r="E149" s="379"/>
      <c r="F149" s="378" t="s">
        <v>73</v>
      </c>
      <c r="G149" s="431"/>
      <c r="H149" s="434" t="s">
        <v>74</v>
      </c>
      <c r="I149" s="431"/>
      <c r="J149" s="434" t="s">
        <v>75</v>
      </c>
      <c r="K149" s="431"/>
      <c r="L149" s="434" t="s">
        <v>76</v>
      </c>
      <c r="M149" s="379"/>
    </row>
    <row r="150" spans="1:13" ht="14.25" customHeight="1" thickBot="1">
      <c r="A150" s="438"/>
      <c r="B150" s="439"/>
      <c r="C150" s="380"/>
      <c r="D150" s="396"/>
      <c r="E150" s="381"/>
      <c r="F150" s="380"/>
      <c r="G150" s="432"/>
      <c r="H150" s="435"/>
      <c r="I150" s="432"/>
      <c r="J150" s="435"/>
      <c r="K150" s="432"/>
      <c r="L150" s="435"/>
      <c r="M150" s="381"/>
    </row>
    <row r="151" spans="1:13" ht="19.5" customHeight="1" thickBot="1">
      <c r="A151" s="344"/>
      <c r="B151" s="345"/>
      <c r="C151" s="344" t="s">
        <v>77</v>
      </c>
      <c r="D151" s="345"/>
      <c r="E151" s="7" t="s">
        <v>79</v>
      </c>
      <c r="F151" s="45" t="s">
        <v>77</v>
      </c>
      <c r="G151" s="7" t="s">
        <v>79</v>
      </c>
      <c r="H151" s="45" t="s">
        <v>77</v>
      </c>
      <c r="I151" s="7" t="s">
        <v>79</v>
      </c>
      <c r="J151" s="45" t="s">
        <v>77</v>
      </c>
      <c r="K151" s="7" t="s">
        <v>79</v>
      </c>
      <c r="L151" s="344"/>
      <c r="M151" s="345"/>
    </row>
    <row r="152" spans="1:13" ht="16.5" customHeight="1" hidden="1" thickBot="1">
      <c r="A152" s="349">
        <v>1678</v>
      </c>
      <c r="B152" s="350"/>
      <c r="C152" s="349">
        <v>251.7</v>
      </c>
      <c r="D152" s="350"/>
      <c r="E152" s="8">
        <v>251.7</v>
      </c>
      <c r="F152" s="8">
        <v>251.7</v>
      </c>
      <c r="G152" s="8">
        <v>251.7</v>
      </c>
      <c r="H152" s="9">
        <v>0</v>
      </c>
      <c r="I152" s="9">
        <v>0</v>
      </c>
      <c r="J152" s="9">
        <v>0</v>
      </c>
      <c r="K152" s="9">
        <v>0</v>
      </c>
      <c r="L152" s="349">
        <v>1174.6</v>
      </c>
      <c r="M152" s="350"/>
    </row>
    <row r="153" spans="1:14" ht="16.5" customHeight="1" thickBot="1">
      <c r="A153" s="349">
        <f>ROUND(A152/3.4528,2)</f>
        <v>485.98</v>
      </c>
      <c r="B153" s="350"/>
      <c r="C153" s="349"/>
      <c r="D153" s="350"/>
      <c r="E153" s="8"/>
      <c r="F153" s="8">
        <f>A153*0.045</f>
        <v>21.8691</v>
      </c>
      <c r="G153" s="8">
        <f>F153</f>
        <v>21.8691</v>
      </c>
      <c r="H153" s="68">
        <f>A153*0.105</f>
        <v>51.0279</v>
      </c>
      <c r="I153" s="68">
        <f>H153</f>
        <v>51.0279</v>
      </c>
      <c r="J153" s="9"/>
      <c r="K153" s="9"/>
      <c r="L153" s="349">
        <f>A153*0.85</f>
        <v>413.083</v>
      </c>
      <c r="M153" s="350"/>
      <c r="N153" s="63"/>
    </row>
    <row r="154" spans="1:13" ht="51" customHeight="1">
      <c r="A154" s="362"/>
      <c r="B154" s="362"/>
      <c r="C154" s="362"/>
      <c r="D154" s="362"/>
      <c r="E154" s="14"/>
      <c r="F154" s="14"/>
      <c r="G154" s="14"/>
      <c r="H154" s="14"/>
      <c r="I154" s="14"/>
      <c r="J154" s="14"/>
      <c r="K154" s="14"/>
      <c r="L154" s="348"/>
      <c r="M154" s="348"/>
    </row>
    <row r="155" spans="1:13" ht="20.25" customHeight="1" thickBot="1">
      <c r="A155" s="346" t="s">
        <v>354</v>
      </c>
      <c r="B155" s="374"/>
      <c r="C155" s="374"/>
      <c r="D155" s="374"/>
      <c r="E155" s="374"/>
      <c r="F155" s="374"/>
      <c r="G155" s="374"/>
      <c r="H155" s="374"/>
      <c r="I155" s="374"/>
      <c r="J155" s="374"/>
      <c r="K155" s="374"/>
      <c r="L155" s="374"/>
      <c r="M155" s="374"/>
    </row>
    <row r="156" spans="1:13" ht="30.75" thickBot="1">
      <c r="A156" s="386" t="s">
        <v>59</v>
      </c>
      <c r="B156" s="383"/>
      <c r="C156" s="386" t="s">
        <v>60</v>
      </c>
      <c r="D156" s="383"/>
      <c r="E156" s="11" t="s">
        <v>61</v>
      </c>
      <c r="F156" s="11" t="s">
        <v>62</v>
      </c>
      <c r="G156" s="334" t="s">
        <v>63</v>
      </c>
      <c r="H156" s="335"/>
      <c r="I156" s="335"/>
      <c r="J156" s="335"/>
      <c r="K156" s="336"/>
      <c r="L156" s="382" t="s">
        <v>64</v>
      </c>
      <c r="M156" s="383"/>
    </row>
    <row r="157" spans="1:13" ht="45" customHeight="1" thickBot="1">
      <c r="A157" s="351">
        <v>2016</v>
      </c>
      <c r="B157" s="333"/>
      <c r="C157" s="351">
        <v>2018</v>
      </c>
      <c r="D157" s="333"/>
      <c r="E157" s="34" t="s">
        <v>121</v>
      </c>
      <c r="F157" s="49" t="s">
        <v>106</v>
      </c>
      <c r="G157" s="358" t="s">
        <v>107</v>
      </c>
      <c r="H157" s="359"/>
      <c r="I157" s="359"/>
      <c r="J157" s="359"/>
      <c r="K157" s="159"/>
      <c r="L157" s="351" t="s">
        <v>100</v>
      </c>
      <c r="M157" s="333"/>
    </row>
    <row r="158" spans="1:13" ht="15.75" customHeight="1" thickBot="1">
      <c r="A158" s="356" t="s">
        <v>97</v>
      </c>
      <c r="B158" s="356"/>
      <c r="C158" s="322" t="s">
        <v>70</v>
      </c>
      <c r="D158" s="322"/>
      <c r="E158" s="322"/>
      <c r="F158" s="322"/>
      <c r="G158" s="6"/>
      <c r="H158" s="6"/>
      <c r="I158" s="6"/>
      <c r="J158" s="6"/>
      <c r="K158" s="6"/>
      <c r="L158" s="357"/>
      <c r="M158" s="357"/>
    </row>
    <row r="159" spans="1:13" ht="15">
      <c r="A159" s="436" t="s">
        <v>71</v>
      </c>
      <c r="B159" s="437"/>
      <c r="C159" s="378" t="s">
        <v>72</v>
      </c>
      <c r="D159" s="395"/>
      <c r="E159" s="379"/>
      <c r="F159" s="378" t="s">
        <v>73</v>
      </c>
      <c r="G159" s="431"/>
      <c r="H159" s="434" t="s">
        <v>74</v>
      </c>
      <c r="I159" s="431"/>
      <c r="J159" s="434" t="s">
        <v>75</v>
      </c>
      <c r="K159" s="431"/>
      <c r="L159" s="434" t="s">
        <v>76</v>
      </c>
      <c r="M159" s="379"/>
    </row>
    <row r="160" spans="1:13" ht="15.75" thickBot="1">
      <c r="A160" s="438"/>
      <c r="B160" s="439"/>
      <c r="C160" s="380"/>
      <c r="D160" s="396"/>
      <c r="E160" s="381"/>
      <c r="F160" s="380"/>
      <c r="G160" s="432"/>
      <c r="H160" s="435"/>
      <c r="I160" s="432"/>
      <c r="J160" s="435"/>
      <c r="K160" s="432"/>
      <c r="L160" s="435"/>
      <c r="M160" s="381"/>
    </row>
    <row r="161" spans="1:13" ht="16.5" thickBot="1">
      <c r="A161" s="344"/>
      <c r="B161" s="345"/>
      <c r="C161" s="344" t="s">
        <v>77</v>
      </c>
      <c r="D161" s="345"/>
      <c r="E161" s="7" t="s">
        <v>79</v>
      </c>
      <c r="F161" s="45" t="s">
        <v>77</v>
      </c>
      <c r="G161" s="7" t="s">
        <v>79</v>
      </c>
      <c r="H161" s="45" t="s">
        <v>77</v>
      </c>
      <c r="I161" s="7" t="s">
        <v>79</v>
      </c>
      <c r="J161" s="45" t="s">
        <v>77</v>
      </c>
      <c r="K161" s="7" t="s">
        <v>79</v>
      </c>
      <c r="L161" s="344"/>
      <c r="M161" s="345"/>
    </row>
    <row r="162" spans="1:13" ht="15.75" hidden="1" thickBot="1">
      <c r="A162" s="349">
        <v>106935.43</v>
      </c>
      <c r="B162" s="350"/>
      <c r="C162" s="349">
        <v>19342.98</v>
      </c>
      <c r="D162" s="350"/>
      <c r="E162" s="8">
        <v>19342.98</v>
      </c>
      <c r="F162" s="9">
        <v>0</v>
      </c>
      <c r="G162" s="9">
        <v>0</v>
      </c>
      <c r="H162" s="8">
        <v>19342.98</v>
      </c>
      <c r="I162" s="8">
        <v>19342.98</v>
      </c>
      <c r="J162" s="9">
        <v>0</v>
      </c>
      <c r="K162" s="9">
        <v>0</v>
      </c>
      <c r="L162" s="349">
        <v>68249.47</v>
      </c>
      <c r="M162" s="350"/>
    </row>
    <row r="163" spans="1:13" ht="15.75" customHeight="1" thickBot="1">
      <c r="A163" s="349">
        <f>ROUND(A162/3.4528,2)</f>
        <v>30970.64</v>
      </c>
      <c r="B163" s="350"/>
      <c r="C163" s="349"/>
      <c r="D163" s="350"/>
      <c r="E163" s="8"/>
      <c r="F163" s="9"/>
      <c r="G163" s="9"/>
      <c r="H163" s="8">
        <f>A163*0.15</f>
        <v>4645.596</v>
      </c>
      <c r="I163" s="8">
        <f>H163</f>
        <v>4645.596</v>
      </c>
      <c r="J163" s="9"/>
      <c r="K163" s="9"/>
      <c r="L163" s="349">
        <f>A163-H163</f>
        <v>26325.044</v>
      </c>
      <c r="M163" s="350"/>
    </row>
    <row r="164" spans="1:13" ht="12" customHeight="1">
      <c r="A164" s="362"/>
      <c r="B164" s="362"/>
      <c r="C164" s="362"/>
      <c r="D164" s="362"/>
      <c r="E164" s="14"/>
      <c r="F164" s="14"/>
      <c r="G164" s="14"/>
      <c r="H164" s="14"/>
      <c r="I164" s="14"/>
      <c r="J164" s="14"/>
      <c r="K164" s="14"/>
      <c r="L164" s="348"/>
      <c r="M164" s="348"/>
    </row>
    <row r="165" spans="1:13" ht="17.25" customHeight="1" thickBot="1">
      <c r="A165" s="346" t="s">
        <v>355</v>
      </c>
      <c r="B165" s="374"/>
      <c r="C165" s="374"/>
      <c r="D165" s="374"/>
      <c r="E165" s="374"/>
      <c r="F165" s="374"/>
      <c r="G165" s="374"/>
      <c r="H165" s="374"/>
      <c r="I165" s="374"/>
      <c r="J165" s="374"/>
      <c r="K165" s="374"/>
      <c r="L165" s="374"/>
      <c r="M165" s="374"/>
    </row>
    <row r="166" spans="1:13" ht="36" customHeight="1" thickBot="1">
      <c r="A166" s="386" t="s">
        <v>59</v>
      </c>
      <c r="B166" s="383"/>
      <c r="C166" s="386" t="s">
        <v>60</v>
      </c>
      <c r="D166" s="383"/>
      <c r="E166" s="11" t="s">
        <v>61</v>
      </c>
      <c r="F166" s="11" t="s">
        <v>62</v>
      </c>
      <c r="G166" s="334" t="s">
        <v>63</v>
      </c>
      <c r="H166" s="335"/>
      <c r="I166" s="335"/>
      <c r="J166" s="335"/>
      <c r="K166" s="336"/>
      <c r="L166" s="382" t="s">
        <v>64</v>
      </c>
      <c r="M166" s="383"/>
    </row>
    <row r="167" spans="1:13" ht="45.75" thickBot="1">
      <c r="A167" s="351">
        <v>2017</v>
      </c>
      <c r="B167" s="333"/>
      <c r="C167" s="351">
        <v>2019</v>
      </c>
      <c r="D167" s="333"/>
      <c r="E167" s="34" t="s">
        <v>122</v>
      </c>
      <c r="F167" s="49" t="s">
        <v>106</v>
      </c>
      <c r="G167" s="358" t="s">
        <v>107</v>
      </c>
      <c r="H167" s="359"/>
      <c r="I167" s="359"/>
      <c r="J167" s="359"/>
      <c r="K167" s="360"/>
      <c r="L167" s="332" t="s">
        <v>100</v>
      </c>
      <c r="M167" s="333"/>
    </row>
    <row r="168" spans="1:13" ht="15.75" customHeight="1" thickBot="1">
      <c r="A168" s="356" t="s">
        <v>101</v>
      </c>
      <c r="B168" s="356"/>
      <c r="C168" s="322" t="s">
        <v>70</v>
      </c>
      <c r="D168" s="322"/>
      <c r="E168" s="322"/>
      <c r="F168" s="322"/>
      <c r="G168" s="6"/>
      <c r="H168" s="6"/>
      <c r="I168" s="6"/>
      <c r="J168" s="6"/>
      <c r="K168" s="6"/>
      <c r="L168" s="357"/>
      <c r="M168" s="357"/>
    </row>
    <row r="169" spans="1:13" ht="15.75" customHeight="1">
      <c r="A169" s="436" t="s">
        <v>71</v>
      </c>
      <c r="B169" s="437"/>
      <c r="C169" s="378" t="s">
        <v>72</v>
      </c>
      <c r="D169" s="395"/>
      <c r="E169" s="379"/>
      <c r="F169" s="378" t="s">
        <v>73</v>
      </c>
      <c r="G169" s="431"/>
      <c r="H169" s="434" t="s">
        <v>74</v>
      </c>
      <c r="I169" s="431"/>
      <c r="J169" s="434" t="s">
        <v>75</v>
      </c>
      <c r="K169" s="431"/>
      <c r="L169" s="434" t="s">
        <v>76</v>
      </c>
      <c r="M169" s="379"/>
    </row>
    <row r="170" spans="1:13" ht="19.5" customHeight="1" thickBot="1">
      <c r="A170" s="438"/>
      <c r="B170" s="439"/>
      <c r="C170" s="380"/>
      <c r="D170" s="396"/>
      <c r="E170" s="381"/>
      <c r="F170" s="380"/>
      <c r="G170" s="432"/>
      <c r="H170" s="435"/>
      <c r="I170" s="432"/>
      <c r="J170" s="435"/>
      <c r="K170" s="432"/>
      <c r="L170" s="435"/>
      <c r="M170" s="381"/>
    </row>
    <row r="171" spans="1:13" ht="16.5" thickBot="1">
      <c r="A171" s="344"/>
      <c r="B171" s="345"/>
      <c r="C171" s="344" t="s">
        <v>77</v>
      </c>
      <c r="D171" s="345"/>
      <c r="E171" s="7" t="s">
        <v>79</v>
      </c>
      <c r="F171" s="45" t="s">
        <v>77</v>
      </c>
      <c r="G171" s="7" t="s">
        <v>79</v>
      </c>
      <c r="H171" s="45" t="s">
        <v>77</v>
      </c>
      <c r="I171" s="7" t="s">
        <v>79</v>
      </c>
      <c r="J171" s="45" t="s">
        <v>77</v>
      </c>
      <c r="K171" s="7" t="s">
        <v>79</v>
      </c>
      <c r="L171" s="344"/>
      <c r="M171" s="345"/>
    </row>
    <row r="172" spans="1:13" ht="15.75" hidden="1" thickBot="1">
      <c r="A172" s="349">
        <v>78347.96</v>
      </c>
      <c r="B172" s="350"/>
      <c r="C172" s="349">
        <v>15935.35</v>
      </c>
      <c r="D172" s="350"/>
      <c r="E172" s="8">
        <v>15935.35</v>
      </c>
      <c r="F172" s="9">
        <v>0</v>
      </c>
      <c r="G172" s="9">
        <v>0</v>
      </c>
      <c r="H172" s="8">
        <v>15935.35</v>
      </c>
      <c r="I172" s="8">
        <v>15935.35</v>
      </c>
      <c r="J172" s="9">
        <v>0</v>
      </c>
      <c r="K172" s="9">
        <v>0</v>
      </c>
      <c r="L172" s="349">
        <v>46477.26</v>
      </c>
      <c r="M172" s="350"/>
    </row>
    <row r="173" spans="1:13" ht="15.75" thickBot="1">
      <c r="A173" s="349">
        <f>ROUND(A172/3.4528,2)</f>
        <v>22691.14</v>
      </c>
      <c r="B173" s="350"/>
      <c r="C173" s="349"/>
      <c r="D173" s="350"/>
      <c r="E173" s="8"/>
      <c r="F173" s="9"/>
      <c r="G173" s="9"/>
      <c r="H173" s="8">
        <f>A173*0.15</f>
        <v>3403.671</v>
      </c>
      <c r="I173" s="8">
        <f>H173</f>
        <v>3403.671</v>
      </c>
      <c r="J173" s="9"/>
      <c r="K173" s="9"/>
      <c r="L173" s="349">
        <f>A173*0.85</f>
        <v>19287.468999999997</v>
      </c>
      <c r="M173" s="350"/>
    </row>
    <row r="174" spans="1:13" ht="14.25" customHeight="1">
      <c r="A174" s="362"/>
      <c r="B174" s="362"/>
      <c r="C174" s="362"/>
      <c r="D174" s="362"/>
      <c r="E174" s="14"/>
      <c r="F174" s="14"/>
      <c r="G174" s="14"/>
      <c r="H174" s="14"/>
      <c r="I174" s="14"/>
      <c r="J174" s="14"/>
      <c r="K174" s="14"/>
      <c r="L174" s="348"/>
      <c r="M174" s="348"/>
    </row>
    <row r="175" spans="1:13" ht="18.75" customHeight="1" thickBot="1">
      <c r="A175" s="346" t="s">
        <v>356</v>
      </c>
      <c r="B175" s="374"/>
      <c r="C175" s="374"/>
      <c r="D175" s="374"/>
      <c r="E175" s="374"/>
      <c r="F175" s="374"/>
      <c r="G175" s="374"/>
      <c r="H175" s="374"/>
      <c r="I175" s="374"/>
      <c r="J175" s="374"/>
      <c r="K175" s="374"/>
      <c r="L175" s="374"/>
      <c r="M175" s="4"/>
    </row>
    <row r="176" spans="1:13" ht="33.75" customHeight="1" thickBot="1">
      <c r="A176" s="386" t="s">
        <v>59</v>
      </c>
      <c r="B176" s="383"/>
      <c r="C176" s="386" t="s">
        <v>60</v>
      </c>
      <c r="D176" s="383"/>
      <c r="E176" s="46" t="s">
        <v>61</v>
      </c>
      <c r="F176" s="46" t="s">
        <v>62</v>
      </c>
      <c r="G176" s="334" t="s">
        <v>63</v>
      </c>
      <c r="H176" s="335"/>
      <c r="I176" s="335"/>
      <c r="J176" s="335"/>
      <c r="K176" s="337"/>
      <c r="L176" s="386" t="s">
        <v>64</v>
      </c>
      <c r="M176" s="383"/>
    </row>
    <row r="177" spans="1:13" ht="43.5" customHeight="1" thickBot="1">
      <c r="A177" s="351">
        <v>2018</v>
      </c>
      <c r="B177" s="333"/>
      <c r="C177" s="351">
        <v>2020</v>
      </c>
      <c r="D177" s="333"/>
      <c r="E177" s="34" t="s">
        <v>122</v>
      </c>
      <c r="F177" s="49" t="s">
        <v>106</v>
      </c>
      <c r="G177" s="358" t="s">
        <v>107</v>
      </c>
      <c r="H177" s="359"/>
      <c r="I177" s="359"/>
      <c r="J177" s="359"/>
      <c r="K177" s="360"/>
      <c r="L177" s="332" t="s">
        <v>100</v>
      </c>
      <c r="M177" s="333"/>
    </row>
    <row r="178" spans="1:13" ht="18" customHeight="1" thickBot="1">
      <c r="A178" s="458" t="s">
        <v>102</v>
      </c>
      <c r="B178" s="458"/>
      <c r="C178" s="457" t="s">
        <v>70</v>
      </c>
      <c r="D178" s="457"/>
      <c r="E178" s="457"/>
      <c r="F178" s="457"/>
      <c r="G178" s="6"/>
      <c r="H178" s="6"/>
      <c r="I178" s="6"/>
      <c r="J178" s="6"/>
      <c r="K178" s="6"/>
      <c r="L178" s="357"/>
      <c r="M178" s="357"/>
    </row>
    <row r="179" spans="1:13" ht="15">
      <c r="A179" s="436" t="s">
        <v>71</v>
      </c>
      <c r="B179" s="437"/>
      <c r="C179" s="378" t="s">
        <v>72</v>
      </c>
      <c r="D179" s="395"/>
      <c r="E179" s="379"/>
      <c r="F179" s="378" t="s">
        <v>73</v>
      </c>
      <c r="G179" s="431"/>
      <c r="H179" s="323" t="s">
        <v>74</v>
      </c>
      <c r="I179" s="324"/>
      <c r="J179" s="323" t="s">
        <v>75</v>
      </c>
      <c r="K179" s="324"/>
      <c r="L179" s="434" t="s">
        <v>76</v>
      </c>
      <c r="M179" s="379"/>
    </row>
    <row r="180" spans="1:13" ht="15" customHeight="1" thickBot="1">
      <c r="A180" s="438"/>
      <c r="B180" s="439"/>
      <c r="C180" s="380"/>
      <c r="D180" s="396"/>
      <c r="E180" s="381"/>
      <c r="F180" s="380"/>
      <c r="G180" s="432"/>
      <c r="H180" s="325"/>
      <c r="I180" s="326"/>
      <c r="J180" s="325"/>
      <c r="K180" s="326"/>
      <c r="L180" s="435"/>
      <c r="M180" s="381"/>
    </row>
    <row r="181" spans="1:13" ht="15.75" customHeight="1" thickBot="1">
      <c r="A181" s="344"/>
      <c r="B181" s="345"/>
      <c r="C181" s="344" t="s">
        <v>77</v>
      </c>
      <c r="D181" s="345"/>
      <c r="E181" s="7" t="s">
        <v>79</v>
      </c>
      <c r="F181" s="45" t="s">
        <v>77</v>
      </c>
      <c r="G181" s="7" t="s">
        <v>79</v>
      </c>
      <c r="H181" s="45" t="s">
        <v>77</v>
      </c>
      <c r="I181" s="7" t="s">
        <v>79</v>
      </c>
      <c r="J181" s="45" t="s">
        <v>77</v>
      </c>
      <c r="K181" s="7" t="s">
        <v>79</v>
      </c>
      <c r="L181" s="344"/>
      <c r="M181" s="345"/>
    </row>
    <row r="182" spans="1:13" ht="15.75" hidden="1" thickBot="1">
      <c r="A182" s="349">
        <v>88414.7</v>
      </c>
      <c r="B182" s="350"/>
      <c r="C182" s="349">
        <v>18514.6</v>
      </c>
      <c r="D182" s="350"/>
      <c r="E182" s="8">
        <v>18514.6</v>
      </c>
      <c r="F182" s="9">
        <v>0</v>
      </c>
      <c r="G182" s="9">
        <v>0</v>
      </c>
      <c r="H182" s="8">
        <v>18514.6</v>
      </c>
      <c r="I182" s="8">
        <v>18514.6</v>
      </c>
      <c r="J182" s="9">
        <v>0</v>
      </c>
      <c r="K182" s="9">
        <v>0</v>
      </c>
      <c r="L182" s="349">
        <v>51385.4</v>
      </c>
      <c r="M182" s="350"/>
    </row>
    <row r="183" spans="1:13" ht="15.75" thickBot="1">
      <c r="A183" s="349">
        <f>ROUND(A182/3.4528,2)</f>
        <v>25606.67</v>
      </c>
      <c r="B183" s="350"/>
      <c r="C183" s="349"/>
      <c r="D183" s="350"/>
      <c r="E183" s="8"/>
      <c r="F183" s="9"/>
      <c r="G183" s="9"/>
      <c r="H183" s="8">
        <f>A183*0.15</f>
        <v>3841.0004999999996</v>
      </c>
      <c r="I183" s="8">
        <f>A183*0.15</f>
        <v>3841.0004999999996</v>
      </c>
      <c r="J183" s="9"/>
      <c r="K183" s="9"/>
      <c r="L183" s="349">
        <f>A183-H183</f>
        <v>21765.6695</v>
      </c>
      <c r="M183" s="350"/>
    </row>
    <row r="184" spans="1:13" ht="29.25" customHeight="1">
      <c r="A184" s="362"/>
      <c r="B184" s="362"/>
      <c r="C184" s="362"/>
      <c r="D184" s="362"/>
      <c r="E184" s="14"/>
      <c r="F184" s="14"/>
      <c r="G184" s="14"/>
      <c r="H184" s="14"/>
      <c r="I184" s="14"/>
      <c r="J184" s="14"/>
      <c r="K184" s="14"/>
      <c r="L184" s="348"/>
      <c r="M184" s="348"/>
    </row>
    <row r="185" spans="1:13" ht="27.75" customHeight="1" thickBot="1">
      <c r="A185" s="374" t="s">
        <v>31</v>
      </c>
      <c r="B185" s="374"/>
      <c r="C185" s="374"/>
      <c r="D185" s="374"/>
      <c r="E185" s="374"/>
      <c r="F185" s="374"/>
      <c r="G185" s="374"/>
      <c r="H185" s="374"/>
      <c r="I185" s="374"/>
      <c r="J185" s="374"/>
      <c r="K185" s="374"/>
      <c r="L185" s="374"/>
      <c r="M185" s="374"/>
    </row>
    <row r="186" spans="1:13" ht="31.5" customHeight="1" thickBot="1">
      <c r="A186" s="334" t="s">
        <v>59</v>
      </c>
      <c r="B186" s="337"/>
      <c r="C186" s="334" t="s">
        <v>60</v>
      </c>
      <c r="D186" s="337"/>
      <c r="E186" s="5" t="s">
        <v>61</v>
      </c>
      <c r="F186" s="5" t="s">
        <v>62</v>
      </c>
      <c r="G186" s="334" t="s">
        <v>63</v>
      </c>
      <c r="H186" s="335"/>
      <c r="I186" s="335"/>
      <c r="J186" s="335"/>
      <c r="K186" s="336"/>
      <c r="L186" s="363" t="s">
        <v>64</v>
      </c>
      <c r="M186" s="337"/>
    </row>
    <row r="187" spans="1:13" ht="33" customHeight="1" thickBot="1">
      <c r="A187" s="351">
        <v>2016</v>
      </c>
      <c r="B187" s="333"/>
      <c r="C187" s="351">
        <v>2020</v>
      </c>
      <c r="D187" s="333"/>
      <c r="E187" s="49" t="s">
        <v>65</v>
      </c>
      <c r="F187" s="49" t="s">
        <v>106</v>
      </c>
      <c r="G187" s="445" t="s">
        <v>120</v>
      </c>
      <c r="H187" s="446"/>
      <c r="I187" s="446"/>
      <c r="J187" s="446"/>
      <c r="K187" s="447"/>
      <c r="L187" s="332" t="s">
        <v>68</v>
      </c>
      <c r="M187" s="333"/>
    </row>
    <row r="188" spans="1:13" ht="16.5" thickBot="1">
      <c r="A188" s="356" t="s">
        <v>195</v>
      </c>
      <c r="B188" s="356"/>
      <c r="C188" s="322" t="s">
        <v>70</v>
      </c>
      <c r="D188" s="322"/>
      <c r="E188" s="322"/>
      <c r="F188" s="322"/>
      <c r="G188" s="6"/>
      <c r="H188" s="6"/>
      <c r="I188" s="6"/>
      <c r="J188" s="6"/>
      <c r="K188" s="6"/>
      <c r="L188" s="357"/>
      <c r="M188" s="357"/>
    </row>
    <row r="189" spans="1:13" ht="15.75" customHeight="1">
      <c r="A189" s="328" t="s">
        <v>71</v>
      </c>
      <c r="B189" s="329"/>
      <c r="C189" s="338" t="s">
        <v>72</v>
      </c>
      <c r="D189" s="339"/>
      <c r="E189" s="340"/>
      <c r="F189" s="338" t="s">
        <v>73</v>
      </c>
      <c r="G189" s="324"/>
      <c r="H189" s="323" t="s">
        <v>74</v>
      </c>
      <c r="I189" s="324"/>
      <c r="J189" s="323" t="s">
        <v>75</v>
      </c>
      <c r="K189" s="324"/>
      <c r="L189" s="323" t="s">
        <v>76</v>
      </c>
      <c r="M189" s="340"/>
    </row>
    <row r="190" spans="1:13" ht="15.75" customHeight="1" thickBot="1">
      <c r="A190" s="330"/>
      <c r="B190" s="331"/>
      <c r="C190" s="341"/>
      <c r="D190" s="342"/>
      <c r="E190" s="343"/>
      <c r="F190" s="341"/>
      <c r="G190" s="326"/>
      <c r="H190" s="325"/>
      <c r="I190" s="326"/>
      <c r="J190" s="325"/>
      <c r="K190" s="326"/>
      <c r="L190" s="325"/>
      <c r="M190" s="343"/>
    </row>
    <row r="191" spans="1:13" ht="16.5" thickBot="1">
      <c r="A191" s="344"/>
      <c r="B191" s="345"/>
      <c r="C191" s="344" t="s">
        <v>77</v>
      </c>
      <c r="D191" s="345"/>
      <c r="E191" s="7" t="s">
        <v>79</v>
      </c>
      <c r="F191" s="45" t="s">
        <v>77</v>
      </c>
      <c r="G191" s="7" t="s">
        <v>79</v>
      </c>
      <c r="H191" s="45" t="s">
        <v>77</v>
      </c>
      <c r="I191" s="7" t="s">
        <v>79</v>
      </c>
      <c r="J191" s="45" t="s">
        <v>77</v>
      </c>
      <c r="K191" s="7" t="s">
        <v>79</v>
      </c>
      <c r="L191" s="344"/>
      <c r="M191" s="345"/>
    </row>
    <row r="192" spans="1:13" ht="15.75" hidden="1" thickBot="1">
      <c r="A192" s="349">
        <v>4000</v>
      </c>
      <c r="B192" s="350"/>
      <c r="C192" s="397">
        <v>600</v>
      </c>
      <c r="D192" s="398"/>
      <c r="E192" s="16">
        <v>600</v>
      </c>
      <c r="F192" s="8">
        <v>600</v>
      </c>
      <c r="G192" s="8">
        <v>600</v>
      </c>
      <c r="H192" s="9">
        <v>0</v>
      </c>
      <c r="I192" s="9">
        <v>0</v>
      </c>
      <c r="J192" s="9">
        <v>0</v>
      </c>
      <c r="K192" s="9">
        <v>0</v>
      </c>
      <c r="L192" s="349">
        <v>2800</v>
      </c>
      <c r="M192" s="350"/>
    </row>
    <row r="193" spans="1:13" ht="15.75" thickBot="1">
      <c r="A193" s="349">
        <f>ROUND(A192/3.4528,2)</f>
        <v>1158.48</v>
      </c>
      <c r="B193" s="350"/>
      <c r="C193" s="349"/>
      <c r="D193" s="350"/>
      <c r="E193" s="8"/>
      <c r="F193" s="8">
        <f>A193*0.045</f>
        <v>52.1316</v>
      </c>
      <c r="G193" s="8">
        <f>A193*0.045</f>
        <v>52.1316</v>
      </c>
      <c r="H193" s="68">
        <f>A193*0.105</f>
        <v>121.6404</v>
      </c>
      <c r="I193" s="68">
        <f>H193</f>
        <v>121.6404</v>
      </c>
      <c r="J193" s="9"/>
      <c r="K193" s="9"/>
      <c r="L193" s="349">
        <f>A193*0.85</f>
        <v>984.708</v>
      </c>
      <c r="M193" s="350"/>
    </row>
    <row r="194" spans="1:13" ht="15.75">
      <c r="A194" s="362"/>
      <c r="B194" s="362"/>
      <c r="C194" s="362"/>
      <c r="D194" s="362"/>
      <c r="E194" s="14"/>
      <c r="F194" s="14"/>
      <c r="G194" s="14"/>
      <c r="H194" s="14"/>
      <c r="I194" s="14"/>
      <c r="J194" s="14"/>
      <c r="K194" s="14"/>
      <c r="L194" s="348"/>
      <c r="M194" s="348"/>
    </row>
    <row r="195" spans="1:13" ht="32.25" customHeight="1" thickBot="1">
      <c r="A195" s="346" t="s">
        <v>9</v>
      </c>
      <c r="B195" s="374"/>
      <c r="C195" s="374"/>
      <c r="D195" s="374"/>
      <c r="E195" s="374"/>
      <c r="F195" s="374"/>
      <c r="G195" s="374"/>
      <c r="H195" s="374"/>
      <c r="I195" s="374"/>
      <c r="J195" s="374"/>
      <c r="K195" s="374"/>
      <c r="L195" s="374"/>
      <c r="M195" s="375"/>
    </row>
    <row r="196" spans="1:13" ht="32.25" customHeight="1" thickBot="1">
      <c r="A196" s="334" t="s">
        <v>59</v>
      </c>
      <c r="B196" s="337"/>
      <c r="C196" s="334" t="s">
        <v>60</v>
      </c>
      <c r="D196" s="337"/>
      <c r="E196" s="44" t="s">
        <v>61</v>
      </c>
      <c r="F196" s="44" t="s">
        <v>62</v>
      </c>
      <c r="G196" s="334" t="s">
        <v>63</v>
      </c>
      <c r="H196" s="335"/>
      <c r="I196" s="335"/>
      <c r="J196" s="335"/>
      <c r="K196" s="337"/>
      <c r="L196" s="334" t="s">
        <v>64</v>
      </c>
      <c r="M196" s="337"/>
    </row>
    <row r="197" spans="1:13" ht="18.75" customHeight="1" thickBot="1">
      <c r="A197" s="351">
        <v>2015</v>
      </c>
      <c r="B197" s="333"/>
      <c r="C197" s="351">
        <v>2020</v>
      </c>
      <c r="D197" s="333"/>
      <c r="E197" s="49" t="s">
        <v>65</v>
      </c>
      <c r="F197" s="49" t="s">
        <v>96</v>
      </c>
      <c r="G197" s="351" t="s">
        <v>96</v>
      </c>
      <c r="H197" s="443"/>
      <c r="I197" s="443"/>
      <c r="J197" s="443"/>
      <c r="K197" s="444"/>
      <c r="L197" s="332" t="s">
        <v>96</v>
      </c>
      <c r="M197" s="333"/>
    </row>
    <row r="198" spans="1:13" ht="16.5" thickBot="1">
      <c r="A198" s="356" t="s">
        <v>104</v>
      </c>
      <c r="B198" s="356"/>
      <c r="C198" s="322" t="s">
        <v>70</v>
      </c>
      <c r="D198" s="322"/>
      <c r="E198" s="322"/>
      <c r="F198" s="322"/>
      <c r="G198" s="6"/>
      <c r="H198" s="6"/>
      <c r="I198" s="6"/>
      <c r="J198" s="6"/>
      <c r="K198" s="6"/>
      <c r="L198" s="357"/>
      <c r="M198" s="357"/>
    </row>
    <row r="199" spans="1:13" ht="15.75" customHeight="1">
      <c r="A199" s="436" t="s">
        <v>71</v>
      </c>
      <c r="B199" s="437"/>
      <c r="C199" s="378" t="s">
        <v>72</v>
      </c>
      <c r="D199" s="395"/>
      <c r="E199" s="379"/>
      <c r="F199" s="378" t="s">
        <v>73</v>
      </c>
      <c r="G199" s="431"/>
      <c r="H199" s="434" t="s">
        <v>74</v>
      </c>
      <c r="I199" s="431"/>
      <c r="J199" s="434" t="s">
        <v>75</v>
      </c>
      <c r="K199" s="431"/>
      <c r="L199" s="434" t="s">
        <v>76</v>
      </c>
      <c r="M199" s="379"/>
    </row>
    <row r="200" spans="1:13" ht="15.75" customHeight="1" thickBot="1">
      <c r="A200" s="438"/>
      <c r="B200" s="439"/>
      <c r="C200" s="380"/>
      <c r="D200" s="396"/>
      <c r="E200" s="381"/>
      <c r="F200" s="380"/>
      <c r="G200" s="432"/>
      <c r="H200" s="435"/>
      <c r="I200" s="432"/>
      <c r="J200" s="435"/>
      <c r="K200" s="432"/>
      <c r="L200" s="435"/>
      <c r="M200" s="381"/>
    </row>
    <row r="201" spans="1:13" ht="16.5" thickBot="1">
      <c r="A201" s="344"/>
      <c r="B201" s="345"/>
      <c r="C201" s="344" t="s">
        <v>77</v>
      </c>
      <c r="D201" s="345"/>
      <c r="E201" s="7" t="s">
        <v>79</v>
      </c>
      <c r="F201" s="45" t="s">
        <v>77</v>
      </c>
      <c r="G201" s="7" t="s">
        <v>79</v>
      </c>
      <c r="H201" s="45" t="s">
        <v>77</v>
      </c>
      <c r="I201" s="7" t="s">
        <v>79</v>
      </c>
      <c r="J201" s="45" t="s">
        <v>77</v>
      </c>
      <c r="K201" s="7" t="s">
        <v>79</v>
      </c>
      <c r="L201" s="344"/>
      <c r="M201" s="345"/>
    </row>
    <row r="202" spans="1:13" ht="15.75" hidden="1" thickBot="1">
      <c r="A202" s="349">
        <v>2051</v>
      </c>
      <c r="B202" s="350"/>
      <c r="C202" s="399">
        <v>0</v>
      </c>
      <c r="D202" s="400"/>
      <c r="E202" s="9">
        <v>0</v>
      </c>
      <c r="F202" s="9">
        <v>0</v>
      </c>
      <c r="G202" s="9">
        <v>0</v>
      </c>
      <c r="H202" s="65">
        <f>A202</f>
        <v>2051</v>
      </c>
      <c r="I202" s="9">
        <v>0</v>
      </c>
      <c r="J202" s="8">
        <f>A202-H202</f>
        <v>0</v>
      </c>
      <c r="K202" s="9">
        <v>0</v>
      </c>
      <c r="L202" s="399">
        <v>0</v>
      </c>
      <c r="M202" s="400"/>
    </row>
    <row r="203" spans="1:13" ht="15.75" thickBot="1">
      <c r="A203" s="349">
        <f>ROUND(A202/3.4528,2)</f>
        <v>594.01</v>
      </c>
      <c r="B203" s="350"/>
      <c r="C203" s="399"/>
      <c r="D203" s="400"/>
      <c r="E203" s="9"/>
      <c r="F203" s="9"/>
      <c r="G203" s="9"/>
      <c r="H203" s="65">
        <f>ROUND(H202/3.4528,2)</f>
        <v>594.01</v>
      </c>
      <c r="I203" s="9"/>
      <c r="J203" s="8"/>
      <c r="K203" s="9"/>
      <c r="L203" s="399"/>
      <c r="M203" s="400"/>
    </row>
    <row r="204" spans="1:13" ht="14.25" customHeight="1">
      <c r="A204" s="362"/>
      <c r="B204" s="362"/>
      <c r="C204" s="362"/>
      <c r="D204" s="362"/>
      <c r="E204" s="14"/>
      <c r="F204" s="14"/>
      <c r="G204" s="14"/>
      <c r="H204" s="14"/>
      <c r="I204" s="14"/>
      <c r="J204" s="14"/>
      <c r="K204" s="14"/>
      <c r="L204" s="348"/>
      <c r="M204" s="348"/>
    </row>
    <row r="205" spans="1:13" ht="18.75" customHeight="1" thickBot="1">
      <c r="A205" s="346" t="s">
        <v>236</v>
      </c>
      <c r="B205" s="346"/>
      <c r="C205" s="346"/>
      <c r="D205" s="346"/>
      <c r="E205" s="346"/>
      <c r="F205" s="346"/>
      <c r="G205" s="346"/>
      <c r="H205" s="346"/>
      <c r="I205" s="346"/>
      <c r="J205" s="346"/>
      <c r="K205" s="346"/>
      <c r="L205" s="346"/>
      <c r="M205" s="346"/>
    </row>
    <row r="206" spans="1:13" ht="30.75" customHeight="1" thickBot="1">
      <c r="A206" s="334" t="s">
        <v>59</v>
      </c>
      <c r="B206" s="337"/>
      <c r="C206" s="334" t="s">
        <v>60</v>
      </c>
      <c r="D206" s="337"/>
      <c r="E206" s="5" t="s">
        <v>61</v>
      </c>
      <c r="F206" s="5" t="s">
        <v>62</v>
      </c>
      <c r="G206" s="334" t="s">
        <v>63</v>
      </c>
      <c r="H206" s="335"/>
      <c r="I206" s="335"/>
      <c r="J206" s="335"/>
      <c r="K206" s="336"/>
      <c r="L206" s="363" t="s">
        <v>64</v>
      </c>
      <c r="M206" s="337"/>
    </row>
    <row r="207" spans="1:13" ht="30.75" customHeight="1" thickBot="1">
      <c r="A207" s="351">
        <v>2016</v>
      </c>
      <c r="B207" s="333"/>
      <c r="C207" s="351">
        <v>2017</v>
      </c>
      <c r="D207" s="333"/>
      <c r="E207" s="49" t="s">
        <v>65</v>
      </c>
      <c r="F207" s="49" t="s">
        <v>84</v>
      </c>
      <c r="G207" s="358" t="s">
        <v>123</v>
      </c>
      <c r="H207" s="359"/>
      <c r="I207" s="359"/>
      <c r="J207" s="359"/>
      <c r="K207" s="360"/>
      <c r="L207" s="441" t="s">
        <v>100</v>
      </c>
      <c r="M207" s="442"/>
    </row>
    <row r="208" spans="1:13" ht="16.5" thickBot="1">
      <c r="A208" s="356" t="s">
        <v>105</v>
      </c>
      <c r="B208" s="356"/>
      <c r="C208" s="322" t="s">
        <v>70</v>
      </c>
      <c r="D208" s="322"/>
      <c r="E208" s="322"/>
      <c r="F208" s="322"/>
      <c r="G208" s="12"/>
      <c r="H208" s="12"/>
      <c r="I208" s="12"/>
      <c r="J208" s="12"/>
      <c r="K208" s="12"/>
      <c r="L208" s="357"/>
      <c r="M208" s="357"/>
    </row>
    <row r="209" spans="1:13" ht="15.75" customHeight="1">
      <c r="A209" s="328" t="s">
        <v>71</v>
      </c>
      <c r="B209" s="329"/>
      <c r="C209" s="338" t="s">
        <v>72</v>
      </c>
      <c r="D209" s="339"/>
      <c r="E209" s="340"/>
      <c r="F209" s="338" t="s">
        <v>73</v>
      </c>
      <c r="G209" s="340"/>
      <c r="H209" s="338" t="s">
        <v>74</v>
      </c>
      <c r="I209" s="340"/>
      <c r="J209" s="338" t="s">
        <v>75</v>
      </c>
      <c r="K209" s="340"/>
      <c r="L209" s="338" t="s">
        <v>76</v>
      </c>
      <c r="M209" s="340"/>
    </row>
    <row r="210" spans="1:13" ht="15.75" customHeight="1" thickBot="1">
      <c r="A210" s="330"/>
      <c r="B210" s="331"/>
      <c r="C210" s="341"/>
      <c r="D210" s="342"/>
      <c r="E210" s="343"/>
      <c r="F210" s="341"/>
      <c r="G210" s="343"/>
      <c r="H210" s="341"/>
      <c r="I210" s="343"/>
      <c r="J210" s="341"/>
      <c r="K210" s="343"/>
      <c r="L210" s="341"/>
      <c r="M210" s="343"/>
    </row>
    <row r="211" spans="1:13" ht="16.5" thickBot="1">
      <c r="A211" s="344"/>
      <c r="B211" s="345"/>
      <c r="C211" s="344" t="s">
        <v>77</v>
      </c>
      <c r="D211" s="345"/>
      <c r="E211" s="7" t="s">
        <v>79</v>
      </c>
      <c r="F211" s="45" t="s">
        <v>77</v>
      </c>
      <c r="G211" s="7" t="s">
        <v>79</v>
      </c>
      <c r="H211" s="45" t="s">
        <v>77</v>
      </c>
      <c r="I211" s="7" t="s">
        <v>79</v>
      </c>
      <c r="J211" s="45" t="s">
        <v>77</v>
      </c>
      <c r="K211" s="7" t="s">
        <v>79</v>
      </c>
      <c r="L211" s="344"/>
      <c r="M211" s="345"/>
    </row>
    <row r="212" spans="1:13" ht="15.75" hidden="1" thickBot="1">
      <c r="A212" s="349">
        <v>1524.6</v>
      </c>
      <c r="B212" s="350"/>
      <c r="C212" s="349">
        <v>228.69</v>
      </c>
      <c r="D212" s="350"/>
      <c r="E212" s="8">
        <v>228.69</v>
      </c>
      <c r="F212" s="8">
        <v>228.69</v>
      </c>
      <c r="G212" s="8">
        <v>228.69</v>
      </c>
      <c r="H212" s="9">
        <v>0</v>
      </c>
      <c r="I212" s="9">
        <v>0</v>
      </c>
      <c r="J212" s="9">
        <v>0</v>
      </c>
      <c r="K212" s="9">
        <v>0</v>
      </c>
      <c r="L212" s="349">
        <v>1067.22</v>
      </c>
      <c r="M212" s="350"/>
    </row>
    <row r="213" spans="1:13" ht="15.75" thickBot="1">
      <c r="A213" s="349">
        <f>ROUND(A212/3.4528,2)</f>
        <v>441.55</v>
      </c>
      <c r="B213" s="350"/>
      <c r="C213" s="349"/>
      <c r="D213" s="350"/>
      <c r="E213" s="8"/>
      <c r="F213" s="8">
        <f>A213*0.15</f>
        <v>66.2325</v>
      </c>
      <c r="G213" s="8">
        <f>ROUND(G212/3.4528,2)</f>
        <v>66.23</v>
      </c>
      <c r="H213" s="9"/>
      <c r="I213" s="9"/>
      <c r="J213" s="9"/>
      <c r="K213" s="9"/>
      <c r="L213" s="349">
        <f>A213*0.85</f>
        <v>375.3175</v>
      </c>
      <c r="M213" s="350"/>
    </row>
    <row r="214" spans="1:13" ht="43.5" customHeight="1">
      <c r="A214" s="50"/>
      <c r="B214" s="50"/>
      <c r="C214" s="50"/>
      <c r="D214" s="50"/>
      <c r="E214" s="51"/>
      <c r="F214" s="51"/>
      <c r="G214" s="51"/>
      <c r="H214" s="52"/>
      <c r="I214" s="52"/>
      <c r="J214" s="52"/>
      <c r="K214" s="52"/>
      <c r="L214" s="50"/>
      <c r="M214" s="50"/>
    </row>
    <row r="215" spans="1:13" ht="16.5" customHeight="1" hidden="1">
      <c r="A215" s="477" t="s">
        <v>196</v>
      </c>
      <c r="B215" s="477"/>
      <c r="C215" s="477"/>
      <c r="D215" s="477"/>
      <c r="E215" s="477"/>
      <c r="F215" s="477"/>
      <c r="G215" s="477"/>
      <c r="H215" s="477"/>
      <c r="I215" s="477"/>
      <c r="J215" s="477"/>
      <c r="K215" s="477"/>
      <c r="L215" s="477"/>
      <c r="M215" s="477"/>
    </row>
    <row r="216" spans="1:13" ht="18.75" customHeight="1" hidden="1" thickBot="1">
      <c r="A216" s="43" t="s">
        <v>197</v>
      </c>
      <c r="B216" s="346" t="s">
        <v>124</v>
      </c>
      <c r="C216" s="346"/>
      <c r="D216" s="346"/>
      <c r="E216" s="346"/>
      <c r="F216" s="346"/>
      <c r="G216" s="346"/>
      <c r="H216" s="346"/>
      <c r="I216" s="346"/>
      <c r="J216" s="346"/>
      <c r="K216" s="346"/>
      <c r="L216" s="346"/>
      <c r="M216" s="346"/>
    </row>
    <row r="217" spans="1:13" ht="30.75" customHeight="1" hidden="1" thickBot="1">
      <c r="A217" s="334" t="s">
        <v>59</v>
      </c>
      <c r="B217" s="337"/>
      <c r="C217" s="334" t="s">
        <v>60</v>
      </c>
      <c r="D217" s="337"/>
      <c r="E217" s="5" t="s">
        <v>61</v>
      </c>
      <c r="F217" s="5" t="s">
        <v>62</v>
      </c>
      <c r="G217" s="334" t="s">
        <v>63</v>
      </c>
      <c r="H217" s="335"/>
      <c r="I217" s="335"/>
      <c r="J217" s="335"/>
      <c r="K217" s="337"/>
      <c r="L217" s="334" t="s">
        <v>64</v>
      </c>
      <c r="M217" s="337"/>
    </row>
    <row r="218" spans="1:13" ht="50.25" customHeight="1" hidden="1" thickBot="1">
      <c r="A218" s="351">
        <v>2016</v>
      </c>
      <c r="B218" s="333"/>
      <c r="C218" s="351">
        <v>2020</v>
      </c>
      <c r="D218" s="333"/>
      <c r="E218" s="34" t="s">
        <v>125</v>
      </c>
      <c r="F218" s="49" t="s">
        <v>84</v>
      </c>
      <c r="G218" s="358" t="s">
        <v>118</v>
      </c>
      <c r="H218" s="359"/>
      <c r="I218" s="359"/>
      <c r="J218" s="359"/>
      <c r="K218" s="360"/>
      <c r="L218" s="332" t="s">
        <v>100</v>
      </c>
      <c r="M218" s="333"/>
    </row>
    <row r="219" spans="1:13" ht="15.75" customHeight="1" hidden="1" thickBot="1">
      <c r="A219" s="356" t="s">
        <v>198</v>
      </c>
      <c r="B219" s="356"/>
      <c r="C219" s="322" t="s">
        <v>70</v>
      </c>
      <c r="D219" s="322"/>
      <c r="E219" s="322"/>
      <c r="F219" s="322"/>
      <c r="G219" s="6"/>
      <c r="H219" s="6"/>
      <c r="I219" s="6"/>
      <c r="J219" s="6"/>
      <c r="K219" s="6"/>
      <c r="L219" s="357"/>
      <c r="M219" s="357"/>
    </row>
    <row r="220" spans="1:13" ht="15" customHeight="1" hidden="1">
      <c r="A220" s="328" t="s">
        <v>71</v>
      </c>
      <c r="B220" s="329"/>
      <c r="C220" s="338" t="s">
        <v>72</v>
      </c>
      <c r="D220" s="339"/>
      <c r="E220" s="340"/>
      <c r="F220" s="338" t="s">
        <v>73</v>
      </c>
      <c r="G220" s="324"/>
      <c r="H220" s="323" t="s">
        <v>74</v>
      </c>
      <c r="I220" s="324"/>
      <c r="J220" s="323" t="s">
        <v>75</v>
      </c>
      <c r="K220" s="324"/>
      <c r="L220" s="323" t="s">
        <v>76</v>
      </c>
      <c r="M220" s="340"/>
    </row>
    <row r="221" spans="1:13" ht="15.75" customHeight="1" hidden="1" thickBot="1">
      <c r="A221" s="330"/>
      <c r="B221" s="331"/>
      <c r="C221" s="341"/>
      <c r="D221" s="342"/>
      <c r="E221" s="343"/>
      <c r="F221" s="341"/>
      <c r="G221" s="326"/>
      <c r="H221" s="325"/>
      <c r="I221" s="326"/>
      <c r="J221" s="325"/>
      <c r="K221" s="326"/>
      <c r="L221" s="325"/>
      <c r="M221" s="343"/>
    </row>
    <row r="222" spans="1:13" ht="16.5" hidden="1" thickBot="1">
      <c r="A222" s="344"/>
      <c r="B222" s="345"/>
      <c r="C222" s="344" t="s">
        <v>77</v>
      </c>
      <c r="D222" s="345"/>
      <c r="E222" s="53" t="s">
        <v>79</v>
      </c>
      <c r="F222" s="45" t="s">
        <v>77</v>
      </c>
      <c r="G222" s="7" t="s">
        <v>79</v>
      </c>
      <c r="H222" s="45" t="s">
        <v>77</v>
      </c>
      <c r="I222" s="7" t="s">
        <v>79</v>
      </c>
      <c r="J222" s="45" t="s">
        <v>77</v>
      </c>
      <c r="K222" s="7" t="s">
        <v>79</v>
      </c>
      <c r="L222" s="344"/>
      <c r="M222" s="345"/>
    </row>
    <row r="223" spans="1:13" ht="15.75" hidden="1" thickBot="1">
      <c r="A223" s="349">
        <v>40000</v>
      </c>
      <c r="B223" s="350"/>
      <c r="C223" s="399">
        <v>0</v>
      </c>
      <c r="D223" s="400"/>
      <c r="E223" s="9">
        <v>0</v>
      </c>
      <c r="F223" s="9">
        <v>0</v>
      </c>
      <c r="G223" s="9">
        <v>0</v>
      </c>
      <c r="H223" s="9">
        <v>0</v>
      </c>
      <c r="I223" s="9">
        <v>0</v>
      </c>
      <c r="J223" s="8">
        <v>24000</v>
      </c>
      <c r="K223" s="8">
        <v>24000</v>
      </c>
      <c r="L223" s="349">
        <v>16000</v>
      </c>
      <c r="M223" s="350"/>
    </row>
    <row r="224" spans="1:13" ht="16.5" customHeight="1" hidden="1" thickBot="1">
      <c r="A224" s="349">
        <f>ROUND(A223/3.4528,2)</f>
        <v>11584.8</v>
      </c>
      <c r="B224" s="350"/>
      <c r="C224" s="399">
        <f>ROUND(C223/3.4528,2)</f>
        <v>0</v>
      </c>
      <c r="D224" s="400"/>
      <c r="E224" s="9">
        <f aca="true" t="shared" si="7" ref="E224:L224">ROUND(E223/3.4528,2)</f>
        <v>0</v>
      </c>
      <c r="F224" s="9">
        <f t="shared" si="7"/>
        <v>0</v>
      </c>
      <c r="G224" s="9">
        <f t="shared" si="7"/>
        <v>0</v>
      </c>
      <c r="H224" s="9">
        <f t="shared" si="7"/>
        <v>0</v>
      </c>
      <c r="I224" s="9">
        <f t="shared" si="7"/>
        <v>0</v>
      </c>
      <c r="J224" s="8">
        <f t="shared" si="7"/>
        <v>6950.88</v>
      </c>
      <c r="K224" s="8">
        <f t="shared" si="7"/>
        <v>6950.88</v>
      </c>
      <c r="L224" s="349">
        <f t="shared" si="7"/>
        <v>4633.92</v>
      </c>
      <c r="M224" s="350"/>
    </row>
    <row r="225" spans="1:13" ht="10.5" customHeight="1" hidden="1">
      <c r="A225" s="362"/>
      <c r="B225" s="362"/>
      <c r="C225" s="362"/>
      <c r="D225" s="362"/>
      <c r="E225" s="14"/>
      <c r="F225" s="14"/>
      <c r="G225" s="14"/>
      <c r="H225" s="14"/>
      <c r="I225" s="14"/>
      <c r="J225" s="14"/>
      <c r="K225" s="14"/>
      <c r="L225" s="348"/>
      <c r="M225" s="348"/>
    </row>
    <row r="226" spans="1:13" ht="17.25" customHeight="1" hidden="1" thickBot="1">
      <c r="A226" s="374" t="s">
        <v>199</v>
      </c>
      <c r="B226" s="374"/>
      <c r="C226" s="346" t="s">
        <v>126</v>
      </c>
      <c r="D226" s="346"/>
      <c r="E226" s="346"/>
      <c r="F226" s="346"/>
      <c r="G226" s="346"/>
      <c r="H226" s="346"/>
      <c r="I226" s="346"/>
      <c r="J226" s="346"/>
      <c r="K226" s="346"/>
      <c r="L226" s="346"/>
      <c r="M226" s="346"/>
    </row>
    <row r="227" spans="1:13" ht="30.75" customHeight="1" hidden="1" thickBot="1">
      <c r="A227" s="334" t="s">
        <v>59</v>
      </c>
      <c r="B227" s="337"/>
      <c r="C227" s="334" t="s">
        <v>60</v>
      </c>
      <c r="D227" s="337"/>
      <c r="E227" s="5" t="s">
        <v>61</v>
      </c>
      <c r="F227" s="5" t="s">
        <v>62</v>
      </c>
      <c r="G227" s="334" t="s">
        <v>63</v>
      </c>
      <c r="H227" s="335"/>
      <c r="I227" s="335"/>
      <c r="J227" s="335"/>
      <c r="K227" s="336"/>
      <c r="L227" s="363" t="s">
        <v>64</v>
      </c>
      <c r="M227" s="337"/>
    </row>
    <row r="228" spans="1:13" ht="49.5" customHeight="1" hidden="1" thickBot="1">
      <c r="A228" s="351">
        <v>2016</v>
      </c>
      <c r="B228" s="333"/>
      <c r="C228" s="351">
        <v>2020</v>
      </c>
      <c r="D228" s="333"/>
      <c r="E228" s="34" t="s">
        <v>125</v>
      </c>
      <c r="F228" s="49" t="s">
        <v>84</v>
      </c>
      <c r="G228" s="358" t="s">
        <v>118</v>
      </c>
      <c r="H228" s="359"/>
      <c r="I228" s="359"/>
      <c r="J228" s="359"/>
      <c r="K228" s="360"/>
      <c r="L228" s="332" t="s">
        <v>100</v>
      </c>
      <c r="M228" s="333"/>
    </row>
    <row r="229" spans="1:13" ht="18.75" customHeight="1" hidden="1" thickBot="1">
      <c r="A229" s="356" t="s">
        <v>199</v>
      </c>
      <c r="B229" s="356"/>
      <c r="C229" s="322" t="s">
        <v>70</v>
      </c>
      <c r="D229" s="322"/>
      <c r="E229" s="322"/>
      <c r="F229" s="322"/>
      <c r="G229" s="6"/>
      <c r="H229" s="6"/>
      <c r="I229" s="6"/>
      <c r="J229" s="6"/>
      <c r="K229" s="6"/>
      <c r="L229" s="357"/>
      <c r="M229" s="357"/>
    </row>
    <row r="230" spans="1:13" ht="16.5" customHeight="1" hidden="1" thickBot="1">
      <c r="A230" s="488" t="s">
        <v>71</v>
      </c>
      <c r="B230" s="489"/>
      <c r="C230" s="490" t="s">
        <v>72</v>
      </c>
      <c r="D230" s="494"/>
      <c r="E230" s="483"/>
      <c r="F230" s="490" t="s">
        <v>73</v>
      </c>
      <c r="G230" s="482"/>
      <c r="H230" s="481" t="s">
        <v>74</v>
      </c>
      <c r="I230" s="482"/>
      <c r="J230" s="481" t="s">
        <v>75</v>
      </c>
      <c r="K230" s="482"/>
      <c r="L230" s="481" t="s">
        <v>76</v>
      </c>
      <c r="M230" s="483"/>
    </row>
    <row r="231" spans="1:13" ht="16.5" hidden="1" thickBot="1">
      <c r="A231" s="344"/>
      <c r="B231" s="345"/>
      <c r="C231" s="344" t="s">
        <v>77</v>
      </c>
      <c r="D231" s="345"/>
      <c r="E231" s="7" t="s">
        <v>79</v>
      </c>
      <c r="F231" s="45" t="s">
        <v>77</v>
      </c>
      <c r="G231" s="7" t="s">
        <v>79</v>
      </c>
      <c r="H231" s="45" t="s">
        <v>77</v>
      </c>
      <c r="I231" s="7" t="s">
        <v>79</v>
      </c>
      <c r="J231" s="45" t="s">
        <v>77</v>
      </c>
      <c r="K231" s="7" t="s">
        <v>79</v>
      </c>
      <c r="L231" s="344"/>
      <c r="M231" s="345"/>
    </row>
    <row r="232" spans="1:13" ht="15.75" hidden="1" thickBot="1">
      <c r="A232" s="349">
        <v>40000</v>
      </c>
      <c r="B232" s="350"/>
      <c r="C232" s="399">
        <v>0</v>
      </c>
      <c r="D232" s="400"/>
      <c r="E232" s="9">
        <v>0</v>
      </c>
      <c r="F232" s="9">
        <v>0</v>
      </c>
      <c r="G232" s="9">
        <v>0</v>
      </c>
      <c r="H232" s="9">
        <v>0</v>
      </c>
      <c r="I232" s="9">
        <v>0</v>
      </c>
      <c r="J232" s="8">
        <v>24000</v>
      </c>
      <c r="K232" s="8">
        <v>24000</v>
      </c>
      <c r="L232" s="349">
        <v>16000</v>
      </c>
      <c r="M232" s="350"/>
    </row>
    <row r="233" spans="1:13" ht="15.75" hidden="1" thickBot="1">
      <c r="A233" s="349">
        <f>ROUND(A232/3.4528,2)</f>
        <v>11584.8</v>
      </c>
      <c r="B233" s="350"/>
      <c r="C233" s="399">
        <f>ROUND(C232/3.4528,2)</f>
        <v>0</v>
      </c>
      <c r="D233" s="400"/>
      <c r="E233" s="9">
        <f aca="true" t="shared" si="8" ref="E233:L233">ROUND(E232/3.4528,2)</f>
        <v>0</v>
      </c>
      <c r="F233" s="9">
        <f t="shared" si="8"/>
        <v>0</v>
      </c>
      <c r="G233" s="9">
        <f t="shared" si="8"/>
        <v>0</v>
      </c>
      <c r="H233" s="9">
        <f t="shared" si="8"/>
        <v>0</v>
      </c>
      <c r="I233" s="9">
        <f t="shared" si="8"/>
        <v>0</v>
      </c>
      <c r="J233" s="8">
        <f t="shared" si="8"/>
        <v>6950.88</v>
      </c>
      <c r="K233" s="8">
        <f t="shared" si="8"/>
        <v>6950.88</v>
      </c>
      <c r="L233" s="349">
        <f t="shared" si="8"/>
        <v>4633.92</v>
      </c>
      <c r="M233" s="350"/>
    </row>
    <row r="234" spans="1:13" ht="15.75" customHeight="1" hidden="1">
      <c r="A234" s="362"/>
      <c r="B234" s="362"/>
      <c r="C234" s="362"/>
      <c r="D234" s="362"/>
      <c r="E234" s="14"/>
      <c r="F234" s="14"/>
      <c r="G234" s="14"/>
      <c r="H234" s="14"/>
      <c r="I234" s="14"/>
      <c r="J234" s="14"/>
      <c r="K234" s="14"/>
      <c r="L234" s="348"/>
      <c r="M234" s="348"/>
    </row>
    <row r="235" spans="1:13" ht="21.75" customHeight="1" hidden="1" thickBot="1">
      <c r="A235" s="374" t="s">
        <v>200</v>
      </c>
      <c r="B235" s="374"/>
      <c r="C235" s="374"/>
      <c r="D235" s="374"/>
      <c r="E235" s="374"/>
      <c r="F235" s="374"/>
      <c r="G235" s="374"/>
      <c r="H235" s="374"/>
      <c r="I235" s="374"/>
      <c r="J235" s="374"/>
      <c r="K235" s="374"/>
      <c r="L235" s="374"/>
      <c r="M235" s="374"/>
    </row>
    <row r="236" spans="1:13" ht="30.75" hidden="1" thickBot="1">
      <c r="A236" s="334" t="s">
        <v>59</v>
      </c>
      <c r="B236" s="337"/>
      <c r="C236" s="334" t="s">
        <v>60</v>
      </c>
      <c r="D236" s="337"/>
      <c r="E236" s="5" t="s">
        <v>61</v>
      </c>
      <c r="F236" s="5" t="s">
        <v>62</v>
      </c>
      <c r="G236" s="334" t="s">
        <v>63</v>
      </c>
      <c r="H236" s="335"/>
      <c r="I236" s="335"/>
      <c r="J236" s="335"/>
      <c r="K236" s="337"/>
      <c r="L236" s="334" t="s">
        <v>64</v>
      </c>
      <c r="M236" s="337"/>
    </row>
    <row r="237" spans="1:13" ht="33" customHeight="1" hidden="1" thickBot="1">
      <c r="A237" s="351">
        <v>2015</v>
      </c>
      <c r="B237" s="333"/>
      <c r="C237" s="351">
        <v>2018</v>
      </c>
      <c r="D237" s="333"/>
      <c r="E237" s="49" t="s">
        <v>65</v>
      </c>
      <c r="F237" s="49" t="s">
        <v>84</v>
      </c>
      <c r="G237" s="358" t="s">
        <v>118</v>
      </c>
      <c r="H237" s="359"/>
      <c r="I237" s="359"/>
      <c r="J237" s="359"/>
      <c r="K237" s="360"/>
      <c r="L237" s="332" t="s">
        <v>68</v>
      </c>
      <c r="M237" s="333"/>
    </row>
    <row r="238" spans="1:13" ht="15.75" customHeight="1" hidden="1" thickBot="1">
      <c r="A238" s="356" t="s">
        <v>109</v>
      </c>
      <c r="B238" s="356"/>
      <c r="C238" s="322" t="s">
        <v>70</v>
      </c>
      <c r="D238" s="322"/>
      <c r="E238" s="322"/>
      <c r="F238" s="322"/>
      <c r="G238" s="6"/>
      <c r="H238" s="6"/>
      <c r="I238" s="6"/>
      <c r="J238" s="6"/>
      <c r="K238" s="6"/>
      <c r="L238" s="357"/>
      <c r="M238" s="357"/>
    </row>
    <row r="239" spans="1:13" ht="15.75" customHeight="1" hidden="1">
      <c r="A239" s="328" t="s">
        <v>71</v>
      </c>
      <c r="B239" s="329"/>
      <c r="C239" s="338" t="s">
        <v>72</v>
      </c>
      <c r="D239" s="339"/>
      <c r="E239" s="340"/>
      <c r="F239" s="338" t="s">
        <v>73</v>
      </c>
      <c r="G239" s="324"/>
      <c r="H239" s="323" t="s">
        <v>74</v>
      </c>
      <c r="I239" s="324"/>
      <c r="J239" s="323" t="s">
        <v>75</v>
      </c>
      <c r="K239" s="324"/>
      <c r="L239" s="323" t="s">
        <v>76</v>
      </c>
      <c r="M239" s="340"/>
    </row>
    <row r="240" spans="1:13" ht="15.75" hidden="1" thickBot="1">
      <c r="A240" s="330"/>
      <c r="B240" s="331"/>
      <c r="C240" s="341"/>
      <c r="D240" s="342"/>
      <c r="E240" s="343"/>
      <c r="F240" s="341"/>
      <c r="G240" s="326"/>
      <c r="H240" s="325"/>
      <c r="I240" s="326"/>
      <c r="J240" s="325"/>
      <c r="K240" s="326"/>
      <c r="L240" s="325"/>
      <c r="M240" s="343"/>
    </row>
    <row r="241" spans="1:13" ht="16.5" hidden="1" thickBot="1">
      <c r="A241" s="344"/>
      <c r="B241" s="345"/>
      <c r="C241" s="344" t="s">
        <v>77</v>
      </c>
      <c r="D241" s="345"/>
      <c r="E241" s="7" t="s">
        <v>79</v>
      </c>
      <c r="F241" s="45" t="s">
        <v>77</v>
      </c>
      <c r="G241" s="7" t="s">
        <v>79</v>
      </c>
      <c r="H241" s="45" t="s">
        <v>77</v>
      </c>
      <c r="I241" s="7" t="s">
        <v>79</v>
      </c>
      <c r="J241" s="45" t="s">
        <v>77</v>
      </c>
      <c r="K241" s="7" t="s">
        <v>79</v>
      </c>
      <c r="L241" s="344"/>
      <c r="M241" s="345"/>
    </row>
    <row r="242" spans="1:13" ht="15.75" hidden="1" thickBot="1">
      <c r="A242" s="349">
        <v>1300</v>
      </c>
      <c r="B242" s="350"/>
      <c r="C242" s="349">
        <v>172.5</v>
      </c>
      <c r="D242" s="350"/>
      <c r="E242" s="8">
        <v>172.5</v>
      </c>
      <c r="F242" s="8">
        <v>322.5</v>
      </c>
      <c r="G242" s="8">
        <v>172.5</v>
      </c>
      <c r="H242" s="9">
        <v>0</v>
      </c>
      <c r="I242" s="9">
        <v>0</v>
      </c>
      <c r="J242" s="9">
        <v>0</v>
      </c>
      <c r="K242" s="9">
        <v>0</v>
      </c>
      <c r="L242" s="349">
        <v>805</v>
      </c>
      <c r="M242" s="350"/>
    </row>
    <row r="243" spans="1:13" ht="15.75" hidden="1" thickBot="1">
      <c r="A243" s="349">
        <f>ROUND(A242/3.4528,2)</f>
        <v>376.51</v>
      </c>
      <c r="B243" s="350"/>
      <c r="C243" s="349">
        <f>ROUND(C242/3.4528,2)</f>
        <v>49.96</v>
      </c>
      <c r="D243" s="350"/>
      <c r="E243" s="8">
        <f aca="true" t="shared" si="9" ref="E243:L243">ROUND(E242/3.4528,2)</f>
        <v>49.96</v>
      </c>
      <c r="F243" s="8">
        <f t="shared" si="9"/>
        <v>93.4</v>
      </c>
      <c r="G243" s="8">
        <f t="shared" si="9"/>
        <v>49.96</v>
      </c>
      <c r="H243" s="9">
        <f t="shared" si="9"/>
        <v>0</v>
      </c>
      <c r="I243" s="9">
        <f t="shared" si="9"/>
        <v>0</v>
      </c>
      <c r="J243" s="9">
        <f t="shared" si="9"/>
        <v>0</v>
      </c>
      <c r="K243" s="9">
        <f t="shared" si="9"/>
        <v>0</v>
      </c>
      <c r="L243" s="349">
        <f t="shared" si="9"/>
        <v>233.14</v>
      </c>
      <c r="M243" s="350"/>
    </row>
    <row r="244" spans="1:13" ht="14.25" customHeight="1" hidden="1">
      <c r="A244" s="362"/>
      <c r="B244" s="362"/>
      <c r="C244" s="362"/>
      <c r="D244" s="362"/>
      <c r="E244" s="14"/>
      <c r="F244" s="14"/>
      <c r="G244" s="14"/>
      <c r="H244" s="14"/>
      <c r="I244" s="14"/>
      <c r="J244" s="14"/>
      <c r="K244" s="14"/>
      <c r="L244" s="348"/>
      <c r="M244" s="348"/>
    </row>
    <row r="245" spans="1:13" ht="18" customHeight="1" hidden="1" thickBot="1">
      <c r="A245" s="374" t="s">
        <v>201</v>
      </c>
      <c r="B245" s="374"/>
      <c r="C245" s="374"/>
      <c r="D245" s="374"/>
      <c r="E245" s="374"/>
      <c r="F245" s="374"/>
      <c r="G245" s="374"/>
      <c r="H245" s="374"/>
      <c r="I245" s="374"/>
      <c r="J245" s="374"/>
      <c r="K245" s="374"/>
      <c r="L245" s="374"/>
      <c r="M245" s="374"/>
    </row>
    <row r="246" spans="1:13" ht="45" customHeight="1" hidden="1" thickBot="1">
      <c r="A246" s="334" t="s">
        <v>59</v>
      </c>
      <c r="B246" s="337"/>
      <c r="C246" s="334" t="s">
        <v>60</v>
      </c>
      <c r="D246" s="337"/>
      <c r="E246" s="5" t="s">
        <v>61</v>
      </c>
      <c r="F246" s="5" t="s">
        <v>62</v>
      </c>
      <c r="G246" s="334" t="s">
        <v>63</v>
      </c>
      <c r="H246" s="335"/>
      <c r="I246" s="335"/>
      <c r="J246" s="335"/>
      <c r="K246" s="336"/>
      <c r="L246" s="363" t="s">
        <v>64</v>
      </c>
      <c r="M246" s="337"/>
    </row>
    <row r="247" spans="1:13" ht="33" customHeight="1" hidden="1" thickBot="1">
      <c r="A247" s="351">
        <v>2015</v>
      </c>
      <c r="B247" s="333"/>
      <c r="C247" s="351">
        <v>2018</v>
      </c>
      <c r="D247" s="333"/>
      <c r="E247" s="49" t="s">
        <v>65</v>
      </c>
      <c r="F247" s="49" t="s">
        <v>84</v>
      </c>
      <c r="G247" s="358" t="s">
        <v>118</v>
      </c>
      <c r="H247" s="359"/>
      <c r="I247" s="359"/>
      <c r="J247" s="359"/>
      <c r="K247" s="360"/>
      <c r="L247" s="332" t="s">
        <v>68</v>
      </c>
      <c r="M247" s="333"/>
    </row>
    <row r="248" spans="1:13" ht="20.25" customHeight="1" hidden="1" thickBot="1">
      <c r="A248" s="458" t="s">
        <v>110</v>
      </c>
      <c r="B248" s="458"/>
      <c r="C248" s="457" t="s">
        <v>70</v>
      </c>
      <c r="D248" s="457"/>
      <c r="E248" s="457"/>
      <c r="F248" s="457"/>
      <c r="G248" s="6"/>
      <c r="H248" s="6"/>
      <c r="I248" s="6"/>
      <c r="J248" s="6"/>
      <c r="K248" s="6"/>
      <c r="L248" s="357"/>
      <c r="M248" s="357"/>
    </row>
    <row r="249" spans="1:13" ht="15.75" customHeight="1" hidden="1">
      <c r="A249" s="436" t="s">
        <v>71</v>
      </c>
      <c r="B249" s="437"/>
      <c r="C249" s="378" t="s">
        <v>72</v>
      </c>
      <c r="D249" s="395"/>
      <c r="E249" s="379"/>
      <c r="F249" s="378" t="s">
        <v>73</v>
      </c>
      <c r="G249" s="431"/>
      <c r="H249" s="434" t="s">
        <v>74</v>
      </c>
      <c r="I249" s="431"/>
      <c r="J249" s="434" t="s">
        <v>75</v>
      </c>
      <c r="K249" s="431"/>
      <c r="L249" s="434" t="s">
        <v>76</v>
      </c>
      <c r="M249" s="379"/>
    </row>
    <row r="250" spans="1:13" ht="15.75" hidden="1" thickBot="1">
      <c r="A250" s="438"/>
      <c r="B250" s="439"/>
      <c r="C250" s="380"/>
      <c r="D250" s="396"/>
      <c r="E250" s="381"/>
      <c r="F250" s="380"/>
      <c r="G250" s="432"/>
      <c r="H250" s="435"/>
      <c r="I250" s="432"/>
      <c r="J250" s="435"/>
      <c r="K250" s="432"/>
      <c r="L250" s="435"/>
      <c r="M250" s="381"/>
    </row>
    <row r="251" spans="1:13" ht="16.5" hidden="1" thickBot="1">
      <c r="A251" s="344"/>
      <c r="B251" s="345"/>
      <c r="C251" s="344" t="s">
        <v>77</v>
      </c>
      <c r="D251" s="345"/>
      <c r="E251" s="7" t="s">
        <v>79</v>
      </c>
      <c r="F251" s="45" t="s">
        <v>77</v>
      </c>
      <c r="G251" s="7" t="s">
        <v>79</v>
      </c>
      <c r="H251" s="45" t="s">
        <v>77</v>
      </c>
      <c r="I251" s="7" t="s">
        <v>79</v>
      </c>
      <c r="J251" s="45" t="s">
        <v>77</v>
      </c>
      <c r="K251" s="7" t="s">
        <v>79</v>
      </c>
      <c r="L251" s="344"/>
      <c r="M251" s="345"/>
    </row>
    <row r="252" spans="1:13" ht="15.75" hidden="1" thickBot="1">
      <c r="A252" s="349">
        <v>1300</v>
      </c>
      <c r="B252" s="350"/>
      <c r="C252" s="397">
        <v>172.5</v>
      </c>
      <c r="D252" s="398"/>
      <c r="E252" s="16">
        <v>172.5</v>
      </c>
      <c r="F252" s="8">
        <v>322.5</v>
      </c>
      <c r="G252" s="8">
        <v>172.5</v>
      </c>
      <c r="H252" s="9">
        <v>0</v>
      </c>
      <c r="I252" s="9">
        <v>0</v>
      </c>
      <c r="J252" s="9">
        <v>0</v>
      </c>
      <c r="K252" s="9">
        <v>0</v>
      </c>
      <c r="L252" s="349">
        <v>805</v>
      </c>
      <c r="M252" s="350"/>
    </row>
    <row r="253" spans="1:13" ht="15.75" hidden="1" thickBot="1">
      <c r="A253" s="349">
        <f>ROUND(A252/3.4528,2)</f>
        <v>376.51</v>
      </c>
      <c r="B253" s="350"/>
      <c r="C253" s="397">
        <f>ROUND(C252/3.4528,2)</f>
        <v>49.96</v>
      </c>
      <c r="D253" s="398"/>
      <c r="E253" s="16">
        <f aca="true" t="shared" si="10" ref="E253:L253">ROUND(E252/3.4528,2)</f>
        <v>49.96</v>
      </c>
      <c r="F253" s="8">
        <f t="shared" si="10"/>
        <v>93.4</v>
      </c>
      <c r="G253" s="8">
        <f t="shared" si="10"/>
        <v>49.96</v>
      </c>
      <c r="H253" s="9">
        <f t="shared" si="10"/>
        <v>0</v>
      </c>
      <c r="I253" s="9">
        <f t="shared" si="10"/>
        <v>0</v>
      </c>
      <c r="J253" s="9">
        <f t="shared" si="10"/>
        <v>0</v>
      </c>
      <c r="K253" s="9">
        <f t="shared" si="10"/>
        <v>0</v>
      </c>
      <c r="L253" s="349">
        <f t="shared" si="10"/>
        <v>233.14</v>
      </c>
      <c r="M253" s="350"/>
    </row>
    <row r="254" spans="1:13" ht="16.5" customHeight="1" hidden="1">
      <c r="A254" s="362"/>
      <c r="B254" s="362"/>
      <c r="C254" s="362"/>
      <c r="D254" s="362"/>
      <c r="E254" s="14"/>
      <c r="F254" s="14"/>
      <c r="G254" s="14"/>
      <c r="H254" s="14"/>
      <c r="I254" s="14"/>
      <c r="J254" s="14"/>
      <c r="K254" s="14"/>
      <c r="L254" s="348"/>
      <c r="M254" s="348"/>
    </row>
    <row r="255" spans="1:13" ht="20.25" customHeight="1" hidden="1" thickBot="1">
      <c r="A255" s="374" t="s">
        <v>202</v>
      </c>
      <c r="B255" s="374"/>
      <c r="C255" s="374"/>
      <c r="D255" s="374"/>
      <c r="E255" s="374"/>
      <c r="F255" s="374"/>
      <c r="G255" s="374"/>
      <c r="H255" s="374"/>
      <c r="I255" s="374"/>
      <c r="J255" s="374"/>
      <c r="K255" s="374"/>
      <c r="L255" s="374"/>
      <c r="M255" s="374"/>
    </row>
    <row r="256" spans="1:13" ht="45" customHeight="1" hidden="1" thickBot="1">
      <c r="A256" s="334" t="s">
        <v>59</v>
      </c>
      <c r="B256" s="337"/>
      <c r="C256" s="334" t="s">
        <v>60</v>
      </c>
      <c r="D256" s="337"/>
      <c r="E256" s="5" t="s">
        <v>61</v>
      </c>
      <c r="F256" s="5" t="s">
        <v>62</v>
      </c>
      <c r="G256" s="334" t="s">
        <v>63</v>
      </c>
      <c r="H256" s="335"/>
      <c r="I256" s="335"/>
      <c r="J256" s="335"/>
      <c r="K256" s="336"/>
      <c r="L256" s="363" t="s">
        <v>64</v>
      </c>
      <c r="M256" s="337"/>
    </row>
    <row r="257" spans="1:13" ht="39.75" customHeight="1" hidden="1" thickBot="1">
      <c r="A257" s="351">
        <v>2017</v>
      </c>
      <c r="B257" s="333"/>
      <c r="C257" s="351">
        <v>2019</v>
      </c>
      <c r="D257" s="333"/>
      <c r="E257" s="49" t="s">
        <v>65</v>
      </c>
      <c r="F257" s="49" t="s">
        <v>84</v>
      </c>
      <c r="G257" s="358" t="s">
        <v>118</v>
      </c>
      <c r="H257" s="359"/>
      <c r="I257" s="359"/>
      <c r="J257" s="359"/>
      <c r="K257" s="159"/>
      <c r="L257" s="351" t="s">
        <v>68</v>
      </c>
      <c r="M257" s="333"/>
    </row>
    <row r="258" spans="1:13" ht="15.75" customHeight="1" hidden="1" thickBot="1">
      <c r="A258" s="356" t="s">
        <v>112</v>
      </c>
      <c r="B258" s="356"/>
      <c r="C258" s="322" t="s">
        <v>70</v>
      </c>
      <c r="D258" s="322"/>
      <c r="E258" s="322"/>
      <c r="F258" s="322"/>
      <c r="G258" s="6"/>
      <c r="H258" s="6"/>
      <c r="I258" s="6"/>
      <c r="J258" s="6"/>
      <c r="K258" s="6"/>
      <c r="L258" s="357"/>
      <c r="M258" s="357"/>
    </row>
    <row r="259" spans="1:13" ht="15.75" customHeight="1" hidden="1">
      <c r="A259" s="436" t="s">
        <v>71</v>
      </c>
      <c r="B259" s="437"/>
      <c r="C259" s="378" t="s">
        <v>72</v>
      </c>
      <c r="D259" s="395"/>
      <c r="E259" s="379"/>
      <c r="F259" s="378" t="s">
        <v>73</v>
      </c>
      <c r="G259" s="431"/>
      <c r="H259" s="434" t="s">
        <v>74</v>
      </c>
      <c r="I259" s="431"/>
      <c r="J259" s="434" t="s">
        <v>75</v>
      </c>
      <c r="K259" s="431"/>
      <c r="L259" s="434" t="s">
        <v>76</v>
      </c>
      <c r="M259" s="379"/>
    </row>
    <row r="260" spans="1:13" ht="15.75" hidden="1" thickBot="1">
      <c r="A260" s="438"/>
      <c r="B260" s="439"/>
      <c r="C260" s="380"/>
      <c r="D260" s="396"/>
      <c r="E260" s="381"/>
      <c r="F260" s="380"/>
      <c r="G260" s="432"/>
      <c r="H260" s="435"/>
      <c r="I260" s="432"/>
      <c r="J260" s="435"/>
      <c r="K260" s="432"/>
      <c r="L260" s="435"/>
      <c r="M260" s="381"/>
    </row>
    <row r="261" spans="1:13" ht="16.5" hidden="1" thickBot="1">
      <c r="A261" s="344"/>
      <c r="B261" s="345"/>
      <c r="C261" s="344" t="s">
        <v>77</v>
      </c>
      <c r="D261" s="345"/>
      <c r="E261" s="7" t="s">
        <v>79</v>
      </c>
      <c r="F261" s="45" t="s">
        <v>77</v>
      </c>
      <c r="G261" s="7" t="s">
        <v>79</v>
      </c>
      <c r="H261" s="45" t="s">
        <v>77</v>
      </c>
      <c r="I261" s="7" t="s">
        <v>79</v>
      </c>
      <c r="J261" s="45" t="s">
        <v>77</v>
      </c>
      <c r="K261" s="7" t="s">
        <v>79</v>
      </c>
      <c r="L261" s="344"/>
      <c r="M261" s="345"/>
    </row>
    <row r="262" spans="1:13" ht="15.75" hidden="1" thickBot="1">
      <c r="A262" s="349">
        <v>1300</v>
      </c>
      <c r="B262" s="350"/>
      <c r="C262" s="349">
        <v>172.5</v>
      </c>
      <c r="D262" s="350"/>
      <c r="E262" s="8">
        <v>172.5</v>
      </c>
      <c r="F262" s="8">
        <v>322.5</v>
      </c>
      <c r="G262" s="8">
        <v>172.5</v>
      </c>
      <c r="H262" s="9">
        <v>0</v>
      </c>
      <c r="I262" s="9">
        <v>0</v>
      </c>
      <c r="J262" s="9">
        <v>0</v>
      </c>
      <c r="K262" s="9">
        <v>0</v>
      </c>
      <c r="L262" s="349">
        <v>805</v>
      </c>
      <c r="M262" s="350"/>
    </row>
    <row r="263" spans="1:13" ht="15.75" hidden="1" thickBot="1">
      <c r="A263" s="349">
        <f>ROUND(A262/3.4528,2)</f>
        <v>376.51</v>
      </c>
      <c r="B263" s="350"/>
      <c r="C263" s="349">
        <f>ROUND(C262/3.4528,2)</f>
        <v>49.96</v>
      </c>
      <c r="D263" s="350"/>
      <c r="E263" s="8">
        <f aca="true" t="shared" si="11" ref="E263:L263">ROUND(E262/3.4528,2)</f>
        <v>49.96</v>
      </c>
      <c r="F263" s="8">
        <f t="shared" si="11"/>
        <v>93.4</v>
      </c>
      <c r="G263" s="8">
        <f t="shared" si="11"/>
        <v>49.96</v>
      </c>
      <c r="H263" s="9">
        <f t="shared" si="11"/>
        <v>0</v>
      </c>
      <c r="I263" s="9">
        <f t="shared" si="11"/>
        <v>0</v>
      </c>
      <c r="J263" s="9">
        <f t="shared" si="11"/>
        <v>0</v>
      </c>
      <c r="K263" s="9">
        <f t="shared" si="11"/>
        <v>0</v>
      </c>
      <c r="L263" s="349">
        <f t="shared" si="11"/>
        <v>233.14</v>
      </c>
      <c r="M263" s="350"/>
    </row>
    <row r="264" spans="1:13" ht="15" customHeight="1" hidden="1">
      <c r="A264" s="362"/>
      <c r="B264" s="362"/>
      <c r="C264" s="362"/>
      <c r="D264" s="362"/>
      <c r="E264" s="14"/>
      <c r="F264" s="14"/>
      <c r="G264" s="14"/>
      <c r="H264" s="14"/>
      <c r="I264" s="14"/>
      <c r="J264" s="14"/>
      <c r="K264" s="14"/>
      <c r="L264" s="348"/>
      <c r="M264" s="348"/>
    </row>
    <row r="265" spans="1:13" ht="17.25" customHeight="1" hidden="1" thickBot="1">
      <c r="A265" s="374" t="s">
        <v>203</v>
      </c>
      <c r="B265" s="374"/>
      <c r="C265" s="374"/>
      <c r="D265" s="374"/>
      <c r="E265" s="374"/>
      <c r="F265" s="374"/>
      <c r="G265" s="374"/>
      <c r="H265" s="374"/>
      <c r="I265" s="374"/>
      <c r="J265" s="374"/>
      <c r="K265" s="374"/>
      <c r="L265" s="374"/>
      <c r="M265" s="374"/>
    </row>
    <row r="266" spans="1:13" ht="36" customHeight="1" hidden="1" thickBot="1">
      <c r="A266" s="334" t="s">
        <v>59</v>
      </c>
      <c r="B266" s="337"/>
      <c r="C266" s="334" t="s">
        <v>60</v>
      </c>
      <c r="D266" s="337"/>
      <c r="E266" s="5" t="s">
        <v>61</v>
      </c>
      <c r="F266" s="5" t="s">
        <v>62</v>
      </c>
      <c r="G266" s="334" t="s">
        <v>63</v>
      </c>
      <c r="H266" s="335"/>
      <c r="I266" s="335"/>
      <c r="J266" s="335"/>
      <c r="K266" s="336"/>
      <c r="L266" s="363" t="s">
        <v>64</v>
      </c>
      <c r="M266" s="337"/>
    </row>
    <row r="267" spans="1:13" ht="27" customHeight="1" hidden="1" thickBot="1">
      <c r="A267" s="351">
        <v>2015</v>
      </c>
      <c r="B267" s="333"/>
      <c r="C267" s="351">
        <v>2018</v>
      </c>
      <c r="D267" s="333"/>
      <c r="E267" s="49" t="s">
        <v>65</v>
      </c>
      <c r="F267" s="49" t="s">
        <v>84</v>
      </c>
      <c r="G267" s="358" t="s">
        <v>118</v>
      </c>
      <c r="H267" s="359"/>
      <c r="I267" s="359"/>
      <c r="J267" s="359"/>
      <c r="K267" s="360"/>
      <c r="L267" s="332" t="s">
        <v>68</v>
      </c>
      <c r="M267" s="333"/>
    </row>
    <row r="268" spans="1:13" ht="17.25" customHeight="1" hidden="1" thickBot="1">
      <c r="A268" s="356" t="s">
        <v>204</v>
      </c>
      <c r="B268" s="356"/>
      <c r="C268" s="322" t="s">
        <v>70</v>
      </c>
      <c r="D268" s="322"/>
      <c r="E268" s="322"/>
      <c r="F268" s="322"/>
      <c r="G268" s="6"/>
      <c r="H268" s="6"/>
      <c r="I268" s="6"/>
      <c r="J268" s="6"/>
      <c r="K268" s="6"/>
      <c r="L268" s="357"/>
      <c r="M268" s="357"/>
    </row>
    <row r="269" spans="1:13" ht="15" hidden="1">
      <c r="A269" s="436" t="s">
        <v>71</v>
      </c>
      <c r="B269" s="437"/>
      <c r="C269" s="378" t="s">
        <v>72</v>
      </c>
      <c r="D269" s="395"/>
      <c r="E269" s="379"/>
      <c r="F269" s="378" t="s">
        <v>73</v>
      </c>
      <c r="G269" s="431"/>
      <c r="H269" s="434" t="s">
        <v>74</v>
      </c>
      <c r="I269" s="431"/>
      <c r="J269" s="434" t="s">
        <v>75</v>
      </c>
      <c r="K269" s="431"/>
      <c r="L269" s="434" t="s">
        <v>76</v>
      </c>
      <c r="M269" s="379"/>
    </row>
    <row r="270" spans="1:13" ht="15.75" customHeight="1" hidden="1" thickBot="1">
      <c r="A270" s="438"/>
      <c r="B270" s="439"/>
      <c r="C270" s="380"/>
      <c r="D270" s="396"/>
      <c r="E270" s="381"/>
      <c r="F270" s="380"/>
      <c r="G270" s="432"/>
      <c r="H270" s="435"/>
      <c r="I270" s="432"/>
      <c r="J270" s="435"/>
      <c r="K270" s="432"/>
      <c r="L270" s="435"/>
      <c r="M270" s="381"/>
    </row>
    <row r="271" spans="1:13" ht="15.75" customHeight="1" hidden="1" thickBot="1">
      <c r="A271" s="344"/>
      <c r="B271" s="345"/>
      <c r="C271" s="344" t="s">
        <v>77</v>
      </c>
      <c r="D271" s="345"/>
      <c r="E271" s="7" t="s">
        <v>79</v>
      </c>
      <c r="F271" s="45" t="s">
        <v>77</v>
      </c>
      <c r="G271" s="7" t="s">
        <v>79</v>
      </c>
      <c r="H271" s="45" t="s">
        <v>77</v>
      </c>
      <c r="I271" s="7" t="s">
        <v>79</v>
      </c>
      <c r="J271" s="45" t="s">
        <v>77</v>
      </c>
      <c r="K271" s="7" t="s">
        <v>79</v>
      </c>
      <c r="L271" s="344"/>
      <c r="M271" s="345"/>
    </row>
    <row r="272" spans="1:13" ht="15.75" hidden="1" thickBot="1">
      <c r="A272" s="349">
        <v>1300</v>
      </c>
      <c r="B272" s="350"/>
      <c r="C272" s="397">
        <v>172.5</v>
      </c>
      <c r="D272" s="398"/>
      <c r="E272" s="16">
        <v>172.5</v>
      </c>
      <c r="F272" s="8">
        <v>322.5</v>
      </c>
      <c r="G272" s="8">
        <v>172.5</v>
      </c>
      <c r="H272" s="9">
        <v>0</v>
      </c>
      <c r="I272" s="9">
        <v>0</v>
      </c>
      <c r="J272" s="9">
        <v>0</v>
      </c>
      <c r="K272" s="9">
        <v>0</v>
      </c>
      <c r="L272" s="349">
        <v>805</v>
      </c>
      <c r="M272" s="350"/>
    </row>
    <row r="273" spans="1:13" ht="15.75" hidden="1" thickBot="1">
      <c r="A273" s="349">
        <f>ROUND(A272/3.4528,2)</f>
        <v>376.51</v>
      </c>
      <c r="B273" s="350"/>
      <c r="C273" s="397">
        <f>ROUND(C272/3.4528,2)</f>
        <v>49.96</v>
      </c>
      <c r="D273" s="398"/>
      <c r="E273" s="16">
        <f aca="true" t="shared" si="12" ref="E273:L273">ROUND(E272/3.4528,2)</f>
        <v>49.96</v>
      </c>
      <c r="F273" s="8">
        <f t="shared" si="12"/>
        <v>93.4</v>
      </c>
      <c r="G273" s="8">
        <f t="shared" si="12"/>
        <v>49.96</v>
      </c>
      <c r="H273" s="9">
        <f t="shared" si="12"/>
        <v>0</v>
      </c>
      <c r="I273" s="9">
        <f t="shared" si="12"/>
        <v>0</v>
      </c>
      <c r="J273" s="9">
        <f t="shared" si="12"/>
        <v>0</v>
      </c>
      <c r="K273" s="9">
        <f t="shared" si="12"/>
        <v>0</v>
      </c>
      <c r="L273" s="349">
        <f t="shared" si="12"/>
        <v>233.14</v>
      </c>
      <c r="M273" s="350"/>
    </row>
    <row r="274" spans="1:13" ht="9.75" customHeight="1" hidden="1">
      <c r="A274" s="362"/>
      <c r="B274" s="362"/>
      <c r="C274" s="362"/>
      <c r="D274" s="362"/>
      <c r="E274" s="14"/>
      <c r="F274" s="14"/>
      <c r="G274" s="14"/>
      <c r="H274" s="14"/>
      <c r="I274" s="14"/>
      <c r="J274" s="14"/>
      <c r="K274" s="14"/>
      <c r="L274" s="348"/>
      <c r="M274" s="348"/>
    </row>
    <row r="275" spans="1:13" ht="16.5" hidden="1" thickBot="1">
      <c r="A275" s="374" t="s">
        <v>205</v>
      </c>
      <c r="B275" s="374"/>
      <c r="C275" s="374"/>
      <c r="D275" s="374"/>
      <c r="E275" s="374"/>
      <c r="F275" s="374"/>
      <c r="G275" s="374"/>
      <c r="H275" s="374"/>
      <c r="I275" s="374"/>
      <c r="J275" s="374"/>
      <c r="K275" s="374"/>
      <c r="L275" s="374"/>
      <c r="M275" s="374"/>
    </row>
    <row r="276" spans="1:13" ht="31.5" customHeight="1" hidden="1" thickBot="1">
      <c r="A276" s="334" t="s">
        <v>59</v>
      </c>
      <c r="B276" s="337"/>
      <c r="C276" s="334" t="s">
        <v>60</v>
      </c>
      <c r="D276" s="337"/>
      <c r="E276" s="5" t="s">
        <v>61</v>
      </c>
      <c r="F276" s="5" t="s">
        <v>62</v>
      </c>
      <c r="G276" s="334" t="s">
        <v>63</v>
      </c>
      <c r="H276" s="335"/>
      <c r="I276" s="335"/>
      <c r="J276" s="335"/>
      <c r="K276" s="336"/>
      <c r="L276" s="363" t="s">
        <v>64</v>
      </c>
      <c r="M276" s="337"/>
    </row>
    <row r="277" spans="1:13" ht="33" customHeight="1" hidden="1" thickBot="1">
      <c r="A277" s="351">
        <v>2015</v>
      </c>
      <c r="B277" s="333"/>
      <c r="C277" s="351">
        <v>2018</v>
      </c>
      <c r="D277" s="333"/>
      <c r="E277" s="49" t="s">
        <v>65</v>
      </c>
      <c r="F277" s="49" t="s">
        <v>84</v>
      </c>
      <c r="G277" s="358" t="s">
        <v>118</v>
      </c>
      <c r="H277" s="359"/>
      <c r="I277" s="359"/>
      <c r="J277" s="359"/>
      <c r="K277" s="360"/>
      <c r="L277" s="332" t="s">
        <v>68</v>
      </c>
      <c r="M277" s="333"/>
    </row>
    <row r="278" spans="1:13" ht="21.75" customHeight="1" hidden="1" thickBot="1">
      <c r="A278" s="356" t="s">
        <v>206</v>
      </c>
      <c r="B278" s="356"/>
      <c r="C278" s="322" t="s">
        <v>70</v>
      </c>
      <c r="D278" s="322"/>
      <c r="E278" s="322"/>
      <c r="F278" s="322"/>
      <c r="G278" s="6"/>
      <c r="H278" s="6"/>
      <c r="I278" s="6"/>
      <c r="J278" s="6"/>
      <c r="K278" s="6"/>
      <c r="L278" s="357"/>
      <c r="M278" s="357"/>
    </row>
    <row r="279" spans="1:13" ht="27" customHeight="1" hidden="1">
      <c r="A279" s="328" t="s">
        <v>71</v>
      </c>
      <c r="B279" s="329"/>
      <c r="C279" s="338" t="s">
        <v>72</v>
      </c>
      <c r="D279" s="339"/>
      <c r="E279" s="340"/>
      <c r="F279" s="338" t="s">
        <v>73</v>
      </c>
      <c r="G279" s="324"/>
      <c r="H279" s="323" t="s">
        <v>74</v>
      </c>
      <c r="I279" s="324"/>
      <c r="J279" s="323" t="s">
        <v>75</v>
      </c>
      <c r="K279" s="324"/>
      <c r="L279" s="323" t="s">
        <v>76</v>
      </c>
      <c r="M279" s="340"/>
    </row>
    <row r="280" spans="1:13" ht="9" customHeight="1" hidden="1" thickBot="1">
      <c r="A280" s="330"/>
      <c r="B280" s="331"/>
      <c r="C280" s="341"/>
      <c r="D280" s="342"/>
      <c r="E280" s="343"/>
      <c r="F280" s="341"/>
      <c r="G280" s="326"/>
      <c r="H280" s="325"/>
      <c r="I280" s="326"/>
      <c r="J280" s="325"/>
      <c r="K280" s="326"/>
      <c r="L280" s="325"/>
      <c r="M280" s="343"/>
    </row>
    <row r="281" spans="1:13" ht="15.75" customHeight="1" hidden="1" thickBot="1">
      <c r="A281" s="344"/>
      <c r="B281" s="345"/>
      <c r="C281" s="344" t="s">
        <v>77</v>
      </c>
      <c r="D281" s="345"/>
      <c r="E281" s="7" t="s">
        <v>79</v>
      </c>
      <c r="F281" s="45" t="s">
        <v>77</v>
      </c>
      <c r="G281" s="7" t="s">
        <v>79</v>
      </c>
      <c r="H281" s="45" t="s">
        <v>77</v>
      </c>
      <c r="I281" s="7" t="s">
        <v>79</v>
      </c>
      <c r="J281" s="45" t="s">
        <v>77</v>
      </c>
      <c r="K281" s="7" t="s">
        <v>79</v>
      </c>
      <c r="L281" s="344"/>
      <c r="M281" s="345"/>
    </row>
    <row r="282" spans="1:13" ht="15.75" customHeight="1" hidden="1" thickBot="1">
      <c r="A282" s="349">
        <v>1300</v>
      </c>
      <c r="B282" s="350"/>
      <c r="C282" s="397">
        <v>172.5</v>
      </c>
      <c r="D282" s="398"/>
      <c r="E282" s="16">
        <v>172.5</v>
      </c>
      <c r="F282" s="8">
        <v>322.5</v>
      </c>
      <c r="G282" s="8">
        <v>172.5</v>
      </c>
      <c r="H282" s="9">
        <v>0</v>
      </c>
      <c r="I282" s="9">
        <v>0</v>
      </c>
      <c r="J282" s="9">
        <v>0</v>
      </c>
      <c r="K282" s="9">
        <v>0</v>
      </c>
      <c r="L282" s="349">
        <v>805</v>
      </c>
      <c r="M282" s="350"/>
    </row>
    <row r="283" spans="1:13" ht="15.75" hidden="1" thickBot="1">
      <c r="A283" s="349">
        <f>ROUND(A282/3.4528,2)</f>
        <v>376.51</v>
      </c>
      <c r="B283" s="350"/>
      <c r="C283" s="397">
        <f>ROUND(C282/3.4528,2)</f>
        <v>49.96</v>
      </c>
      <c r="D283" s="398"/>
      <c r="E283" s="16">
        <f aca="true" t="shared" si="13" ref="E283:L283">ROUND(E282/3.4528,2)</f>
        <v>49.96</v>
      </c>
      <c r="F283" s="8">
        <f t="shared" si="13"/>
        <v>93.4</v>
      </c>
      <c r="G283" s="8">
        <f t="shared" si="13"/>
        <v>49.96</v>
      </c>
      <c r="H283" s="9">
        <f t="shared" si="13"/>
        <v>0</v>
      </c>
      <c r="I283" s="9">
        <f t="shared" si="13"/>
        <v>0</v>
      </c>
      <c r="J283" s="9">
        <f t="shared" si="13"/>
        <v>0</v>
      </c>
      <c r="K283" s="9">
        <f t="shared" si="13"/>
        <v>0</v>
      </c>
      <c r="L283" s="349">
        <f t="shared" si="13"/>
        <v>233.14</v>
      </c>
      <c r="M283" s="350"/>
    </row>
    <row r="284" spans="1:13" ht="15.75" hidden="1">
      <c r="A284" s="362"/>
      <c r="B284" s="362"/>
      <c r="C284" s="362"/>
      <c r="D284" s="362"/>
      <c r="E284" s="14"/>
      <c r="F284" s="14"/>
      <c r="G284" s="14"/>
      <c r="H284" s="14"/>
      <c r="I284" s="14"/>
      <c r="J284" s="14"/>
      <c r="K284" s="14"/>
      <c r="L284" s="348"/>
      <c r="M284" s="348"/>
    </row>
    <row r="285" spans="1:13" ht="16.5" hidden="1" thickBot="1">
      <c r="A285" s="374" t="s">
        <v>207</v>
      </c>
      <c r="B285" s="374"/>
      <c r="C285" s="374"/>
      <c r="D285" s="374"/>
      <c r="E285" s="374"/>
      <c r="F285" s="374"/>
      <c r="G285" s="374"/>
      <c r="H285" s="374"/>
      <c r="I285" s="374"/>
      <c r="J285" s="374"/>
      <c r="K285" s="374"/>
      <c r="L285" s="374"/>
      <c r="M285" s="374"/>
    </row>
    <row r="286" spans="1:13" ht="30.75" hidden="1" thickBot="1">
      <c r="A286" s="334" t="s">
        <v>59</v>
      </c>
      <c r="B286" s="337"/>
      <c r="C286" s="334" t="s">
        <v>60</v>
      </c>
      <c r="D286" s="337"/>
      <c r="E286" s="5" t="s">
        <v>61</v>
      </c>
      <c r="F286" s="5" t="s">
        <v>62</v>
      </c>
      <c r="G286" s="334" t="s">
        <v>63</v>
      </c>
      <c r="H286" s="335"/>
      <c r="I286" s="335"/>
      <c r="J286" s="335"/>
      <c r="K286" s="336"/>
      <c r="L286" s="363" t="s">
        <v>64</v>
      </c>
      <c r="M286" s="337"/>
    </row>
    <row r="287" spans="1:13" ht="31.5" customHeight="1" hidden="1" thickBot="1">
      <c r="A287" s="351">
        <v>2018</v>
      </c>
      <c r="B287" s="333"/>
      <c r="C287" s="351">
        <v>2020</v>
      </c>
      <c r="D287" s="333"/>
      <c r="E287" s="49" t="s">
        <v>65</v>
      </c>
      <c r="F287" s="49" t="s">
        <v>84</v>
      </c>
      <c r="G287" s="358" t="s">
        <v>118</v>
      </c>
      <c r="H287" s="359"/>
      <c r="I287" s="359"/>
      <c r="J287" s="359"/>
      <c r="K287" s="159"/>
      <c r="L287" s="351" t="s">
        <v>68</v>
      </c>
      <c r="M287" s="333"/>
    </row>
    <row r="288" spans="1:13" ht="18.75" customHeight="1" hidden="1" thickBot="1">
      <c r="A288" s="356" t="s">
        <v>208</v>
      </c>
      <c r="B288" s="356"/>
      <c r="C288" s="322" t="s">
        <v>70</v>
      </c>
      <c r="D288" s="322"/>
      <c r="E288" s="322"/>
      <c r="F288" s="322"/>
      <c r="G288" s="6"/>
      <c r="H288" s="6"/>
      <c r="I288" s="6"/>
      <c r="J288" s="6"/>
      <c r="K288" s="6"/>
      <c r="L288" s="357"/>
      <c r="M288" s="357"/>
    </row>
    <row r="289" spans="1:13" ht="15" hidden="1">
      <c r="A289" s="328" t="s">
        <v>71</v>
      </c>
      <c r="B289" s="329"/>
      <c r="C289" s="338" t="s">
        <v>72</v>
      </c>
      <c r="D289" s="339"/>
      <c r="E289" s="340"/>
      <c r="F289" s="338" t="s">
        <v>73</v>
      </c>
      <c r="G289" s="324"/>
      <c r="H289" s="323" t="s">
        <v>74</v>
      </c>
      <c r="I289" s="324"/>
      <c r="J289" s="323" t="s">
        <v>75</v>
      </c>
      <c r="K289" s="324"/>
      <c r="L289" s="323" t="s">
        <v>76</v>
      </c>
      <c r="M289" s="340"/>
    </row>
    <row r="290" spans="1:13" ht="15.75" hidden="1" thickBot="1">
      <c r="A290" s="330"/>
      <c r="B290" s="331"/>
      <c r="C290" s="341"/>
      <c r="D290" s="342"/>
      <c r="E290" s="343"/>
      <c r="F290" s="341"/>
      <c r="G290" s="326"/>
      <c r="H290" s="325"/>
      <c r="I290" s="326"/>
      <c r="J290" s="325"/>
      <c r="K290" s="326"/>
      <c r="L290" s="325"/>
      <c r="M290" s="343"/>
    </row>
    <row r="291" spans="1:13" ht="16.5" hidden="1" thickBot="1">
      <c r="A291" s="344"/>
      <c r="B291" s="345"/>
      <c r="C291" s="344" t="s">
        <v>77</v>
      </c>
      <c r="D291" s="345"/>
      <c r="E291" s="7" t="s">
        <v>79</v>
      </c>
      <c r="F291" s="45" t="s">
        <v>77</v>
      </c>
      <c r="G291" s="7" t="s">
        <v>79</v>
      </c>
      <c r="H291" s="45" t="s">
        <v>77</v>
      </c>
      <c r="I291" s="7" t="s">
        <v>79</v>
      </c>
      <c r="J291" s="45" t="s">
        <v>77</v>
      </c>
      <c r="K291" s="7" t="s">
        <v>79</v>
      </c>
      <c r="L291" s="344"/>
      <c r="M291" s="345"/>
    </row>
    <row r="292" spans="1:13" ht="15.75" customHeight="1" hidden="1" thickBot="1">
      <c r="A292" s="349">
        <v>1300</v>
      </c>
      <c r="B292" s="350"/>
      <c r="C292" s="397">
        <v>172.5</v>
      </c>
      <c r="D292" s="398"/>
      <c r="E292" s="16">
        <v>172.5</v>
      </c>
      <c r="F292" s="8">
        <v>322.5</v>
      </c>
      <c r="G292" s="8">
        <v>172.5</v>
      </c>
      <c r="H292" s="9">
        <v>0</v>
      </c>
      <c r="I292" s="9">
        <v>0</v>
      </c>
      <c r="J292" s="9">
        <v>0</v>
      </c>
      <c r="K292" s="9">
        <v>0</v>
      </c>
      <c r="L292" s="349">
        <v>805</v>
      </c>
      <c r="M292" s="350"/>
    </row>
    <row r="293" spans="1:13" ht="15.75" customHeight="1" hidden="1" thickBot="1">
      <c r="A293" s="349">
        <f>ROUND(A292/3.4528,2)</f>
        <v>376.51</v>
      </c>
      <c r="B293" s="350"/>
      <c r="C293" s="397">
        <f>ROUND(C292/3.4528,2)</f>
        <v>49.96</v>
      </c>
      <c r="D293" s="398"/>
      <c r="E293" s="16">
        <f aca="true" t="shared" si="14" ref="E293:L293">ROUND(E292/3.4528,2)</f>
        <v>49.96</v>
      </c>
      <c r="F293" s="8">
        <f t="shared" si="14"/>
        <v>93.4</v>
      </c>
      <c r="G293" s="8">
        <f t="shared" si="14"/>
        <v>49.96</v>
      </c>
      <c r="H293" s="9">
        <f t="shared" si="14"/>
        <v>0</v>
      </c>
      <c r="I293" s="9">
        <f t="shared" si="14"/>
        <v>0</v>
      </c>
      <c r="J293" s="9">
        <f t="shared" si="14"/>
        <v>0</v>
      </c>
      <c r="K293" s="9">
        <f t="shared" si="14"/>
        <v>0</v>
      </c>
      <c r="L293" s="349">
        <f t="shared" si="14"/>
        <v>233.14</v>
      </c>
      <c r="M293" s="350"/>
    </row>
    <row r="294" spans="1:13" ht="15.75" hidden="1">
      <c r="A294" s="362"/>
      <c r="B294" s="362"/>
      <c r="C294" s="362"/>
      <c r="D294" s="362"/>
      <c r="E294" s="14"/>
      <c r="F294" s="14"/>
      <c r="G294" s="14"/>
      <c r="H294" s="14"/>
      <c r="I294" s="14"/>
      <c r="J294" s="14"/>
      <c r="K294" s="14"/>
      <c r="L294" s="348"/>
      <c r="M294" s="348"/>
    </row>
    <row r="295" spans="1:13" ht="16.5" hidden="1" thickBot="1">
      <c r="A295" s="374" t="s">
        <v>209</v>
      </c>
      <c r="B295" s="374"/>
      <c r="C295" s="374"/>
      <c r="D295" s="374"/>
      <c r="E295" s="374"/>
      <c r="F295" s="374"/>
      <c r="G295" s="374"/>
      <c r="H295" s="374"/>
      <c r="I295" s="374"/>
      <c r="J295" s="374"/>
      <c r="K295" s="374"/>
      <c r="L295" s="374"/>
      <c r="M295" s="374"/>
    </row>
    <row r="296" spans="1:13" ht="30.75" hidden="1" thickBot="1">
      <c r="A296" s="334" t="s">
        <v>59</v>
      </c>
      <c r="B296" s="337"/>
      <c r="C296" s="334" t="s">
        <v>60</v>
      </c>
      <c r="D296" s="337"/>
      <c r="E296" s="5" t="s">
        <v>61</v>
      </c>
      <c r="F296" s="5" t="s">
        <v>62</v>
      </c>
      <c r="G296" s="334" t="s">
        <v>63</v>
      </c>
      <c r="H296" s="335"/>
      <c r="I296" s="335"/>
      <c r="J296" s="335"/>
      <c r="K296" s="336"/>
      <c r="L296" s="363" t="s">
        <v>64</v>
      </c>
      <c r="M296" s="337"/>
    </row>
    <row r="297" spans="1:13" ht="33.75" customHeight="1" hidden="1" thickBot="1">
      <c r="A297" s="351">
        <v>2018</v>
      </c>
      <c r="B297" s="333"/>
      <c r="C297" s="351">
        <v>2020</v>
      </c>
      <c r="D297" s="333"/>
      <c r="E297" s="49" t="s">
        <v>65</v>
      </c>
      <c r="F297" s="49" t="s">
        <v>84</v>
      </c>
      <c r="G297" s="358" t="s">
        <v>118</v>
      </c>
      <c r="H297" s="359"/>
      <c r="I297" s="359"/>
      <c r="J297" s="359"/>
      <c r="K297" s="159"/>
      <c r="L297" s="351" t="s">
        <v>68</v>
      </c>
      <c r="M297" s="333"/>
    </row>
    <row r="298" spans="1:13" ht="16.5" hidden="1" thickBot="1">
      <c r="A298" s="440" t="s">
        <v>210</v>
      </c>
      <c r="B298" s="440"/>
      <c r="C298" s="322" t="s">
        <v>70</v>
      </c>
      <c r="D298" s="322"/>
      <c r="E298" s="322"/>
      <c r="F298" s="322"/>
      <c r="G298" s="6"/>
      <c r="H298" s="6"/>
      <c r="I298" s="6"/>
      <c r="J298" s="6"/>
      <c r="K298" s="6"/>
      <c r="L298" s="357"/>
      <c r="M298" s="357"/>
    </row>
    <row r="299" spans="1:13" ht="31.5" customHeight="1" hidden="1">
      <c r="A299" s="436" t="s">
        <v>71</v>
      </c>
      <c r="B299" s="437"/>
      <c r="C299" s="378" t="s">
        <v>72</v>
      </c>
      <c r="D299" s="395"/>
      <c r="E299" s="379"/>
      <c r="F299" s="378" t="s">
        <v>73</v>
      </c>
      <c r="G299" s="431"/>
      <c r="H299" s="434" t="s">
        <v>74</v>
      </c>
      <c r="I299" s="431"/>
      <c r="J299" s="434" t="s">
        <v>75</v>
      </c>
      <c r="K299" s="431"/>
      <c r="L299" s="434" t="s">
        <v>76</v>
      </c>
      <c r="M299" s="379"/>
    </row>
    <row r="300" spans="1:13" ht="2.25" customHeight="1" hidden="1" thickBot="1">
      <c r="A300" s="438"/>
      <c r="B300" s="439"/>
      <c r="C300" s="380"/>
      <c r="D300" s="396"/>
      <c r="E300" s="381"/>
      <c r="F300" s="380"/>
      <c r="G300" s="432"/>
      <c r="H300" s="435"/>
      <c r="I300" s="432"/>
      <c r="J300" s="435"/>
      <c r="K300" s="432"/>
      <c r="L300" s="435"/>
      <c r="M300" s="381"/>
    </row>
    <row r="301" spans="1:13" ht="24" customHeight="1" hidden="1" thickBot="1">
      <c r="A301" s="344"/>
      <c r="B301" s="345"/>
      <c r="C301" s="344" t="s">
        <v>77</v>
      </c>
      <c r="D301" s="345"/>
      <c r="E301" s="7" t="s">
        <v>79</v>
      </c>
      <c r="F301" s="45" t="s">
        <v>77</v>
      </c>
      <c r="G301" s="7" t="s">
        <v>79</v>
      </c>
      <c r="H301" s="45" t="s">
        <v>77</v>
      </c>
      <c r="I301" s="7" t="s">
        <v>79</v>
      </c>
      <c r="J301" s="45" t="s">
        <v>77</v>
      </c>
      <c r="K301" s="7" t="s">
        <v>79</v>
      </c>
      <c r="L301" s="344"/>
      <c r="M301" s="345"/>
    </row>
    <row r="302" spans="1:13" ht="15.75" hidden="1" thickBot="1">
      <c r="A302" s="349">
        <v>1300</v>
      </c>
      <c r="B302" s="350"/>
      <c r="C302" s="397">
        <v>172.5</v>
      </c>
      <c r="D302" s="398"/>
      <c r="E302" s="16">
        <v>172.5</v>
      </c>
      <c r="F302" s="8">
        <v>322.5</v>
      </c>
      <c r="G302" s="8">
        <v>172.5</v>
      </c>
      <c r="H302" s="9">
        <v>0</v>
      </c>
      <c r="I302" s="9">
        <v>0</v>
      </c>
      <c r="J302" s="9">
        <v>0</v>
      </c>
      <c r="K302" s="9">
        <v>0</v>
      </c>
      <c r="L302" s="349">
        <v>805</v>
      </c>
      <c r="M302" s="350"/>
    </row>
    <row r="303" spans="1:13" ht="15.75" customHeight="1" hidden="1" thickBot="1">
      <c r="A303" s="349">
        <f>ROUND(A302/3.4528,2)</f>
        <v>376.51</v>
      </c>
      <c r="B303" s="350"/>
      <c r="C303" s="397">
        <f>ROUND(C302/3.4528,2)</f>
        <v>49.96</v>
      </c>
      <c r="D303" s="398"/>
      <c r="E303" s="16">
        <f aca="true" t="shared" si="15" ref="E303:L303">ROUND(E302/3.4528,2)</f>
        <v>49.96</v>
      </c>
      <c r="F303" s="8">
        <f t="shared" si="15"/>
        <v>93.4</v>
      </c>
      <c r="G303" s="8">
        <f t="shared" si="15"/>
        <v>49.96</v>
      </c>
      <c r="H303" s="9">
        <f t="shared" si="15"/>
        <v>0</v>
      </c>
      <c r="I303" s="9">
        <f t="shared" si="15"/>
        <v>0</v>
      </c>
      <c r="J303" s="9">
        <f t="shared" si="15"/>
        <v>0</v>
      </c>
      <c r="K303" s="9">
        <f t="shared" si="15"/>
        <v>0</v>
      </c>
      <c r="L303" s="349">
        <f t="shared" si="15"/>
        <v>233.14</v>
      </c>
      <c r="M303" s="350"/>
    </row>
    <row r="304" spans="1:13" ht="12.75" customHeight="1" hidden="1">
      <c r="A304" s="362"/>
      <c r="B304" s="362"/>
      <c r="C304" s="362"/>
      <c r="D304" s="362"/>
      <c r="E304" s="14"/>
      <c r="F304" s="14"/>
      <c r="G304" s="14"/>
      <c r="H304" s="14"/>
      <c r="I304" s="14"/>
      <c r="J304" s="14"/>
      <c r="K304" s="14"/>
      <c r="L304" s="348"/>
      <c r="M304" s="348"/>
    </row>
    <row r="305" spans="1:13" ht="16.5" hidden="1" thickBot="1">
      <c r="A305" s="374" t="s">
        <v>211</v>
      </c>
      <c r="B305" s="374"/>
      <c r="C305" s="374"/>
      <c r="D305" s="374"/>
      <c r="E305" s="374"/>
      <c r="F305" s="374"/>
      <c r="G305" s="374"/>
      <c r="H305" s="374"/>
      <c r="I305" s="374"/>
      <c r="J305" s="374"/>
      <c r="K305" s="374"/>
      <c r="L305" s="374"/>
      <c r="M305" s="374"/>
    </row>
    <row r="306" spans="1:13" ht="30.75" hidden="1" thickBot="1">
      <c r="A306" s="334" t="s">
        <v>59</v>
      </c>
      <c r="B306" s="337"/>
      <c r="C306" s="334" t="s">
        <v>60</v>
      </c>
      <c r="D306" s="337"/>
      <c r="E306" s="5" t="s">
        <v>61</v>
      </c>
      <c r="F306" s="5" t="s">
        <v>62</v>
      </c>
      <c r="G306" s="334" t="s">
        <v>63</v>
      </c>
      <c r="H306" s="335"/>
      <c r="I306" s="335"/>
      <c r="J306" s="335"/>
      <c r="K306" s="336"/>
      <c r="L306" s="363" t="s">
        <v>64</v>
      </c>
      <c r="M306" s="337"/>
    </row>
    <row r="307" spans="1:13" ht="35.25" customHeight="1" hidden="1" thickBot="1">
      <c r="A307" s="351">
        <v>2018</v>
      </c>
      <c r="B307" s="333"/>
      <c r="C307" s="351">
        <v>2020</v>
      </c>
      <c r="D307" s="333"/>
      <c r="E307" s="49" t="s">
        <v>65</v>
      </c>
      <c r="F307" s="49" t="s">
        <v>84</v>
      </c>
      <c r="G307" s="358" t="s">
        <v>118</v>
      </c>
      <c r="H307" s="359"/>
      <c r="I307" s="359"/>
      <c r="J307" s="359"/>
      <c r="K307" s="159"/>
      <c r="L307" s="351" t="s">
        <v>68</v>
      </c>
      <c r="M307" s="333"/>
    </row>
    <row r="308" spans="1:13" ht="15" customHeight="1" hidden="1" thickBot="1">
      <c r="A308" s="356" t="s">
        <v>212</v>
      </c>
      <c r="B308" s="356"/>
      <c r="C308" s="322" t="s">
        <v>70</v>
      </c>
      <c r="D308" s="322"/>
      <c r="E308" s="322"/>
      <c r="F308" s="322"/>
      <c r="G308" s="6"/>
      <c r="H308" s="6"/>
      <c r="I308" s="6"/>
      <c r="J308" s="6"/>
      <c r="K308" s="6"/>
      <c r="L308" s="357"/>
      <c r="M308" s="357"/>
    </row>
    <row r="309" spans="1:13" ht="15" customHeight="1" hidden="1">
      <c r="A309" s="436" t="s">
        <v>71</v>
      </c>
      <c r="B309" s="437"/>
      <c r="C309" s="378" t="s">
        <v>72</v>
      </c>
      <c r="D309" s="395"/>
      <c r="E309" s="379"/>
      <c r="F309" s="378" t="s">
        <v>73</v>
      </c>
      <c r="G309" s="431"/>
      <c r="H309" s="434" t="s">
        <v>74</v>
      </c>
      <c r="I309" s="431"/>
      <c r="J309" s="434" t="s">
        <v>75</v>
      </c>
      <c r="K309" s="431"/>
      <c r="L309" s="434" t="s">
        <v>76</v>
      </c>
      <c r="M309" s="379"/>
    </row>
    <row r="310" spans="1:13" ht="16.5" customHeight="1" hidden="1" thickBot="1">
      <c r="A310" s="438"/>
      <c r="B310" s="439"/>
      <c r="C310" s="380"/>
      <c r="D310" s="396"/>
      <c r="E310" s="381"/>
      <c r="F310" s="380"/>
      <c r="G310" s="432"/>
      <c r="H310" s="435"/>
      <c r="I310" s="432"/>
      <c r="J310" s="435"/>
      <c r="K310" s="432"/>
      <c r="L310" s="435"/>
      <c r="M310" s="381"/>
    </row>
    <row r="311" spans="1:13" ht="19.5" customHeight="1" hidden="1" thickBot="1">
      <c r="A311" s="344"/>
      <c r="B311" s="345"/>
      <c r="C311" s="344" t="s">
        <v>77</v>
      </c>
      <c r="D311" s="345"/>
      <c r="E311" s="7" t="s">
        <v>79</v>
      </c>
      <c r="F311" s="45" t="s">
        <v>77</v>
      </c>
      <c r="G311" s="7" t="s">
        <v>79</v>
      </c>
      <c r="H311" s="45" t="s">
        <v>77</v>
      </c>
      <c r="I311" s="7" t="s">
        <v>79</v>
      </c>
      <c r="J311" s="45" t="s">
        <v>77</v>
      </c>
      <c r="K311" s="7" t="s">
        <v>79</v>
      </c>
      <c r="L311" s="344"/>
      <c r="M311" s="345"/>
    </row>
    <row r="312" spans="1:13" ht="16.5" customHeight="1" hidden="1" thickBot="1">
      <c r="A312" s="349">
        <v>1300</v>
      </c>
      <c r="B312" s="350"/>
      <c r="C312" s="397">
        <v>172.5</v>
      </c>
      <c r="D312" s="398"/>
      <c r="E312" s="16">
        <v>172.5</v>
      </c>
      <c r="F312" s="8">
        <v>322.5</v>
      </c>
      <c r="G312" s="8">
        <v>172.5</v>
      </c>
      <c r="H312" s="9">
        <v>0</v>
      </c>
      <c r="I312" s="9">
        <v>0</v>
      </c>
      <c r="J312" s="9">
        <v>0</v>
      </c>
      <c r="K312" s="9">
        <v>0</v>
      </c>
      <c r="L312" s="349">
        <v>805</v>
      </c>
      <c r="M312" s="350"/>
    </row>
    <row r="313" spans="1:13" ht="15.75" hidden="1" thickBot="1">
      <c r="A313" s="349">
        <f>ROUND(A312/3.4528,2)</f>
        <v>376.51</v>
      </c>
      <c r="B313" s="350"/>
      <c r="C313" s="397">
        <f>ROUND(C312/3.4528,2)</f>
        <v>49.96</v>
      </c>
      <c r="D313" s="398"/>
      <c r="E313" s="16">
        <f aca="true" t="shared" si="16" ref="E313:L313">ROUND(E312/3.4528,2)</f>
        <v>49.96</v>
      </c>
      <c r="F313" s="8">
        <f t="shared" si="16"/>
        <v>93.4</v>
      </c>
      <c r="G313" s="8">
        <f t="shared" si="16"/>
        <v>49.96</v>
      </c>
      <c r="H313" s="9">
        <f t="shared" si="16"/>
        <v>0</v>
      </c>
      <c r="I313" s="9">
        <f t="shared" si="16"/>
        <v>0</v>
      </c>
      <c r="J313" s="9">
        <f t="shared" si="16"/>
        <v>0</v>
      </c>
      <c r="K313" s="9">
        <f t="shared" si="16"/>
        <v>0</v>
      </c>
      <c r="L313" s="349">
        <f t="shared" si="16"/>
        <v>233.14</v>
      </c>
      <c r="M313" s="350"/>
    </row>
    <row r="314" spans="1:13" ht="12.75" customHeight="1" hidden="1">
      <c r="A314" s="362"/>
      <c r="B314" s="362"/>
      <c r="C314" s="362"/>
      <c r="D314" s="362"/>
      <c r="E314" s="14"/>
      <c r="F314" s="14"/>
      <c r="G314" s="14"/>
      <c r="H314" s="14"/>
      <c r="I314" s="14"/>
      <c r="J314" s="14"/>
      <c r="K314" s="14"/>
      <c r="L314" s="348"/>
      <c r="M314" s="348"/>
    </row>
    <row r="315" spans="1:13" ht="15.75" customHeight="1" hidden="1" thickBot="1">
      <c r="A315" s="374" t="s">
        <v>214</v>
      </c>
      <c r="B315" s="374"/>
      <c r="C315" s="374"/>
      <c r="D315" s="374"/>
      <c r="E315" s="374"/>
      <c r="F315" s="374"/>
      <c r="G315" s="374"/>
      <c r="H315" s="374"/>
      <c r="I315" s="374"/>
      <c r="J315" s="374"/>
      <c r="K315" s="374"/>
      <c r="L315" s="374"/>
      <c r="M315" s="374"/>
    </row>
    <row r="316" spans="1:13" ht="30.75" hidden="1" thickBot="1">
      <c r="A316" s="334" t="s">
        <v>59</v>
      </c>
      <c r="B316" s="337"/>
      <c r="C316" s="334" t="s">
        <v>60</v>
      </c>
      <c r="D316" s="337"/>
      <c r="E316" s="5" t="s">
        <v>61</v>
      </c>
      <c r="F316" s="5" t="s">
        <v>62</v>
      </c>
      <c r="G316" s="334" t="s">
        <v>63</v>
      </c>
      <c r="H316" s="335"/>
      <c r="I316" s="335"/>
      <c r="J316" s="335"/>
      <c r="K316" s="336"/>
      <c r="L316" s="363" t="s">
        <v>64</v>
      </c>
      <c r="M316" s="337"/>
    </row>
    <row r="317" spans="1:13" ht="31.5" customHeight="1" hidden="1" thickBot="1">
      <c r="A317" s="351">
        <v>2018</v>
      </c>
      <c r="B317" s="333"/>
      <c r="C317" s="351">
        <v>2020</v>
      </c>
      <c r="D317" s="333"/>
      <c r="E317" s="49" t="s">
        <v>65</v>
      </c>
      <c r="F317" s="49" t="s">
        <v>84</v>
      </c>
      <c r="G317" s="358" t="s">
        <v>118</v>
      </c>
      <c r="H317" s="359"/>
      <c r="I317" s="359"/>
      <c r="J317" s="359"/>
      <c r="K317" s="360"/>
      <c r="L317" s="332" t="s">
        <v>68</v>
      </c>
      <c r="M317" s="333"/>
    </row>
    <row r="318" spans="1:13" ht="16.5" hidden="1" thickBot="1">
      <c r="A318" s="356" t="s">
        <v>215</v>
      </c>
      <c r="B318" s="356"/>
      <c r="C318" s="322" t="s">
        <v>70</v>
      </c>
      <c r="D318" s="322"/>
      <c r="E318" s="322"/>
      <c r="F318" s="322"/>
      <c r="G318" s="6"/>
      <c r="H318" s="6"/>
      <c r="I318" s="6"/>
      <c r="J318" s="6"/>
      <c r="K318" s="6"/>
      <c r="L318" s="357"/>
      <c r="M318" s="357"/>
    </row>
    <row r="319" spans="1:13" ht="15" hidden="1">
      <c r="A319" s="328" t="s">
        <v>71</v>
      </c>
      <c r="B319" s="329"/>
      <c r="C319" s="338" t="s">
        <v>72</v>
      </c>
      <c r="D319" s="339"/>
      <c r="E319" s="340"/>
      <c r="F319" s="338" t="s">
        <v>73</v>
      </c>
      <c r="G319" s="324"/>
      <c r="H319" s="323" t="s">
        <v>74</v>
      </c>
      <c r="I319" s="324"/>
      <c r="J319" s="323" t="s">
        <v>75</v>
      </c>
      <c r="K319" s="324"/>
      <c r="L319" s="323" t="s">
        <v>76</v>
      </c>
      <c r="M319" s="340"/>
    </row>
    <row r="320" spans="1:13" ht="18.75" customHeight="1" hidden="1" thickBot="1">
      <c r="A320" s="330"/>
      <c r="B320" s="331"/>
      <c r="C320" s="341"/>
      <c r="D320" s="342"/>
      <c r="E320" s="343"/>
      <c r="F320" s="341"/>
      <c r="G320" s="326"/>
      <c r="H320" s="325"/>
      <c r="I320" s="326"/>
      <c r="J320" s="325"/>
      <c r="K320" s="326"/>
      <c r="L320" s="325"/>
      <c r="M320" s="343"/>
    </row>
    <row r="321" spans="1:13" ht="21.75" customHeight="1" hidden="1" thickBot="1">
      <c r="A321" s="344"/>
      <c r="B321" s="345"/>
      <c r="C321" s="344" t="s">
        <v>77</v>
      </c>
      <c r="D321" s="345"/>
      <c r="E321" s="7" t="s">
        <v>79</v>
      </c>
      <c r="F321" s="45" t="s">
        <v>77</v>
      </c>
      <c r="G321" s="7" t="s">
        <v>79</v>
      </c>
      <c r="H321" s="45" t="s">
        <v>77</v>
      </c>
      <c r="I321" s="7" t="s">
        <v>79</v>
      </c>
      <c r="J321" s="45" t="s">
        <v>77</v>
      </c>
      <c r="K321" s="7" t="s">
        <v>79</v>
      </c>
      <c r="L321" s="344"/>
      <c r="M321" s="345"/>
    </row>
    <row r="322" spans="1:13" ht="16.5" customHeight="1" hidden="1" thickBot="1">
      <c r="A322" s="349">
        <v>1700</v>
      </c>
      <c r="B322" s="350"/>
      <c r="C322" s="349">
        <v>210</v>
      </c>
      <c r="D322" s="350"/>
      <c r="E322" s="8">
        <v>210</v>
      </c>
      <c r="F322" s="8">
        <v>510</v>
      </c>
      <c r="G322" s="8">
        <v>210</v>
      </c>
      <c r="H322" s="9"/>
      <c r="I322" s="9"/>
      <c r="J322" s="9"/>
      <c r="K322" s="9"/>
      <c r="L322" s="349">
        <v>909</v>
      </c>
      <c r="M322" s="350"/>
    </row>
    <row r="323" spans="1:13" ht="15.75" hidden="1" thickBot="1">
      <c r="A323" s="349">
        <f>ROUND(A322/3.4528,2)</f>
        <v>492.35</v>
      </c>
      <c r="B323" s="350"/>
      <c r="C323" s="349">
        <f>ROUND(C322/3.4528,2)</f>
        <v>60.82</v>
      </c>
      <c r="D323" s="350"/>
      <c r="E323" s="8">
        <f aca="true" t="shared" si="17" ref="E323:L323">ROUND(E322/3.4528,2)</f>
        <v>60.82</v>
      </c>
      <c r="F323" s="8">
        <f t="shared" si="17"/>
        <v>147.71</v>
      </c>
      <c r="G323" s="8">
        <f t="shared" si="17"/>
        <v>60.82</v>
      </c>
      <c r="H323" s="9">
        <f t="shared" si="17"/>
        <v>0</v>
      </c>
      <c r="I323" s="9">
        <f t="shared" si="17"/>
        <v>0</v>
      </c>
      <c r="J323" s="9">
        <f t="shared" si="17"/>
        <v>0</v>
      </c>
      <c r="K323" s="9">
        <f t="shared" si="17"/>
        <v>0</v>
      </c>
      <c r="L323" s="349">
        <f t="shared" si="17"/>
        <v>263.26</v>
      </c>
      <c r="M323" s="350"/>
    </row>
    <row r="324" spans="1:13" ht="15.75" customHeight="1" hidden="1">
      <c r="A324" s="362"/>
      <c r="B324" s="362"/>
      <c r="C324" s="362"/>
      <c r="D324" s="362"/>
      <c r="E324" s="14"/>
      <c r="F324" s="14"/>
      <c r="G324" s="14"/>
      <c r="H324" s="14"/>
      <c r="I324" s="14"/>
      <c r="J324" s="14"/>
      <c r="K324" s="14"/>
      <c r="L324" s="348"/>
      <c r="M324" s="348"/>
    </row>
    <row r="325" spans="1:13" ht="15.75" customHeight="1" hidden="1" thickBot="1">
      <c r="A325" s="374" t="s">
        <v>216</v>
      </c>
      <c r="B325" s="374"/>
      <c r="C325" s="374"/>
      <c r="D325" s="374"/>
      <c r="E325" s="374"/>
      <c r="F325" s="374"/>
      <c r="G325" s="374"/>
      <c r="H325" s="374"/>
      <c r="I325" s="374"/>
      <c r="J325" s="374"/>
      <c r="K325" s="374"/>
      <c r="L325" s="374"/>
      <c r="M325" s="374"/>
    </row>
    <row r="326" spans="1:13" ht="30" customHeight="1" hidden="1" thickBot="1">
      <c r="A326" s="334" t="s">
        <v>59</v>
      </c>
      <c r="B326" s="337"/>
      <c r="C326" s="334" t="s">
        <v>60</v>
      </c>
      <c r="D326" s="337"/>
      <c r="E326" s="5" t="s">
        <v>61</v>
      </c>
      <c r="F326" s="5" t="s">
        <v>62</v>
      </c>
      <c r="G326" s="334" t="s">
        <v>63</v>
      </c>
      <c r="H326" s="335"/>
      <c r="I326" s="335"/>
      <c r="J326" s="335"/>
      <c r="K326" s="336"/>
      <c r="L326" s="363" t="s">
        <v>64</v>
      </c>
      <c r="M326" s="337"/>
    </row>
    <row r="327" spans="1:13" ht="35.25" customHeight="1" hidden="1" thickBot="1">
      <c r="A327" s="351">
        <v>2015</v>
      </c>
      <c r="B327" s="333"/>
      <c r="C327" s="351">
        <v>2018</v>
      </c>
      <c r="D327" s="333"/>
      <c r="E327" s="49" t="s">
        <v>65</v>
      </c>
      <c r="F327" s="49" t="s">
        <v>84</v>
      </c>
      <c r="G327" s="358" t="s">
        <v>118</v>
      </c>
      <c r="H327" s="359"/>
      <c r="I327" s="359"/>
      <c r="J327" s="359"/>
      <c r="K327" s="360"/>
      <c r="L327" s="332" t="s">
        <v>68</v>
      </c>
      <c r="M327" s="333"/>
    </row>
    <row r="328" spans="1:13" ht="16.5" hidden="1" thickBot="1">
      <c r="A328" s="454" t="s">
        <v>217</v>
      </c>
      <c r="B328" s="454"/>
      <c r="C328" s="322" t="s">
        <v>70</v>
      </c>
      <c r="D328" s="322"/>
      <c r="E328" s="322"/>
      <c r="F328" s="322"/>
      <c r="G328" s="6"/>
      <c r="H328" s="6"/>
      <c r="I328" s="6"/>
      <c r="J328" s="6"/>
      <c r="K328" s="6"/>
      <c r="L328" s="357"/>
      <c r="M328" s="357"/>
    </row>
    <row r="329" spans="1:13" ht="15" hidden="1">
      <c r="A329" s="436" t="s">
        <v>71</v>
      </c>
      <c r="B329" s="437"/>
      <c r="C329" s="378" t="s">
        <v>72</v>
      </c>
      <c r="D329" s="395"/>
      <c r="E329" s="379"/>
      <c r="F329" s="378" t="s">
        <v>73</v>
      </c>
      <c r="G329" s="431"/>
      <c r="H329" s="434" t="s">
        <v>74</v>
      </c>
      <c r="I329" s="431"/>
      <c r="J329" s="434" t="s">
        <v>75</v>
      </c>
      <c r="K329" s="431"/>
      <c r="L329" s="434" t="s">
        <v>76</v>
      </c>
      <c r="M329" s="379"/>
    </row>
    <row r="330" spans="1:13" ht="15.75" customHeight="1" hidden="1" thickBot="1">
      <c r="A330" s="438"/>
      <c r="B330" s="439"/>
      <c r="C330" s="380"/>
      <c r="D330" s="396"/>
      <c r="E330" s="381"/>
      <c r="F330" s="380"/>
      <c r="G330" s="432"/>
      <c r="H330" s="435"/>
      <c r="I330" s="432"/>
      <c r="J330" s="435"/>
      <c r="K330" s="432"/>
      <c r="L330" s="435"/>
      <c r="M330" s="381"/>
    </row>
    <row r="331" spans="1:13" ht="20.25" customHeight="1" hidden="1" thickBot="1">
      <c r="A331" s="344"/>
      <c r="B331" s="345"/>
      <c r="C331" s="344" t="s">
        <v>77</v>
      </c>
      <c r="D331" s="345"/>
      <c r="E331" s="7" t="s">
        <v>79</v>
      </c>
      <c r="F331" s="45" t="s">
        <v>77</v>
      </c>
      <c r="G331" s="7" t="s">
        <v>79</v>
      </c>
      <c r="H331" s="45" t="s">
        <v>77</v>
      </c>
      <c r="I331" s="7" t="s">
        <v>79</v>
      </c>
      <c r="J331" s="45" t="s">
        <v>77</v>
      </c>
      <c r="K331" s="7" t="s">
        <v>79</v>
      </c>
      <c r="L331" s="344"/>
      <c r="M331" s="345"/>
    </row>
    <row r="332" spans="1:13" ht="15.75" customHeight="1" hidden="1" thickBot="1">
      <c r="A332" s="349">
        <v>1021.98</v>
      </c>
      <c r="B332" s="350"/>
      <c r="C332" s="349">
        <v>138.3</v>
      </c>
      <c r="D332" s="350"/>
      <c r="E332" s="8">
        <v>138.3</v>
      </c>
      <c r="F332" s="8">
        <v>238.3</v>
      </c>
      <c r="G332" s="8">
        <v>138.3</v>
      </c>
      <c r="H332" s="9">
        <v>0</v>
      </c>
      <c r="I332" s="9">
        <v>0</v>
      </c>
      <c r="J332" s="9">
        <v>0</v>
      </c>
      <c r="K332" s="9">
        <v>0</v>
      </c>
      <c r="L332" s="349">
        <v>645.38</v>
      </c>
      <c r="M332" s="350"/>
    </row>
    <row r="333" spans="1:13" ht="15.75" customHeight="1" hidden="1" thickBot="1">
      <c r="A333" s="349">
        <f>ROUND(A332/3.4528,2)</f>
        <v>295.99</v>
      </c>
      <c r="B333" s="350"/>
      <c r="C333" s="349">
        <f>ROUND(C332/3.4528,2)</f>
        <v>40.05</v>
      </c>
      <c r="D333" s="350"/>
      <c r="E333" s="8">
        <f aca="true" t="shared" si="18" ref="E333:L333">ROUND(E332/3.4528,2)</f>
        <v>40.05</v>
      </c>
      <c r="F333" s="8">
        <f t="shared" si="18"/>
        <v>69.02</v>
      </c>
      <c r="G333" s="8">
        <f t="shared" si="18"/>
        <v>40.05</v>
      </c>
      <c r="H333" s="9">
        <f t="shared" si="18"/>
        <v>0</v>
      </c>
      <c r="I333" s="9">
        <f t="shared" si="18"/>
        <v>0</v>
      </c>
      <c r="J333" s="9">
        <f t="shared" si="18"/>
        <v>0</v>
      </c>
      <c r="K333" s="9">
        <f t="shared" si="18"/>
        <v>0</v>
      </c>
      <c r="L333" s="349">
        <f t="shared" si="18"/>
        <v>186.91</v>
      </c>
      <c r="M333" s="350"/>
    </row>
    <row r="334" spans="1:13" ht="15" hidden="1">
      <c r="A334" s="50"/>
      <c r="B334" s="50"/>
      <c r="C334" s="50"/>
      <c r="D334" s="50"/>
      <c r="E334" s="51"/>
      <c r="F334" s="51"/>
      <c r="G334" s="51"/>
      <c r="H334" s="52"/>
      <c r="I334" s="52"/>
      <c r="J334" s="52"/>
      <c r="K334" s="52"/>
      <c r="L334" s="50"/>
      <c r="M334" s="51"/>
    </row>
    <row r="335" spans="1:13" ht="33" customHeight="1" thickBot="1">
      <c r="A335" s="433" t="s">
        <v>32</v>
      </c>
      <c r="B335" s="433"/>
      <c r="C335" s="433"/>
      <c r="D335" s="433"/>
      <c r="E335" s="433"/>
      <c r="F335" s="433"/>
      <c r="G335" s="433"/>
      <c r="H335" s="433"/>
      <c r="I335" s="433"/>
      <c r="J335" s="433"/>
      <c r="K335" s="433"/>
      <c r="L335" s="433"/>
      <c r="M335" s="433"/>
    </row>
    <row r="336" spans="1:13" ht="30.75" customHeight="1" thickBot="1">
      <c r="A336" s="334" t="s">
        <v>59</v>
      </c>
      <c r="B336" s="337"/>
      <c r="C336" s="334" t="s">
        <v>60</v>
      </c>
      <c r="D336" s="337"/>
      <c r="E336" s="44" t="s">
        <v>61</v>
      </c>
      <c r="F336" s="44" t="s">
        <v>62</v>
      </c>
      <c r="G336" s="334" t="s">
        <v>63</v>
      </c>
      <c r="H336" s="335"/>
      <c r="I336" s="335"/>
      <c r="J336" s="335"/>
      <c r="K336" s="337"/>
      <c r="L336" s="334" t="s">
        <v>64</v>
      </c>
      <c r="M336" s="337"/>
    </row>
    <row r="337" spans="1:13" ht="15" customHeight="1">
      <c r="A337" s="352">
        <v>2016</v>
      </c>
      <c r="B337" s="353"/>
      <c r="C337" s="352">
        <v>2020</v>
      </c>
      <c r="D337" s="353"/>
      <c r="E337" s="387" t="s">
        <v>65</v>
      </c>
      <c r="F337" s="389" t="s">
        <v>84</v>
      </c>
      <c r="G337" s="389" t="s">
        <v>127</v>
      </c>
      <c r="H337" s="390"/>
      <c r="I337" s="390"/>
      <c r="J337" s="390"/>
      <c r="K337" s="115"/>
      <c r="L337" s="428" t="s">
        <v>68</v>
      </c>
      <c r="M337" s="353"/>
    </row>
    <row r="338" spans="1:13" ht="8.25" customHeight="1" thickBot="1">
      <c r="A338" s="354"/>
      <c r="B338" s="355"/>
      <c r="C338" s="354"/>
      <c r="D338" s="355"/>
      <c r="E338" s="388"/>
      <c r="F338" s="392"/>
      <c r="G338" s="392"/>
      <c r="H338" s="393"/>
      <c r="I338" s="393"/>
      <c r="J338" s="393"/>
      <c r="K338" s="456"/>
      <c r="L338" s="455"/>
      <c r="M338" s="355"/>
    </row>
    <row r="339" spans="1:13" ht="16.5" thickBot="1">
      <c r="A339" s="411" t="s">
        <v>108</v>
      </c>
      <c r="B339" s="411"/>
      <c r="C339" s="361" t="s">
        <v>70</v>
      </c>
      <c r="D339" s="361"/>
      <c r="E339" s="361"/>
      <c r="F339" s="361"/>
      <c r="G339" s="6"/>
      <c r="H339" s="6"/>
      <c r="I339" s="6"/>
      <c r="J339" s="6"/>
      <c r="K339" s="6"/>
      <c r="L339" s="404"/>
      <c r="M339" s="404"/>
    </row>
    <row r="340" spans="1:13" ht="25.5" customHeight="1">
      <c r="A340" s="328" t="s">
        <v>71</v>
      </c>
      <c r="B340" s="329"/>
      <c r="C340" s="338" t="s">
        <v>72</v>
      </c>
      <c r="D340" s="339"/>
      <c r="E340" s="340"/>
      <c r="F340" s="338" t="s">
        <v>73</v>
      </c>
      <c r="G340" s="324"/>
      <c r="H340" s="323" t="s">
        <v>74</v>
      </c>
      <c r="I340" s="324"/>
      <c r="J340" s="323" t="s">
        <v>75</v>
      </c>
      <c r="K340" s="324"/>
      <c r="L340" s="323" t="s">
        <v>76</v>
      </c>
      <c r="M340" s="340"/>
    </row>
    <row r="341" spans="1:13" ht="9.75" customHeight="1" thickBot="1">
      <c r="A341" s="330"/>
      <c r="B341" s="331"/>
      <c r="C341" s="341"/>
      <c r="D341" s="342"/>
      <c r="E341" s="343"/>
      <c r="F341" s="341"/>
      <c r="G341" s="326"/>
      <c r="H341" s="325"/>
      <c r="I341" s="326"/>
      <c r="J341" s="325"/>
      <c r="K341" s="326"/>
      <c r="L341" s="325"/>
      <c r="M341" s="343"/>
    </row>
    <row r="342" spans="1:13" ht="16.5" customHeight="1" thickBot="1">
      <c r="A342" s="344"/>
      <c r="B342" s="345"/>
      <c r="C342" s="344" t="s">
        <v>77</v>
      </c>
      <c r="D342" s="345"/>
      <c r="E342" s="7" t="s">
        <v>79</v>
      </c>
      <c r="F342" s="45" t="s">
        <v>77</v>
      </c>
      <c r="G342" s="7" t="s">
        <v>79</v>
      </c>
      <c r="H342" s="45" t="s">
        <v>77</v>
      </c>
      <c r="I342" s="7" t="s">
        <v>79</v>
      </c>
      <c r="J342" s="45" t="s">
        <v>77</v>
      </c>
      <c r="K342" s="7" t="s">
        <v>79</v>
      </c>
      <c r="L342" s="344"/>
      <c r="M342" s="345"/>
    </row>
    <row r="343" spans="1:13" ht="15.75" hidden="1" thickBot="1">
      <c r="A343" s="349">
        <v>25000</v>
      </c>
      <c r="B343" s="350"/>
      <c r="C343" s="397">
        <v>3750</v>
      </c>
      <c r="D343" s="398"/>
      <c r="E343" s="16">
        <v>3750</v>
      </c>
      <c r="F343" s="8">
        <v>3750</v>
      </c>
      <c r="G343" s="8">
        <v>3750</v>
      </c>
      <c r="H343" s="9">
        <v>0</v>
      </c>
      <c r="I343" s="9">
        <v>0</v>
      </c>
      <c r="J343" s="9">
        <v>0</v>
      </c>
      <c r="K343" s="9">
        <v>0</v>
      </c>
      <c r="L343" s="349">
        <v>17500</v>
      </c>
      <c r="M343" s="350"/>
    </row>
    <row r="344" spans="1:13" ht="15.75" customHeight="1" thickBot="1">
      <c r="A344" s="349">
        <f>ROUND(A343/3.4528,2)</f>
        <v>7240.5</v>
      </c>
      <c r="B344" s="350"/>
      <c r="C344" s="397"/>
      <c r="D344" s="398"/>
      <c r="E344" s="16"/>
      <c r="F344" s="8">
        <f>A344*0.15</f>
        <v>1086.075</v>
      </c>
      <c r="G344" s="8">
        <f>ROUND(G343/3.4528,2)</f>
        <v>1086.08</v>
      </c>
      <c r="H344" s="9"/>
      <c r="I344" s="9"/>
      <c r="J344" s="9"/>
      <c r="K344" s="9"/>
      <c r="L344" s="349">
        <f>A344*0.85</f>
        <v>6154.425</v>
      </c>
      <c r="M344" s="350"/>
    </row>
    <row r="345" spans="1:13" ht="13.5" customHeight="1">
      <c r="A345" s="51"/>
      <c r="B345" s="51"/>
      <c r="C345" s="54"/>
      <c r="D345" s="54"/>
      <c r="E345" s="54"/>
      <c r="F345" s="51"/>
      <c r="G345" s="51"/>
      <c r="H345" s="52"/>
      <c r="I345" s="52"/>
      <c r="J345" s="52"/>
      <c r="K345" s="52"/>
      <c r="L345" s="51"/>
      <c r="M345" s="51"/>
    </row>
    <row r="346" spans="1:13" ht="15.75">
      <c r="A346" s="429" t="s">
        <v>218</v>
      </c>
      <c r="B346" s="429"/>
      <c r="C346" s="429"/>
      <c r="D346" s="429"/>
      <c r="E346" s="429"/>
      <c r="F346" s="429"/>
      <c r="G346" s="429"/>
      <c r="H346" s="429"/>
      <c r="I346" s="429"/>
      <c r="J346" s="429"/>
      <c r="K346" s="429"/>
      <c r="L346" s="429"/>
      <c r="M346" s="3"/>
    </row>
    <row r="347" spans="1:13" ht="33" customHeight="1" thickBot="1">
      <c r="A347" s="430" t="s">
        <v>7</v>
      </c>
      <c r="B347" s="430"/>
      <c r="C347" s="430"/>
      <c r="D347" s="430"/>
      <c r="E347" s="430"/>
      <c r="F347" s="430"/>
      <c r="G347" s="430"/>
      <c r="H347" s="430"/>
      <c r="I347" s="430"/>
      <c r="J347" s="430"/>
      <c r="K347" s="430"/>
      <c r="L347" s="430"/>
      <c r="M347" s="430"/>
    </row>
    <row r="348" spans="1:13" ht="31.5" customHeight="1" thickBot="1">
      <c r="A348" s="386" t="s">
        <v>59</v>
      </c>
      <c r="B348" s="383"/>
      <c r="C348" s="386" t="s">
        <v>60</v>
      </c>
      <c r="D348" s="383"/>
      <c r="E348" s="46" t="s">
        <v>61</v>
      </c>
      <c r="F348" s="46" t="s">
        <v>62</v>
      </c>
      <c r="G348" s="334" t="s">
        <v>63</v>
      </c>
      <c r="H348" s="335"/>
      <c r="I348" s="335"/>
      <c r="J348" s="335"/>
      <c r="K348" s="336"/>
      <c r="L348" s="382" t="s">
        <v>64</v>
      </c>
      <c r="M348" s="383"/>
    </row>
    <row r="349" spans="1:13" ht="30.75" customHeight="1" thickBot="1">
      <c r="A349" s="351">
        <v>2018</v>
      </c>
      <c r="B349" s="333"/>
      <c r="C349" s="351">
        <v>2020</v>
      </c>
      <c r="D349" s="333"/>
      <c r="E349" s="49" t="s">
        <v>65</v>
      </c>
      <c r="F349" s="49" t="s">
        <v>66</v>
      </c>
      <c r="G349" s="358" t="s">
        <v>67</v>
      </c>
      <c r="H349" s="359"/>
      <c r="I349" s="359"/>
      <c r="J349" s="359"/>
      <c r="K349" s="360"/>
      <c r="L349" s="332" t="s">
        <v>68</v>
      </c>
      <c r="M349" s="333"/>
    </row>
    <row r="350" spans="1:13" ht="18" customHeight="1" thickBot="1">
      <c r="A350" s="356" t="s">
        <v>115</v>
      </c>
      <c r="B350" s="356"/>
      <c r="C350" s="322" t="s">
        <v>70</v>
      </c>
      <c r="D350" s="322"/>
      <c r="E350" s="322"/>
      <c r="F350" s="322"/>
      <c r="G350" s="6"/>
      <c r="H350" s="6"/>
      <c r="I350" s="6"/>
      <c r="J350" s="6"/>
      <c r="K350" s="6"/>
      <c r="L350" s="357"/>
      <c r="M350" s="357"/>
    </row>
    <row r="351" spans="1:13" ht="15.75" customHeight="1">
      <c r="A351" s="328" t="s">
        <v>71</v>
      </c>
      <c r="B351" s="329"/>
      <c r="C351" s="338" t="s">
        <v>72</v>
      </c>
      <c r="D351" s="339"/>
      <c r="E351" s="340"/>
      <c r="F351" s="338" t="s">
        <v>73</v>
      </c>
      <c r="G351" s="324"/>
      <c r="H351" s="323" t="s">
        <v>74</v>
      </c>
      <c r="I351" s="324"/>
      <c r="J351" s="323" t="s">
        <v>75</v>
      </c>
      <c r="K351" s="324"/>
      <c r="L351" s="323" t="s">
        <v>76</v>
      </c>
      <c r="M351" s="340"/>
    </row>
    <row r="352" spans="1:13" ht="15.75" thickBot="1">
      <c r="A352" s="330"/>
      <c r="B352" s="331"/>
      <c r="C352" s="341"/>
      <c r="D352" s="342"/>
      <c r="E352" s="343"/>
      <c r="F352" s="341"/>
      <c r="G352" s="326"/>
      <c r="H352" s="325"/>
      <c r="I352" s="326"/>
      <c r="J352" s="325"/>
      <c r="K352" s="326"/>
      <c r="L352" s="325"/>
      <c r="M352" s="343"/>
    </row>
    <row r="353" spans="1:13" ht="15.75" customHeight="1" thickBot="1">
      <c r="A353" s="344"/>
      <c r="B353" s="345"/>
      <c r="C353" s="344" t="s">
        <v>77</v>
      </c>
      <c r="D353" s="345"/>
      <c r="E353" s="7" t="s">
        <v>79</v>
      </c>
      <c r="F353" s="45" t="s">
        <v>77</v>
      </c>
      <c r="G353" s="7" t="s">
        <v>79</v>
      </c>
      <c r="H353" s="45" t="s">
        <v>77</v>
      </c>
      <c r="I353" s="7" t="s">
        <v>79</v>
      </c>
      <c r="J353" s="45" t="s">
        <v>77</v>
      </c>
      <c r="K353" s="7" t="s">
        <v>79</v>
      </c>
      <c r="L353" s="344"/>
      <c r="M353" s="345"/>
    </row>
    <row r="354" spans="1:16" ht="15.75" customHeight="1" hidden="1" thickBot="1">
      <c r="A354" s="349">
        <f>2764.7+500</f>
        <v>3264.7</v>
      </c>
      <c r="B354" s="350"/>
      <c r="C354" s="349">
        <f>A354*0.075</f>
        <v>244.85249999999996</v>
      </c>
      <c r="D354" s="350"/>
      <c r="E354" s="8">
        <f>A354*0.075</f>
        <v>244.85249999999996</v>
      </c>
      <c r="F354" s="8">
        <f>A354*0.075</f>
        <v>244.85249999999996</v>
      </c>
      <c r="G354" s="8">
        <f>F354</f>
        <v>244.85249999999996</v>
      </c>
      <c r="H354" s="9">
        <v>0</v>
      </c>
      <c r="I354" s="9">
        <v>0</v>
      </c>
      <c r="J354" s="9">
        <v>0</v>
      </c>
      <c r="K354" s="9">
        <v>0</v>
      </c>
      <c r="L354" s="349">
        <f>A354*0.85</f>
        <v>2774.995</v>
      </c>
      <c r="M354" s="350"/>
      <c r="P354" s="63"/>
    </row>
    <row r="355" spans="1:13" ht="15.75" thickBot="1">
      <c r="A355" s="349">
        <f>ROUND(A354/3.4528,2)</f>
        <v>945.52</v>
      </c>
      <c r="B355" s="350"/>
      <c r="C355" s="349">
        <f>ROUND(C354/3.4528,2)</f>
        <v>70.91</v>
      </c>
      <c r="D355" s="350"/>
      <c r="E355" s="8">
        <f aca="true" t="shared" si="19" ref="E355:L355">ROUND(E354/3.4528,2)</f>
        <v>70.91</v>
      </c>
      <c r="F355" s="8">
        <f t="shared" si="19"/>
        <v>70.91</v>
      </c>
      <c r="G355" s="8">
        <f t="shared" si="19"/>
        <v>70.91</v>
      </c>
      <c r="H355" s="9"/>
      <c r="I355" s="9"/>
      <c r="J355" s="9"/>
      <c r="K355" s="9"/>
      <c r="L355" s="349">
        <f t="shared" si="19"/>
        <v>803.69</v>
      </c>
      <c r="M355" s="350"/>
    </row>
    <row r="356" spans="1:13" ht="11.25" customHeight="1">
      <c r="A356" s="51"/>
      <c r="B356" s="51"/>
      <c r="C356" s="51"/>
      <c r="D356" s="51"/>
      <c r="E356" s="51"/>
      <c r="F356" s="51"/>
      <c r="G356" s="51"/>
      <c r="H356" s="52"/>
      <c r="I356" s="52"/>
      <c r="J356" s="52"/>
      <c r="K356" s="52"/>
      <c r="L356" s="51"/>
      <c r="M356" s="51"/>
    </row>
    <row r="357" spans="1:13" ht="33.75" customHeight="1" thickBot="1">
      <c r="A357" s="430" t="s">
        <v>8</v>
      </c>
      <c r="B357" s="430"/>
      <c r="C357" s="430"/>
      <c r="D357" s="430"/>
      <c r="E357" s="430"/>
      <c r="F357" s="430"/>
      <c r="G357" s="430"/>
      <c r="H357" s="430"/>
      <c r="I357" s="430"/>
      <c r="J357" s="430"/>
      <c r="K357" s="430"/>
      <c r="L357" s="430"/>
      <c r="M357" s="430"/>
    </row>
    <row r="358" spans="1:13" ht="30.75" thickBot="1">
      <c r="A358" s="334" t="s">
        <v>59</v>
      </c>
      <c r="B358" s="337"/>
      <c r="C358" s="334" t="s">
        <v>60</v>
      </c>
      <c r="D358" s="337"/>
      <c r="E358" s="44" t="s">
        <v>61</v>
      </c>
      <c r="F358" s="44" t="s">
        <v>62</v>
      </c>
      <c r="G358" s="334" t="s">
        <v>63</v>
      </c>
      <c r="H358" s="335"/>
      <c r="I358" s="335"/>
      <c r="J358" s="335"/>
      <c r="K358" s="336"/>
      <c r="L358" s="363" t="s">
        <v>64</v>
      </c>
      <c r="M358" s="337"/>
    </row>
    <row r="359" spans="1:13" ht="34.5" customHeight="1" thickBot="1">
      <c r="A359" s="351">
        <v>2017</v>
      </c>
      <c r="B359" s="333"/>
      <c r="C359" s="351">
        <v>2020</v>
      </c>
      <c r="D359" s="333"/>
      <c r="E359" s="49" t="s">
        <v>65</v>
      </c>
      <c r="F359" s="49" t="s">
        <v>66</v>
      </c>
      <c r="G359" s="358" t="s">
        <v>67</v>
      </c>
      <c r="H359" s="359"/>
      <c r="I359" s="359"/>
      <c r="J359" s="359"/>
      <c r="K359" s="360"/>
      <c r="L359" s="332" t="s">
        <v>68</v>
      </c>
      <c r="M359" s="333"/>
    </row>
    <row r="360" spans="1:13" ht="17.25" customHeight="1" thickBot="1">
      <c r="A360" s="356" t="s">
        <v>117</v>
      </c>
      <c r="B360" s="356"/>
      <c r="C360" s="322" t="s">
        <v>70</v>
      </c>
      <c r="D360" s="322"/>
      <c r="E360" s="322"/>
      <c r="F360" s="322"/>
      <c r="G360" s="12"/>
      <c r="H360" s="12"/>
      <c r="I360" s="12"/>
      <c r="J360" s="12"/>
      <c r="K360" s="12"/>
      <c r="L360" s="357"/>
      <c r="M360" s="357"/>
    </row>
    <row r="361" spans="1:13" ht="15.75" customHeight="1">
      <c r="A361" s="436" t="s">
        <v>71</v>
      </c>
      <c r="B361" s="437"/>
      <c r="C361" s="378" t="s">
        <v>72</v>
      </c>
      <c r="D361" s="395"/>
      <c r="E361" s="379"/>
      <c r="F361" s="378" t="s">
        <v>73</v>
      </c>
      <c r="G361" s="379"/>
      <c r="H361" s="378" t="s">
        <v>74</v>
      </c>
      <c r="I361" s="379"/>
      <c r="J361" s="378" t="s">
        <v>75</v>
      </c>
      <c r="K361" s="379"/>
      <c r="L361" s="378" t="s">
        <v>76</v>
      </c>
      <c r="M361" s="379"/>
    </row>
    <row r="362" spans="1:13" ht="15.75" customHeight="1" thickBot="1">
      <c r="A362" s="438"/>
      <c r="B362" s="439"/>
      <c r="C362" s="380"/>
      <c r="D362" s="396"/>
      <c r="E362" s="381"/>
      <c r="F362" s="380"/>
      <c r="G362" s="381"/>
      <c r="H362" s="380"/>
      <c r="I362" s="381"/>
      <c r="J362" s="380"/>
      <c r="K362" s="381"/>
      <c r="L362" s="380"/>
      <c r="M362" s="381"/>
    </row>
    <row r="363" spans="1:13" ht="16.5" thickBot="1">
      <c r="A363" s="344"/>
      <c r="B363" s="345"/>
      <c r="C363" s="344" t="s">
        <v>77</v>
      </c>
      <c r="D363" s="345"/>
      <c r="E363" s="7" t="s">
        <v>79</v>
      </c>
      <c r="F363" s="45" t="s">
        <v>77</v>
      </c>
      <c r="G363" s="7" t="s">
        <v>79</v>
      </c>
      <c r="H363" s="45" t="s">
        <v>77</v>
      </c>
      <c r="I363" s="7" t="s">
        <v>79</v>
      </c>
      <c r="J363" s="45" t="s">
        <v>77</v>
      </c>
      <c r="K363" s="7" t="s">
        <v>79</v>
      </c>
      <c r="L363" s="344"/>
      <c r="M363" s="345"/>
    </row>
    <row r="364" spans="1:14" ht="15.75" customHeight="1" hidden="1" thickBot="1">
      <c r="A364" s="349">
        <f>2764.7+597.678</f>
        <v>3362.3779999999997</v>
      </c>
      <c r="B364" s="350"/>
      <c r="C364" s="349">
        <f>A364*0.075</f>
        <v>252.17834999999997</v>
      </c>
      <c r="D364" s="350"/>
      <c r="E364" s="8">
        <f>C364</f>
        <v>252.17834999999997</v>
      </c>
      <c r="F364" s="8">
        <f>E364</f>
        <v>252.17834999999997</v>
      </c>
      <c r="G364" s="8">
        <f>E364</f>
        <v>252.17834999999997</v>
      </c>
      <c r="H364" s="9">
        <v>0</v>
      </c>
      <c r="I364" s="9">
        <v>0</v>
      </c>
      <c r="J364" s="9">
        <v>0</v>
      </c>
      <c r="K364" s="9">
        <v>0</v>
      </c>
      <c r="L364" s="349">
        <f>A364*0.85</f>
        <v>2858.0213</v>
      </c>
      <c r="M364" s="350"/>
      <c r="N364" s="63"/>
    </row>
    <row r="365" spans="1:13" ht="15.75" customHeight="1" thickBot="1">
      <c r="A365" s="349">
        <f>ROUND(A364/3.4528,2)</f>
        <v>973.81</v>
      </c>
      <c r="B365" s="350"/>
      <c r="C365" s="349">
        <f>ROUND(C364/3.4528,2)</f>
        <v>73.04</v>
      </c>
      <c r="D365" s="350"/>
      <c r="E365" s="8">
        <f aca="true" t="shared" si="20" ref="E365:L365">ROUND(E364/3.4528,2)</f>
        <v>73.04</v>
      </c>
      <c r="F365" s="8">
        <f t="shared" si="20"/>
        <v>73.04</v>
      </c>
      <c r="G365" s="8">
        <f t="shared" si="20"/>
        <v>73.04</v>
      </c>
      <c r="H365" s="9"/>
      <c r="I365" s="9"/>
      <c r="J365" s="9"/>
      <c r="K365" s="9"/>
      <c r="L365" s="349">
        <f t="shared" si="20"/>
        <v>827.74</v>
      </c>
      <c r="M365" s="350"/>
    </row>
    <row r="366" spans="1:13" ht="19.5" customHeight="1">
      <c r="A366" s="362"/>
      <c r="B366" s="362"/>
      <c r="C366" s="362"/>
      <c r="D366" s="362"/>
      <c r="E366" s="14"/>
      <c r="F366" s="14"/>
      <c r="G366" s="14"/>
      <c r="H366" s="14"/>
      <c r="I366" s="14"/>
      <c r="J366" s="14"/>
      <c r="K366" s="14"/>
      <c r="L366" s="348"/>
      <c r="M366" s="348"/>
    </row>
    <row r="367" spans="1:13" ht="20.25" customHeight="1" thickBot="1">
      <c r="A367" s="346" t="s">
        <v>261</v>
      </c>
      <c r="B367" s="346"/>
      <c r="C367" s="346"/>
      <c r="D367" s="346"/>
      <c r="E367" s="346"/>
      <c r="F367" s="346"/>
      <c r="G367" s="346"/>
      <c r="H367" s="346"/>
      <c r="I367" s="346"/>
      <c r="J367" s="346"/>
      <c r="K367" s="346"/>
      <c r="L367" s="346"/>
      <c r="M367" s="346"/>
    </row>
    <row r="368" spans="1:13" ht="33.75" customHeight="1" thickBot="1">
      <c r="A368" s="334" t="s">
        <v>59</v>
      </c>
      <c r="B368" s="337"/>
      <c r="C368" s="334" t="s">
        <v>60</v>
      </c>
      <c r="D368" s="337"/>
      <c r="E368" s="5" t="s">
        <v>61</v>
      </c>
      <c r="F368" s="5" t="s">
        <v>62</v>
      </c>
      <c r="G368" s="334" t="s">
        <v>63</v>
      </c>
      <c r="H368" s="335"/>
      <c r="I368" s="335"/>
      <c r="J368" s="335"/>
      <c r="K368" s="336"/>
      <c r="L368" s="363" t="s">
        <v>64</v>
      </c>
      <c r="M368" s="337"/>
    </row>
    <row r="369" spans="1:13" ht="12" customHeight="1">
      <c r="A369" s="352">
        <v>2014</v>
      </c>
      <c r="B369" s="353"/>
      <c r="C369" s="352">
        <v>2017</v>
      </c>
      <c r="D369" s="353"/>
      <c r="E369" s="387" t="s">
        <v>65</v>
      </c>
      <c r="F369" s="387" t="s">
        <v>66</v>
      </c>
      <c r="G369" s="389" t="s">
        <v>119</v>
      </c>
      <c r="H369" s="390"/>
      <c r="I369" s="390"/>
      <c r="J369" s="390"/>
      <c r="K369" s="115"/>
      <c r="L369" s="352" t="s">
        <v>100</v>
      </c>
      <c r="M369" s="353"/>
    </row>
    <row r="370" spans="1:13" ht="12" customHeight="1">
      <c r="A370" s="478"/>
      <c r="B370" s="419"/>
      <c r="C370" s="478"/>
      <c r="D370" s="419"/>
      <c r="E370" s="479"/>
      <c r="F370" s="479"/>
      <c r="G370" s="491"/>
      <c r="H370" s="492"/>
      <c r="I370" s="492"/>
      <c r="J370" s="492"/>
      <c r="K370" s="493"/>
      <c r="L370" s="478"/>
      <c r="M370" s="419"/>
    </row>
    <row r="371" spans="1:13" ht="12" customHeight="1" thickBot="1">
      <c r="A371" s="354"/>
      <c r="B371" s="355"/>
      <c r="C371" s="354"/>
      <c r="D371" s="355"/>
      <c r="E371" s="388"/>
      <c r="F371" s="388"/>
      <c r="G371" s="425"/>
      <c r="H371" s="426"/>
      <c r="I371" s="426"/>
      <c r="J371" s="426"/>
      <c r="K371" s="427"/>
      <c r="L371" s="354"/>
      <c r="M371" s="355"/>
    </row>
    <row r="372" spans="1:13" ht="15.75" customHeight="1" thickBot="1">
      <c r="A372" s="454" t="s">
        <v>264</v>
      </c>
      <c r="B372" s="454"/>
      <c r="C372" s="322" t="s">
        <v>70</v>
      </c>
      <c r="D372" s="322"/>
      <c r="E372" s="322"/>
      <c r="F372" s="322"/>
      <c r="G372" s="6"/>
      <c r="H372" s="6"/>
      <c r="I372" s="6"/>
      <c r="J372" s="6"/>
      <c r="K372" s="6"/>
      <c r="L372" s="357"/>
      <c r="M372" s="357"/>
    </row>
    <row r="373" spans="1:13" ht="15">
      <c r="A373" s="328" t="s">
        <v>71</v>
      </c>
      <c r="B373" s="329"/>
      <c r="C373" s="338" t="s">
        <v>72</v>
      </c>
      <c r="D373" s="339"/>
      <c r="E373" s="340"/>
      <c r="F373" s="338" t="s">
        <v>73</v>
      </c>
      <c r="G373" s="324"/>
      <c r="H373" s="323" t="s">
        <v>74</v>
      </c>
      <c r="I373" s="324"/>
      <c r="J373" s="323" t="s">
        <v>75</v>
      </c>
      <c r="K373" s="324"/>
      <c r="L373" s="323" t="s">
        <v>76</v>
      </c>
      <c r="M373" s="340"/>
    </row>
    <row r="374" spans="1:13" ht="17.25" customHeight="1" thickBot="1">
      <c r="A374" s="330"/>
      <c r="B374" s="331"/>
      <c r="C374" s="341"/>
      <c r="D374" s="342"/>
      <c r="E374" s="343"/>
      <c r="F374" s="341"/>
      <c r="G374" s="326"/>
      <c r="H374" s="325"/>
      <c r="I374" s="326"/>
      <c r="J374" s="325"/>
      <c r="K374" s="326"/>
      <c r="L374" s="325"/>
      <c r="M374" s="343"/>
    </row>
    <row r="375" spans="1:13" ht="16.5" thickBot="1">
      <c r="A375" s="344"/>
      <c r="B375" s="345"/>
      <c r="C375" s="344" t="s">
        <v>77</v>
      </c>
      <c r="D375" s="345"/>
      <c r="E375" s="7" t="s">
        <v>79</v>
      </c>
      <c r="F375" s="45" t="s">
        <v>77</v>
      </c>
      <c r="G375" s="7" t="s">
        <v>79</v>
      </c>
      <c r="H375" s="45" t="s">
        <v>77</v>
      </c>
      <c r="I375" s="7" t="s">
        <v>79</v>
      </c>
      <c r="J375" s="45" t="s">
        <v>77</v>
      </c>
      <c r="K375" s="7" t="s">
        <v>79</v>
      </c>
      <c r="L375" s="344"/>
      <c r="M375" s="345"/>
    </row>
    <row r="376" spans="1:13" ht="15.75" hidden="1" thickBot="1">
      <c r="A376" s="349">
        <v>39597.5</v>
      </c>
      <c r="B376" s="350"/>
      <c r="C376" s="349">
        <v>11500</v>
      </c>
      <c r="D376" s="350"/>
      <c r="E376" s="9">
        <v>0</v>
      </c>
      <c r="F376" s="8">
        <v>6597.5</v>
      </c>
      <c r="G376" s="8">
        <v>3529.41</v>
      </c>
      <c r="H376" s="9">
        <v>0</v>
      </c>
      <c r="I376" s="9">
        <v>0</v>
      </c>
      <c r="J376" s="9">
        <v>0</v>
      </c>
      <c r="K376" s="8">
        <v>1500</v>
      </c>
      <c r="L376" s="349">
        <v>20000</v>
      </c>
      <c r="M376" s="350"/>
    </row>
    <row r="377" spans="1:14" ht="14.25" customHeight="1" thickBot="1">
      <c r="A377" s="275">
        <f>45000/3.4528</f>
        <v>13032.900834105654</v>
      </c>
      <c r="B377" s="276"/>
      <c r="C377" s="275">
        <f>5000</f>
        <v>5000</v>
      </c>
      <c r="D377" s="276"/>
      <c r="E377" s="70"/>
      <c r="F377" s="65">
        <f>A377-C377-L377</f>
        <v>3032.900834105654</v>
      </c>
      <c r="G377" s="65">
        <f>F377</f>
        <v>3032.900834105654</v>
      </c>
      <c r="H377" s="70"/>
      <c r="I377" s="70"/>
      <c r="J377" s="70"/>
      <c r="K377" s="65"/>
      <c r="L377" s="275">
        <v>5000</v>
      </c>
      <c r="M377" s="276"/>
      <c r="N377" s="63"/>
    </row>
    <row r="378" spans="1:13" ht="13.5" customHeight="1">
      <c r="A378" s="362"/>
      <c r="B378" s="362"/>
      <c r="C378" s="362"/>
      <c r="D378" s="362"/>
      <c r="E378" s="14"/>
      <c r="F378" s="14"/>
      <c r="G378" s="14"/>
      <c r="H378" s="14"/>
      <c r="I378" s="14"/>
      <c r="J378" s="14"/>
      <c r="K378" s="14"/>
      <c r="L378" s="348"/>
      <c r="M378" s="348"/>
    </row>
    <row r="379" spans="1:13" ht="18" customHeight="1" thickBot="1">
      <c r="A379" s="407" t="s">
        <v>262</v>
      </c>
      <c r="B379" s="407"/>
      <c r="C379" s="407"/>
      <c r="D379" s="407"/>
      <c r="E379" s="407"/>
      <c r="F379" s="407"/>
      <c r="G379" s="407"/>
      <c r="H379" s="407"/>
      <c r="I379" s="407"/>
      <c r="J379" s="407"/>
      <c r="K379" s="407"/>
      <c r="L379" s="407"/>
      <c r="M379" s="407"/>
    </row>
    <row r="380" spans="1:13" ht="30.75" thickBot="1">
      <c r="A380" s="334" t="s">
        <v>59</v>
      </c>
      <c r="B380" s="337"/>
      <c r="C380" s="334" t="s">
        <v>60</v>
      </c>
      <c r="D380" s="337"/>
      <c r="E380" s="5" t="s">
        <v>61</v>
      </c>
      <c r="F380" s="5" t="s">
        <v>62</v>
      </c>
      <c r="G380" s="334" t="s">
        <v>63</v>
      </c>
      <c r="H380" s="335"/>
      <c r="I380" s="335"/>
      <c r="J380" s="335"/>
      <c r="K380" s="336"/>
      <c r="L380" s="363" t="s">
        <v>64</v>
      </c>
      <c r="M380" s="337"/>
    </row>
    <row r="381" spans="1:13" ht="15.75" customHeight="1">
      <c r="A381" s="352">
        <v>2014</v>
      </c>
      <c r="B381" s="353"/>
      <c r="C381" s="352">
        <v>2017</v>
      </c>
      <c r="D381" s="353"/>
      <c r="E381" s="387" t="s">
        <v>65</v>
      </c>
      <c r="F381" s="387" t="s">
        <v>106</v>
      </c>
      <c r="G381" s="306" t="s">
        <v>120</v>
      </c>
      <c r="H381" s="423"/>
      <c r="I381" s="423"/>
      <c r="J381" s="423"/>
      <c r="K381" s="424"/>
      <c r="L381" s="352" t="s">
        <v>68</v>
      </c>
      <c r="M381" s="353"/>
    </row>
    <row r="382" spans="1:13" ht="16.5" customHeight="1" thickBot="1">
      <c r="A382" s="354"/>
      <c r="B382" s="355"/>
      <c r="C382" s="354"/>
      <c r="D382" s="355"/>
      <c r="E382" s="388"/>
      <c r="F382" s="388"/>
      <c r="G382" s="425"/>
      <c r="H382" s="426"/>
      <c r="I382" s="426"/>
      <c r="J382" s="426"/>
      <c r="K382" s="427"/>
      <c r="L382" s="354"/>
      <c r="M382" s="355"/>
    </row>
    <row r="383" spans="1:13" ht="16.5" thickBot="1">
      <c r="A383" s="411" t="s">
        <v>263</v>
      </c>
      <c r="B383" s="411"/>
      <c r="C383" s="361" t="s">
        <v>70</v>
      </c>
      <c r="D383" s="361"/>
      <c r="E383" s="361"/>
      <c r="F383" s="361"/>
      <c r="G383" s="12"/>
      <c r="H383" s="12"/>
      <c r="I383" s="12"/>
      <c r="J383" s="12"/>
      <c r="K383" s="12"/>
      <c r="L383" s="404"/>
      <c r="M383" s="404"/>
    </row>
    <row r="384" spans="1:13" ht="15">
      <c r="A384" s="328" t="s">
        <v>71</v>
      </c>
      <c r="B384" s="329"/>
      <c r="C384" s="338" t="s">
        <v>72</v>
      </c>
      <c r="D384" s="339"/>
      <c r="E384" s="340"/>
      <c r="F384" s="338" t="s">
        <v>73</v>
      </c>
      <c r="G384" s="324"/>
      <c r="H384" s="323" t="s">
        <v>74</v>
      </c>
      <c r="I384" s="324"/>
      <c r="J384" s="323" t="s">
        <v>75</v>
      </c>
      <c r="K384" s="324"/>
      <c r="L384" s="323" t="s">
        <v>76</v>
      </c>
      <c r="M384" s="340"/>
    </row>
    <row r="385" spans="1:13" ht="15.75" thickBot="1">
      <c r="A385" s="330"/>
      <c r="B385" s="331"/>
      <c r="C385" s="341"/>
      <c r="D385" s="342"/>
      <c r="E385" s="343"/>
      <c r="F385" s="341"/>
      <c r="G385" s="326"/>
      <c r="H385" s="325"/>
      <c r="I385" s="326"/>
      <c r="J385" s="325"/>
      <c r="K385" s="326"/>
      <c r="L385" s="325"/>
      <c r="M385" s="343"/>
    </row>
    <row r="386" spans="1:13" ht="18" customHeight="1" thickBot="1">
      <c r="A386" s="344"/>
      <c r="B386" s="345"/>
      <c r="C386" s="344" t="s">
        <v>77</v>
      </c>
      <c r="D386" s="345"/>
      <c r="E386" s="7" t="s">
        <v>79</v>
      </c>
      <c r="F386" s="45" t="s">
        <v>77</v>
      </c>
      <c r="G386" s="7" t="s">
        <v>79</v>
      </c>
      <c r="H386" s="45" t="s">
        <v>77</v>
      </c>
      <c r="I386" s="7" t="s">
        <v>79</v>
      </c>
      <c r="J386" s="45" t="s">
        <v>77</v>
      </c>
      <c r="K386" s="7" t="s">
        <v>79</v>
      </c>
      <c r="L386" s="344"/>
      <c r="M386" s="345"/>
    </row>
    <row r="387" spans="1:13" s="72" customFormat="1" ht="16.5" customHeight="1" hidden="1" thickBot="1">
      <c r="A387" s="275">
        <v>2500</v>
      </c>
      <c r="B387" s="276"/>
      <c r="C387" s="275">
        <v>375</v>
      </c>
      <c r="D387" s="276"/>
      <c r="E387" s="65">
        <v>375</v>
      </c>
      <c r="F387" s="65">
        <v>375</v>
      </c>
      <c r="G387" s="65">
        <v>375</v>
      </c>
      <c r="H387" s="70">
        <v>0</v>
      </c>
      <c r="I387" s="70">
        <v>0</v>
      </c>
      <c r="J387" s="70">
        <v>0</v>
      </c>
      <c r="K387" s="70">
        <v>0</v>
      </c>
      <c r="L387" s="275">
        <v>1750</v>
      </c>
      <c r="M387" s="276"/>
    </row>
    <row r="388" spans="1:13" s="72" customFormat="1" ht="15" customHeight="1" thickBot="1">
      <c r="A388" s="275">
        <f>ROUND(A387/3.4528,2)</f>
        <v>724.05</v>
      </c>
      <c r="B388" s="276"/>
      <c r="C388" s="275"/>
      <c r="D388" s="276"/>
      <c r="E388" s="65"/>
      <c r="F388" s="65">
        <f>A388*0.045</f>
        <v>32.582249999999995</v>
      </c>
      <c r="G388" s="65">
        <f>A388*0.045</f>
        <v>32.582249999999995</v>
      </c>
      <c r="H388" s="92">
        <f>A388*0.105</f>
        <v>76.02524999999999</v>
      </c>
      <c r="I388" s="92">
        <f>H388</f>
        <v>76.02524999999999</v>
      </c>
      <c r="J388" s="70"/>
      <c r="K388" s="70"/>
      <c r="L388" s="275">
        <f>A388*0.85</f>
        <v>615.4425</v>
      </c>
      <c r="M388" s="276"/>
    </row>
    <row r="389" spans="1:13" ht="12" customHeight="1">
      <c r="A389" s="51"/>
      <c r="B389" s="51"/>
      <c r="C389" s="61"/>
      <c r="D389" s="61"/>
      <c r="E389" s="62"/>
      <c r="F389" s="51"/>
      <c r="G389" s="52"/>
      <c r="H389" s="62"/>
      <c r="I389" s="62"/>
      <c r="J389" s="62"/>
      <c r="K389" s="62"/>
      <c r="L389" s="62"/>
      <c r="M389" s="62"/>
    </row>
    <row r="390" spans="1:13" ht="34.5" customHeight="1" thickBot="1">
      <c r="A390" s="346" t="s">
        <v>357</v>
      </c>
      <c r="B390" s="374"/>
      <c r="C390" s="374"/>
      <c r="D390" s="374"/>
      <c r="E390" s="374"/>
      <c r="F390" s="374"/>
      <c r="G390" s="374"/>
      <c r="H390" s="374"/>
      <c r="I390" s="374"/>
      <c r="J390" s="374"/>
      <c r="K390" s="374"/>
      <c r="L390" s="374"/>
      <c r="M390" s="374"/>
    </row>
    <row r="391" spans="1:13" ht="32.25" customHeight="1" thickBot="1">
      <c r="A391" s="334" t="s">
        <v>59</v>
      </c>
      <c r="B391" s="337"/>
      <c r="C391" s="334" t="s">
        <v>60</v>
      </c>
      <c r="D391" s="337"/>
      <c r="E391" s="5" t="s">
        <v>61</v>
      </c>
      <c r="F391" s="5" t="s">
        <v>62</v>
      </c>
      <c r="G391" s="334" t="s">
        <v>63</v>
      </c>
      <c r="H391" s="335"/>
      <c r="I391" s="335"/>
      <c r="J391" s="335"/>
      <c r="K391" s="336"/>
      <c r="L391" s="363" t="s">
        <v>64</v>
      </c>
      <c r="M391" s="337"/>
    </row>
    <row r="392" spans="1:13" ht="31.5" customHeight="1" thickBot="1">
      <c r="A392" s="352">
        <v>2015</v>
      </c>
      <c r="B392" s="353"/>
      <c r="C392" s="352">
        <v>2019</v>
      </c>
      <c r="D392" s="353"/>
      <c r="E392" s="42" t="s">
        <v>65</v>
      </c>
      <c r="F392" s="42" t="s">
        <v>66</v>
      </c>
      <c r="G392" s="358" t="s">
        <v>67</v>
      </c>
      <c r="H392" s="359"/>
      <c r="I392" s="359"/>
      <c r="J392" s="359"/>
      <c r="K392" s="159"/>
      <c r="L392" s="428" t="s">
        <v>68</v>
      </c>
      <c r="M392" s="353"/>
    </row>
    <row r="393" spans="1:13" ht="16.5" thickBot="1">
      <c r="A393" s="356" t="s">
        <v>92</v>
      </c>
      <c r="B393" s="356"/>
      <c r="C393" s="322" t="s">
        <v>70</v>
      </c>
      <c r="D393" s="322"/>
      <c r="E393" s="322"/>
      <c r="F393" s="322"/>
      <c r="G393" s="6"/>
      <c r="H393" s="6"/>
      <c r="I393" s="6"/>
      <c r="J393" s="6"/>
      <c r="K393" s="6"/>
      <c r="L393" s="357"/>
      <c r="M393" s="357"/>
    </row>
    <row r="394" spans="1:13" ht="15">
      <c r="A394" s="328" t="s">
        <v>71</v>
      </c>
      <c r="B394" s="329"/>
      <c r="C394" s="338" t="s">
        <v>72</v>
      </c>
      <c r="D394" s="339"/>
      <c r="E394" s="340"/>
      <c r="F394" s="338" t="s">
        <v>73</v>
      </c>
      <c r="G394" s="324"/>
      <c r="H394" s="323" t="s">
        <v>74</v>
      </c>
      <c r="I394" s="324"/>
      <c r="J394" s="323" t="s">
        <v>75</v>
      </c>
      <c r="K394" s="324"/>
      <c r="L394" s="323" t="s">
        <v>76</v>
      </c>
      <c r="M394" s="340"/>
    </row>
    <row r="395" spans="1:13" ht="16.5" customHeight="1" thickBot="1">
      <c r="A395" s="330"/>
      <c r="B395" s="331"/>
      <c r="C395" s="341"/>
      <c r="D395" s="342"/>
      <c r="E395" s="343"/>
      <c r="F395" s="341"/>
      <c r="G395" s="326"/>
      <c r="H395" s="325"/>
      <c r="I395" s="326"/>
      <c r="J395" s="325"/>
      <c r="K395" s="326"/>
      <c r="L395" s="325"/>
      <c r="M395" s="343"/>
    </row>
    <row r="396" spans="1:13" ht="18.75" customHeight="1" thickBot="1">
      <c r="A396" s="344"/>
      <c r="B396" s="345"/>
      <c r="C396" s="344" t="s">
        <v>77</v>
      </c>
      <c r="D396" s="345"/>
      <c r="E396" s="7" t="s">
        <v>79</v>
      </c>
      <c r="F396" s="45" t="s">
        <v>77</v>
      </c>
      <c r="G396" s="7" t="s">
        <v>79</v>
      </c>
      <c r="H396" s="45" t="s">
        <v>77</v>
      </c>
      <c r="I396" s="7" t="s">
        <v>79</v>
      </c>
      <c r="J396" s="45" t="s">
        <v>77</v>
      </c>
      <c r="K396" s="7" t="s">
        <v>79</v>
      </c>
      <c r="L396" s="344"/>
      <c r="M396" s="345"/>
    </row>
    <row r="397" spans="1:13" ht="15.75" hidden="1" thickBot="1">
      <c r="A397" s="349">
        <v>15146.46</v>
      </c>
      <c r="B397" s="350"/>
      <c r="C397" s="349">
        <v>1135.98</v>
      </c>
      <c r="D397" s="350"/>
      <c r="E397" s="8">
        <v>1135.98</v>
      </c>
      <c r="F397" s="8">
        <v>1135.98</v>
      </c>
      <c r="G397" s="8">
        <v>1135.98</v>
      </c>
      <c r="H397" s="9">
        <v>0</v>
      </c>
      <c r="I397" s="9">
        <v>0</v>
      </c>
      <c r="J397" s="9">
        <v>0</v>
      </c>
      <c r="K397" s="9">
        <v>0</v>
      </c>
      <c r="L397" s="349">
        <v>12874.5</v>
      </c>
      <c r="M397" s="350"/>
    </row>
    <row r="398" spans="1:13" ht="15.75" customHeight="1" thickBot="1">
      <c r="A398" s="349">
        <f>ROUND(A397/3.4528,2)</f>
        <v>4386.72</v>
      </c>
      <c r="B398" s="350"/>
      <c r="C398" s="349">
        <f>ROUND(C397/3.4528,2)</f>
        <v>329</v>
      </c>
      <c r="D398" s="350"/>
      <c r="E398" s="8">
        <f aca="true" t="shared" si="21" ref="E398:L398">ROUND(E397/3.4528,2)</f>
        <v>329</v>
      </c>
      <c r="F398" s="8">
        <f t="shared" si="21"/>
        <v>329</v>
      </c>
      <c r="G398" s="8">
        <f t="shared" si="21"/>
        <v>329</v>
      </c>
      <c r="H398" s="9"/>
      <c r="I398" s="9"/>
      <c r="J398" s="9"/>
      <c r="K398" s="9"/>
      <c r="L398" s="349">
        <f t="shared" si="21"/>
        <v>3728.71</v>
      </c>
      <c r="M398" s="350"/>
    </row>
    <row r="399" spans="1:13" ht="35.25" customHeight="1">
      <c r="A399" s="81"/>
      <c r="B399" s="81"/>
      <c r="C399" s="81"/>
      <c r="D399" s="81"/>
      <c r="E399" s="14"/>
      <c r="F399" s="14"/>
      <c r="G399" s="14"/>
      <c r="H399" s="14"/>
      <c r="I399" s="14"/>
      <c r="J399" s="14"/>
      <c r="K399" s="14"/>
      <c r="L399" s="82"/>
      <c r="M399" s="82"/>
    </row>
    <row r="400" spans="1:13" ht="33.75" customHeight="1" thickBot="1">
      <c r="A400" s="407" t="s">
        <v>265</v>
      </c>
      <c r="B400" s="450"/>
      <c r="C400" s="450"/>
      <c r="D400" s="450"/>
      <c r="E400" s="450"/>
      <c r="F400" s="450"/>
      <c r="G400" s="450"/>
      <c r="H400" s="450"/>
      <c r="I400" s="450"/>
      <c r="J400" s="450"/>
      <c r="K400" s="450"/>
      <c r="L400" s="450"/>
      <c r="M400" s="451"/>
    </row>
    <row r="401" spans="1:13" ht="30.75" thickBot="1">
      <c r="A401" s="334" t="s">
        <v>59</v>
      </c>
      <c r="B401" s="337"/>
      <c r="C401" s="334" t="s">
        <v>60</v>
      </c>
      <c r="D401" s="337"/>
      <c r="E401" s="44" t="s">
        <v>61</v>
      </c>
      <c r="F401" s="44" t="s">
        <v>62</v>
      </c>
      <c r="G401" s="334" t="s">
        <v>63</v>
      </c>
      <c r="H401" s="335"/>
      <c r="I401" s="335"/>
      <c r="J401" s="335"/>
      <c r="K401" s="337"/>
      <c r="L401" s="334" t="s">
        <v>64</v>
      </c>
      <c r="M401" s="337"/>
    </row>
    <row r="402" spans="1:13" ht="34.5" customHeight="1" thickBot="1">
      <c r="A402" s="351">
        <v>2016</v>
      </c>
      <c r="B402" s="333"/>
      <c r="C402" s="351">
        <v>2020</v>
      </c>
      <c r="D402" s="333"/>
      <c r="E402" s="49" t="s">
        <v>65</v>
      </c>
      <c r="F402" s="49" t="s">
        <v>66</v>
      </c>
      <c r="G402" s="358" t="s">
        <v>67</v>
      </c>
      <c r="H402" s="359"/>
      <c r="I402" s="359"/>
      <c r="J402" s="359"/>
      <c r="K402" s="360"/>
      <c r="L402" s="332" t="s">
        <v>68</v>
      </c>
      <c r="M402" s="333"/>
    </row>
    <row r="403" spans="1:13" ht="15.75" customHeight="1" thickBot="1">
      <c r="A403" s="452" t="s">
        <v>266</v>
      </c>
      <c r="B403" s="453"/>
      <c r="C403" s="448" t="s">
        <v>70</v>
      </c>
      <c r="D403" s="449"/>
      <c r="E403" s="449"/>
      <c r="F403" s="449"/>
      <c r="G403" s="449"/>
      <c r="H403" s="449"/>
      <c r="I403" s="449"/>
      <c r="J403" s="55"/>
      <c r="K403" s="55"/>
      <c r="L403" s="55"/>
      <c r="M403" s="56"/>
    </row>
    <row r="404" spans="1:13" ht="27.75" customHeight="1">
      <c r="A404" s="328" t="s">
        <v>71</v>
      </c>
      <c r="B404" s="329"/>
      <c r="C404" s="338" t="s">
        <v>72</v>
      </c>
      <c r="D404" s="339"/>
      <c r="E404" s="340"/>
      <c r="F404" s="338" t="s">
        <v>73</v>
      </c>
      <c r="G404" s="324"/>
      <c r="H404" s="323" t="s">
        <v>74</v>
      </c>
      <c r="I404" s="324"/>
      <c r="J404" s="323" t="s">
        <v>75</v>
      </c>
      <c r="K404" s="340"/>
      <c r="L404" s="339" t="s">
        <v>76</v>
      </c>
      <c r="M404" s="340"/>
    </row>
    <row r="405" spans="1:13" ht="4.5" customHeight="1" thickBot="1">
      <c r="A405" s="330"/>
      <c r="B405" s="331"/>
      <c r="C405" s="341"/>
      <c r="D405" s="342"/>
      <c r="E405" s="343"/>
      <c r="F405" s="341"/>
      <c r="G405" s="326"/>
      <c r="H405" s="325"/>
      <c r="I405" s="326"/>
      <c r="J405" s="325"/>
      <c r="K405" s="343"/>
      <c r="L405" s="342"/>
      <c r="M405" s="343"/>
    </row>
    <row r="406" spans="1:13" ht="16.5" customHeight="1" thickBot="1">
      <c r="A406" s="344"/>
      <c r="B406" s="345"/>
      <c r="C406" s="344" t="s">
        <v>77</v>
      </c>
      <c r="D406" s="345"/>
      <c r="E406" s="53" t="s">
        <v>79</v>
      </c>
      <c r="F406" s="59" t="s">
        <v>77</v>
      </c>
      <c r="G406" s="60" t="s">
        <v>79</v>
      </c>
      <c r="H406" s="59" t="s">
        <v>77</v>
      </c>
      <c r="I406" s="53" t="s">
        <v>79</v>
      </c>
      <c r="J406" s="59" t="s">
        <v>77</v>
      </c>
      <c r="K406" s="53" t="s">
        <v>79</v>
      </c>
      <c r="L406" s="356"/>
      <c r="M406" s="345"/>
    </row>
    <row r="407" spans="1:14" ht="16.5" customHeight="1" hidden="1" thickBot="1">
      <c r="A407" s="349">
        <f>5985.3+4000</f>
        <v>9985.3</v>
      </c>
      <c r="B407" s="350"/>
      <c r="C407" s="349">
        <f>A407*0.075</f>
        <v>748.8974999999999</v>
      </c>
      <c r="D407" s="350"/>
      <c r="E407" s="8">
        <f>C407</f>
        <v>748.8974999999999</v>
      </c>
      <c r="F407" s="8">
        <f>E407</f>
        <v>748.8974999999999</v>
      </c>
      <c r="G407" s="8">
        <f>F407</f>
        <v>748.8974999999999</v>
      </c>
      <c r="H407" s="9">
        <v>0</v>
      </c>
      <c r="I407" s="9">
        <v>0</v>
      </c>
      <c r="J407" s="9">
        <v>0</v>
      </c>
      <c r="K407" s="9">
        <v>0</v>
      </c>
      <c r="L407" s="349">
        <f>A407*0.85</f>
        <v>8487.505</v>
      </c>
      <c r="M407" s="350"/>
      <c r="N407" s="63"/>
    </row>
    <row r="408" spans="1:13" ht="16.5" customHeight="1" thickBot="1">
      <c r="A408" s="349">
        <f>ROUND(A407/3.4528,2)</f>
        <v>2891.94</v>
      </c>
      <c r="B408" s="350"/>
      <c r="C408" s="349">
        <f>ROUND(C407/3.4528,2)</f>
        <v>216.9</v>
      </c>
      <c r="D408" s="350"/>
      <c r="E408" s="8">
        <f aca="true" t="shared" si="22" ref="E408:L408">ROUND(E407/3.4528,2)</f>
        <v>216.9</v>
      </c>
      <c r="F408" s="8">
        <f t="shared" si="22"/>
        <v>216.9</v>
      </c>
      <c r="G408" s="8">
        <f t="shared" si="22"/>
        <v>216.9</v>
      </c>
      <c r="H408" s="9"/>
      <c r="I408" s="9"/>
      <c r="J408" s="9"/>
      <c r="K408" s="9"/>
      <c r="L408" s="349">
        <f t="shared" si="22"/>
        <v>2458.15</v>
      </c>
      <c r="M408" s="350"/>
    </row>
    <row r="409" spans="1:13" ht="7.5" customHeight="1">
      <c r="A409" s="362"/>
      <c r="B409" s="362"/>
      <c r="C409" s="362"/>
      <c r="D409" s="362"/>
      <c r="E409" s="14"/>
      <c r="F409" s="14"/>
      <c r="G409" s="14"/>
      <c r="H409" s="14"/>
      <c r="I409" s="14"/>
      <c r="J409" s="14"/>
      <c r="K409" s="14"/>
      <c r="L409" s="348"/>
      <c r="M409" s="348"/>
    </row>
    <row r="410" spans="1:13" ht="21" customHeight="1" thickBot="1">
      <c r="A410" s="459" t="s">
        <v>267</v>
      </c>
      <c r="B410" s="459"/>
      <c r="C410" s="459"/>
      <c r="D410" s="459"/>
      <c r="E410" s="459"/>
      <c r="F410" s="459"/>
      <c r="G410" s="459"/>
      <c r="H410" s="459"/>
      <c r="I410" s="459"/>
      <c r="J410" s="459"/>
      <c r="K410" s="459"/>
      <c r="L410" s="459"/>
      <c r="M410" s="459"/>
    </row>
    <row r="411" spans="1:13" ht="33.75" customHeight="1" thickBot="1">
      <c r="A411" s="334" t="s">
        <v>59</v>
      </c>
      <c r="B411" s="337"/>
      <c r="C411" s="334" t="s">
        <v>60</v>
      </c>
      <c r="D411" s="337"/>
      <c r="E411" s="44" t="s">
        <v>61</v>
      </c>
      <c r="F411" s="44" t="s">
        <v>62</v>
      </c>
      <c r="G411" s="334" t="s">
        <v>63</v>
      </c>
      <c r="H411" s="335"/>
      <c r="I411" s="335"/>
      <c r="J411" s="335"/>
      <c r="K411" s="337"/>
      <c r="L411" s="334" t="s">
        <v>64</v>
      </c>
      <c r="M411" s="337"/>
    </row>
    <row r="412" spans="1:13" ht="33" customHeight="1" thickBot="1">
      <c r="A412" s="412">
        <v>2016</v>
      </c>
      <c r="B412" s="406"/>
      <c r="C412" s="412">
        <v>2020</v>
      </c>
      <c r="D412" s="406"/>
      <c r="E412" s="66" t="s">
        <v>65</v>
      </c>
      <c r="F412" s="67" t="s">
        <v>84</v>
      </c>
      <c r="G412" s="413" t="s">
        <v>86</v>
      </c>
      <c r="H412" s="414"/>
      <c r="I412" s="414"/>
      <c r="J412" s="414"/>
      <c r="K412" s="415"/>
      <c r="L412" s="405" t="s">
        <v>68</v>
      </c>
      <c r="M412" s="406"/>
    </row>
    <row r="413" spans="1:13" ht="16.5" customHeight="1" thickBot="1">
      <c r="A413" s="411" t="s">
        <v>268</v>
      </c>
      <c r="B413" s="411"/>
      <c r="C413" s="361" t="s">
        <v>70</v>
      </c>
      <c r="D413" s="361"/>
      <c r="E413" s="361"/>
      <c r="F413" s="361"/>
      <c r="G413" s="12"/>
      <c r="H413" s="12"/>
      <c r="I413" s="12"/>
      <c r="J413" s="12"/>
      <c r="K413" s="12"/>
      <c r="L413" s="404"/>
      <c r="M413" s="404"/>
    </row>
    <row r="414" spans="1:13" ht="15">
      <c r="A414" s="328" t="s">
        <v>71</v>
      </c>
      <c r="B414" s="329"/>
      <c r="C414" s="338" t="s">
        <v>72</v>
      </c>
      <c r="D414" s="339"/>
      <c r="E414" s="340"/>
      <c r="F414" s="338" t="s">
        <v>73</v>
      </c>
      <c r="G414" s="324"/>
      <c r="H414" s="323" t="s">
        <v>74</v>
      </c>
      <c r="I414" s="324"/>
      <c r="J414" s="323" t="s">
        <v>75</v>
      </c>
      <c r="K414" s="324"/>
      <c r="L414" s="323" t="s">
        <v>76</v>
      </c>
      <c r="M414" s="340"/>
    </row>
    <row r="415" spans="1:13" ht="19.5" customHeight="1" thickBot="1">
      <c r="A415" s="330"/>
      <c r="B415" s="331"/>
      <c r="C415" s="341"/>
      <c r="D415" s="342"/>
      <c r="E415" s="343"/>
      <c r="F415" s="341"/>
      <c r="G415" s="326"/>
      <c r="H415" s="325"/>
      <c r="I415" s="326"/>
      <c r="J415" s="325"/>
      <c r="K415" s="326"/>
      <c r="L415" s="325"/>
      <c r="M415" s="343"/>
    </row>
    <row r="416" spans="1:13" ht="18" customHeight="1" thickBot="1">
      <c r="A416" s="344"/>
      <c r="B416" s="345"/>
      <c r="C416" s="344" t="s">
        <v>77</v>
      </c>
      <c r="D416" s="345"/>
      <c r="E416" s="7" t="s">
        <v>79</v>
      </c>
      <c r="F416" s="45" t="s">
        <v>77</v>
      </c>
      <c r="G416" s="7" t="s">
        <v>79</v>
      </c>
      <c r="H416" s="45" t="s">
        <v>77</v>
      </c>
      <c r="I416" s="7" t="s">
        <v>79</v>
      </c>
      <c r="J416" s="45" t="s">
        <v>77</v>
      </c>
      <c r="K416" s="7" t="s">
        <v>79</v>
      </c>
      <c r="L416" s="344"/>
      <c r="M416" s="345"/>
    </row>
    <row r="417" spans="1:13" ht="18" customHeight="1" hidden="1" thickBot="1">
      <c r="A417" s="349">
        <v>3125.4</v>
      </c>
      <c r="B417" s="350"/>
      <c r="C417" s="349">
        <f>A417*0.15</f>
        <v>468.81</v>
      </c>
      <c r="D417" s="350"/>
      <c r="E417" s="8">
        <f>C417</f>
        <v>468.81</v>
      </c>
      <c r="F417" s="8">
        <f>A417*0.15</f>
        <v>468.81</v>
      </c>
      <c r="G417" s="8">
        <f>F417</f>
        <v>468.81</v>
      </c>
      <c r="H417" s="9">
        <v>0</v>
      </c>
      <c r="I417" s="9">
        <v>0</v>
      </c>
      <c r="J417" s="9">
        <v>0</v>
      </c>
      <c r="K417" s="9">
        <v>0</v>
      </c>
      <c r="L417" s="399">
        <f>A417*0.7</f>
        <v>2187.7799999999997</v>
      </c>
      <c r="M417" s="400"/>
    </row>
    <row r="418" spans="1:13" ht="15.75" thickBot="1">
      <c r="A418" s="349">
        <f>905.18+214.32</f>
        <v>1119.5</v>
      </c>
      <c r="B418" s="350"/>
      <c r="C418" s="349"/>
      <c r="D418" s="350"/>
      <c r="E418" s="68"/>
      <c r="F418" s="8">
        <f>A418*0.15</f>
        <v>167.92499999999998</v>
      </c>
      <c r="G418" s="8">
        <f>F418</f>
        <v>167.92499999999998</v>
      </c>
      <c r="H418" s="9"/>
      <c r="I418" s="9"/>
      <c r="J418" s="9"/>
      <c r="K418" s="9"/>
      <c r="L418" s="349">
        <f>A418*0.85</f>
        <v>951.5749999999999</v>
      </c>
      <c r="M418" s="350"/>
    </row>
    <row r="419" spans="1:14" ht="11.25" customHeight="1">
      <c r="A419" s="362"/>
      <c r="B419" s="362"/>
      <c r="C419" s="362"/>
      <c r="D419" s="362"/>
      <c r="E419" s="14"/>
      <c r="F419" s="14"/>
      <c r="G419" s="14"/>
      <c r="H419" s="14"/>
      <c r="I419" s="14"/>
      <c r="J419" s="14"/>
      <c r="K419" s="14"/>
      <c r="L419" s="348"/>
      <c r="M419" s="348"/>
      <c r="N419" s="63"/>
    </row>
    <row r="420" spans="1:13" ht="16.5" hidden="1" thickBot="1">
      <c r="A420" s="344"/>
      <c r="B420" s="345"/>
      <c r="C420" s="344" t="s">
        <v>77</v>
      </c>
      <c r="D420" s="345"/>
      <c r="E420" s="7" t="s">
        <v>79</v>
      </c>
      <c r="F420" s="45" t="s">
        <v>77</v>
      </c>
      <c r="G420" s="7" t="s">
        <v>79</v>
      </c>
      <c r="H420" s="45" t="s">
        <v>77</v>
      </c>
      <c r="I420" s="7" t="s">
        <v>79</v>
      </c>
      <c r="J420" s="45" t="s">
        <v>77</v>
      </c>
      <c r="K420" s="7" t="s">
        <v>79</v>
      </c>
      <c r="L420" s="344"/>
      <c r="M420" s="345"/>
    </row>
    <row r="421" spans="1:13" ht="15.75" hidden="1" thickBot="1">
      <c r="A421" s="349">
        <v>3000</v>
      </c>
      <c r="B421" s="350"/>
      <c r="C421" s="349">
        <v>1796.42</v>
      </c>
      <c r="D421" s="350"/>
      <c r="E421" s="8">
        <v>150.42</v>
      </c>
      <c r="F421" s="8">
        <v>501.62</v>
      </c>
      <c r="G421" s="8">
        <v>150.42</v>
      </c>
      <c r="H421" s="9">
        <v>0</v>
      </c>
      <c r="I421" s="9">
        <v>0</v>
      </c>
      <c r="J421" s="9">
        <v>0</v>
      </c>
      <c r="K421" s="9">
        <v>0</v>
      </c>
      <c r="L421" s="349">
        <v>701.96</v>
      </c>
      <c r="M421" s="350"/>
    </row>
    <row r="422" spans="1:13" ht="15.75" hidden="1" thickBot="1">
      <c r="A422" s="349">
        <f>ROUND(A421/3.4528,2)</f>
        <v>868.86</v>
      </c>
      <c r="B422" s="350"/>
      <c r="C422" s="349">
        <f>ROUND(C421/3.4528,2)</f>
        <v>520.28</v>
      </c>
      <c r="D422" s="350"/>
      <c r="E422" s="8">
        <f aca="true" t="shared" si="23" ref="E422:L422">ROUND(E421/3.4528,2)</f>
        <v>43.56</v>
      </c>
      <c r="F422" s="8">
        <f t="shared" si="23"/>
        <v>145.28</v>
      </c>
      <c r="G422" s="8">
        <f t="shared" si="23"/>
        <v>43.56</v>
      </c>
      <c r="H422" s="9">
        <f t="shared" si="23"/>
        <v>0</v>
      </c>
      <c r="I422" s="9">
        <f t="shared" si="23"/>
        <v>0</v>
      </c>
      <c r="J422" s="9">
        <f t="shared" si="23"/>
        <v>0</v>
      </c>
      <c r="K422" s="9">
        <f t="shared" si="23"/>
        <v>0</v>
      </c>
      <c r="L422" s="349">
        <f t="shared" si="23"/>
        <v>203.3</v>
      </c>
      <c r="M422" s="350"/>
    </row>
    <row r="423" spans="1:13" ht="20.25" customHeight="1" thickBot="1">
      <c r="A423" s="346" t="s">
        <v>358</v>
      </c>
      <c r="B423" s="374"/>
      <c r="C423" s="374"/>
      <c r="D423" s="374"/>
      <c r="E423" s="374"/>
      <c r="F423" s="374"/>
      <c r="G423" s="374"/>
      <c r="H423" s="374"/>
      <c r="I423" s="374"/>
      <c r="J423" s="374"/>
      <c r="K423" s="374"/>
      <c r="L423" s="374"/>
      <c r="M423" s="374"/>
    </row>
    <row r="424" spans="1:13" ht="32.25" customHeight="1" thickBot="1">
      <c r="A424" s="334" t="s">
        <v>59</v>
      </c>
      <c r="B424" s="337"/>
      <c r="C424" s="334" t="s">
        <v>60</v>
      </c>
      <c r="D424" s="337"/>
      <c r="E424" s="5" t="s">
        <v>61</v>
      </c>
      <c r="F424" s="5" t="s">
        <v>62</v>
      </c>
      <c r="G424" s="334" t="s">
        <v>63</v>
      </c>
      <c r="H424" s="335"/>
      <c r="I424" s="335"/>
      <c r="J424" s="335"/>
      <c r="K424" s="336"/>
      <c r="L424" s="363" t="s">
        <v>64</v>
      </c>
      <c r="M424" s="337"/>
    </row>
    <row r="425" spans="1:13" ht="35.25" customHeight="1" thickBot="1">
      <c r="A425" s="351">
        <v>2016</v>
      </c>
      <c r="B425" s="333"/>
      <c r="C425" s="351">
        <v>2017</v>
      </c>
      <c r="D425" s="333"/>
      <c r="E425" s="49" t="s">
        <v>65</v>
      </c>
      <c r="F425" s="49" t="s">
        <v>87</v>
      </c>
      <c r="G425" s="358" t="s">
        <v>88</v>
      </c>
      <c r="H425" s="359"/>
      <c r="I425" s="359"/>
      <c r="J425" s="359"/>
      <c r="K425" s="360"/>
      <c r="L425" s="332" t="s">
        <v>100</v>
      </c>
      <c r="M425" s="333"/>
    </row>
    <row r="426" spans="1:13" ht="16.5" thickBot="1">
      <c r="A426" s="356" t="s">
        <v>269</v>
      </c>
      <c r="B426" s="356"/>
      <c r="C426" s="322" t="s">
        <v>70</v>
      </c>
      <c r="D426" s="322"/>
      <c r="E426" s="322"/>
      <c r="F426" s="322"/>
      <c r="G426" s="12"/>
      <c r="H426" s="12"/>
      <c r="I426" s="12"/>
      <c r="J426" s="12"/>
      <c r="K426" s="12"/>
      <c r="L426" s="357"/>
      <c r="M426" s="357"/>
    </row>
    <row r="427" spans="1:13" ht="15">
      <c r="A427" s="436" t="s">
        <v>71</v>
      </c>
      <c r="B427" s="437"/>
      <c r="C427" s="378" t="s">
        <v>72</v>
      </c>
      <c r="D427" s="395"/>
      <c r="E427" s="379"/>
      <c r="F427" s="378" t="s">
        <v>73</v>
      </c>
      <c r="G427" s="379"/>
      <c r="H427" s="338" t="s">
        <v>74</v>
      </c>
      <c r="I427" s="340"/>
      <c r="J427" s="338" t="s">
        <v>75</v>
      </c>
      <c r="K427" s="340"/>
      <c r="L427" s="378" t="s">
        <v>76</v>
      </c>
      <c r="M427" s="379"/>
    </row>
    <row r="428" spans="1:13" ht="16.5" customHeight="1" thickBot="1">
      <c r="A428" s="438"/>
      <c r="B428" s="439"/>
      <c r="C428" s="380"/>
      <c r="D428" s="396"/>
      <c r="E428" s="381"/>
      <c r="F428" s="380"/>
      <c r="G428" s="381"/>
      <c r="H428" s="341"/>
      <c r="I428" s="343"/>
      <c r="J428" s="341"/>
      <c r="K428" s="343"/>
      <c r="L428" s="380"/>
      <c r="M428" s="381"/>
    </row>
    <row r="429" spans="1:13" ht="16.5" customHeight="1" thickBot="1">
      <c r="A429" s="344"/>
      <c r="B429" s="345"/>
      <c r="C429" s="344" t="s">
        <v>77</v>
      </c>
      <c r="D429" s="345"/>
      <c r="E429" s="7" t="s">
        <v>79</v>
      </c>
      <c r="F429" s="45" t="s">
        <v>77</v>
      </c>
      <c r="G429" s="7" t="s">
        <v>79</v>
      </c>
      <c r="H429" s="45" t="s">
        <v>77</v>
      </c>
      <c r="I429" s="7" t="s">
        <v>79</v>
      </c>
      <c r="J429" s="45" t="s">
        <v>77</v>
      </c>
      <c r="K429" s="7" t="s">
        <v>79</v>
      </c>
      <c r="L429" s="344"/>
      <c r="M429" s="345"/>
    </row>
    <row r="430" spans="1:13" ht="15.75" customHeight="1" hidden="1" thickBot="1">
      <c r="A430" s="349">
        <v>979.01</v>
      </c>
      <c r="B430" s="350"/>
      <c r="C430" s="349">
        <v>146.85</v>
      </c>
      <c r="D430" s="350"/>
      <c r="E430" s="8">
        <v>146.85</v>
      </c>
      <c r="F430" s="8">
        <v>146.85</v>
      </c>
      <c r="G430" s="8">
        <v>146.85</v>
      </c>
      <c r="H430" s="9">
        <v>0</v>
      </c>
      <c r="I430" s="9">
        <v>0</v>
      </c>
      <c r="J430" s="9">
        <v>0</v>
      </c>
      <c r="K430" s="9">
        <v>0</v>
      </c>
      <c r="L430" s="349">
        <v>685.31</v>
      </c>
      <c r="M430" s="350"/>
    </row>
    <row r="431" spans="1:13" ht="15.75" thickBot="1">
      <c r="A431" s="349">
        <f>ROUND(A430/3.4528,2)</f>
        <v>283.54</v>
      </c>
      <c r="B431" s="350"/>
      <c r="C431" s="349">
        <f>A431*0.15</f>
        <v>42.531</v>
      </c>
      <c r="D431" s="350"/>
      <c r="E431" s="8">
        <f>C431</f>
        <v>42.531</v>
      </c>
      <c r="F431" s="8"/>
      <c r="G431" s="8"/>
      <c r="H431" s="9"/>
      <c r="I431" s="9"/>
      <c r="J431" s="9"/>
      <c r="K431" s="9"/>
      <c r="L431" s="349">
        <f>A431*0.85</f>
        <v>241.00900000000001</v>
      </c>
      <c r="M431" s="350"/>
    </row>
    <row r="432" spans="1:13" ht="38.25" customHeight="1">
      <c r="A432" s="51"/>
      <c r="B432" s="51"/>
      <c r="C432" s="51"/>
      <c r="D432" s="51"/>
      <c r="E432" s="51"/>
      <c r="F432" s="51"/>
      <c r="G432" s="51"/>
      <c r="H432" s="52"/>
      <c r="I432" s="52"/>
      <c r="J432" s="52"/>
      <c r="K432" s="52"/>
      <c r="L432" s="51"/>
      <c r="M432" s="51"/>
    </row>
    <row r="433" spans="1:13" ht="18.75" customHeight="1" thickBot="1">
      <c r="A433" s="346" t="s">
        <v>359</v>
      </c>
      <c r="B433" s="374"/>
      <c r="C433" s="374"/>
      <c r="D433" s="374"/>
      <c r="E433" s="374"/>
      <c r="F433" s="374"/>
      <c r="G433" s="374"/>
      <c r="H433" s="374"/>
      <c r="I433" s="374"/>
      <c r="J433" s="374"/>
      <c r="K433" s="374"/>
      <c r="L433" s="374"/>
      <c r="M433" s="374"/>
    </row>
    <row r="434" spans="1:13" ht="30.75" thickBot="1">
      <c r="A434" s="334" t="s">
        <v>59</v>
      </c>
      <c r="B434" s="337"/>
      <c r="C434" s="334" t="s">
        <v>60</v>
      </c>
      <c r="D434" s="337"/>
      <c r="E434" s="5" t="s">
        <v>61</v>
      </c>
      <c r="F434" s="5" t="s">
        <v>62</v>
      </c>
      <c r="G434" s="334" t="s">
        <v>63</v>
      </c>
      <c r="H434" s="335"/>
      <c r="I434" s="335"/>
      <c r="J434" s="335"/>
      <c r="K434" s="336"/>
      <c r="L434" s="363" t="s">
        <v>64</v>
      </c>
      <c r="M434" s="337"/>
    </row>
    <row r="435" spans="1:13" ht="35.25" customHeight="1" thickBot="1">
      <c r="A435" s="351">
        <v>2016</v>
      </c>
      <c r="B435" s="333"/>
      <c r="C435" s="351">
        <v>2017</v>
      </c>
      <c r="D435" s="333"/>
      <c r="E435" s="49" t="s">
        <v>65</v>
      </c>
      <c r="F435" s="49" t="s">
        <v>87</v>
      </c>
      <c r="G435" s="358" t="s">
        <v>94</v>
      </c>
      <c r="H435" s="359"/>
      <c r="I435" s="359"/>
      <c r="J435" s="359"/>
      <c r="K435" s="360"/>
      <c r="L435" s="332" t="s">
        <v>100</v>
      </c>
      <c r="M435" s="333"/>
    </row>
    <row r="436" spans="1:13" ht="16.5" thickBot="1">
      <c r="A436" s="356" t="s">
        <v>269</v>
      </c>
      <c r="B436" s="356"/>
      <c r="C436" s="322" t="s">
        <v>70</v>
      </c>
      <c r="D436" s="322"/>
      <c r="E436" s="322"/>
      <c r="F436" s="322"/>
      <c r="G436" s="12"/>
      <c r="H436" s="12"/>
      <c r="I436" s="12"/>
      <c r="J436" s="12"/>
      <c r="K436" s="12"/>
      <c r="L436" s="357"/>
      <c r="M436" s="357"/>
    </row>
    <row r="437" spans="1:13" ht="15">
      <c r="A437" s="328" t="s">
        <v>71</v>
      </c>
      <c r="B437" s="329"/>
      <c r="C437" s="338" t="s">
        <v>72</v>
      </c>
      <c r="D437" s="339"/>
      <c r="E437" s="340"/>
      <c r="F437" s="338" t="s">
        <v>73</v>
      </c>
      <c r="G437" s="340"/>
      <c r="H437" s="338" t="s">
        <v>74</v>
      </c>
      <c r="I437" s="340"/>
      <c r="J437" s="338" t="s">
        <v>75</v>
      </c>
      <c r="K437" s="340"/>
      <c r="L437" s="338" t="s">
        <v>76</v>
      </c>
      <c r="M437" s="340"/>
    </row>
    <row r="438" spans="1:13" ht="16.5" customHeight="1" thickBot="1">
      <c r="A438" s="330"/>
      <c r="B438" s="331"/>
      <c r="C438" s="341"/>
      <c r="D438" s="342"/>
      <c r="E438" s="343"/>
      <c r="F438" s="341"/>
      <c r="G438" s="343"/>
      <c r="H438" s="341"/>
      <c r="I438" s="343"/>
      <c r="J438" s="341"/>
      <c r="K438" s="343"/>
      <c r="L438" s="341"/>
      <c r="M438" s="343"/>
    </row>
    <row r="439" spans="1:13" ht="18" customHeight="1" thickBot="1">
      <c r="A439" s="344"/>
      <c r="B439" s="345"/>
      <c r="C439" s="344" t="s">
        <v>77</v>
      </c>
      <c r="D439" s="345"/>
      <c r="E439" s="7" t="s">
        <v>79</v>
      </c>
      <c r="F439" s="45" t="s">
        <v>77</v>
      </c>
      <c r="G439" s="7" t="s">
        <v>79</v>
      </c>
      <c r="H439" s="45" t="s">
        <v>77</v>
      </c>
      <c r="I439" s="7" t="s">
        <v>79</v>
      </c>
      <c r="J439" s="45" t="s">
        <v>77</v>
      </c>
      <c r="K439" s="7" t="s">
        <v>79</v>
      </c>
      <c r="L439" s="344"/>
      <c r="M439" s="345"/>
    </row>
    <row r="440" spans="1:13" ht="18" customHeight="1" hidden="1" thickBot="1">
      <c r="A440" s="349">
        <v>979.01</v>
      </c>
      <c r="B440" s="350"/>
      <c r="C440" s="349">
        <v>146.85</v>
      </c>
      <c r="D440" s="350"/>
      <c r="E440" s="8">
        <v>146.85</v>
      </c>
      <c r="F440" s="8">
        <v>146.85</v>
      </c>
      <c r="G440" s="8">
        <v>146.85</v>
      </c>
      <c r="H440" s="9">
        <v>0</v>
      </c>
      <c r="I440" s="9">
        <v>0</v>
      </c>
      <c r="J440" s="9">
        <v>0</v>
      </c>
      <c r="K440" s="9">
        <v>0</v>
      </c>
      <c r="L440" s="349">
        <v>685.31</v>
      </c>
      <c r="M440" s="350"/>
    </row>
    <row r="441" spans="1:13" ht="15.75" thickBot="1">
      <c r="A441" s="349">
        <f>ROUND(A440/3.4528,2)</f>
        <v>283.54</v>
      </c>
      <c r="B441" s="350"/>
      <c r="C441" s="349">
        <f>A441*0.15</f>
        <v>42.531</v>
      </c>
      <c r="D441" s="350"/>
      <c r="E441" s="8">
        <f>C441</f>
        <v>42.531</v>
      </c>
      <c r="F441" s="8"/>
      <c r="G441" s="8"/>
      <c r="H441" s="9"/>
      <c r="I441" s="9"/>
      <c r="J441" s="9"/>
      <c r="K441" s="9"/>
      <c r="L441" s="349">
        <f>A441*0.85</f>
        <v>241.00900000000001</v>
      </c>
      <c r="M441" s="350"/>
    </row>
    <row r="442" spans="1:13" ht="12" customHeight="1">
      <c r="A442" s="362"/>
      <c r="B442" s="362"/>
      <c r="C442" s="362"/>
      <c r="D442" s="362"/>
      <c r="E442" s="14"/>
      <c r="F442" s="14"/>
      <c r="G442" s="14"/>
      <c r="H442" s="14"/>
      <c r="I442" s="14"/>
      <c r="J442" s="14"/>
      <c r="K442" s="14"/>
      <c r="L442" s="348"/>
      <c r="M442" s="348"/>
    </row>
    <row r="443" spans="1:13" ht="20.25" customHeight="1" thickBot="1">
      <c r="A443" s="346" t="s">
        <v>360</v>
      </c>
      <c r="B443" s="346"/>
      <c r="C443" s="346"/>
      <c r="D443" s="346"/>
      <c r="E443" s="346"/>
      <c r="F443" s="346"/>
      <c r="G443" s="346"/>
      <c r="H443" s="346"/>
      <c r="I443" s="346"/>
      <c r="J443" s="346"/>
      <c r="K443" s="346"/>
      <c r="L443" s="346"/>
      <c r="M443" s="346"/>
    </row>
    <row r="444" spans="1:13" ht="30" customHeight="1" thickBot="1">
      <c r="A444" s="386" t="s">
        <v>59</v>
      </c>
      <c r="B444" s="383"/>
      <c r="C444" s="386" t="s">
        <v>60</v>
      </c>
      <c r="D444" s="383"/>
      <c r="E444" s="11" t="s">
        <v>61</v>
      </c>
      <c r="F444" s="11" t="s">
        <v>62</v>
      </c>
      <c r="G444" s="334" t="s">
        <v>63</v>
      </c>
      <c r="H444" s="335"/>
      <c r="I444" s="335"/>
      <c r="J444" s="335"/>
      <c r="K444" s="337"/>
      <c r="L444" s="386" t="s">
        <v>64</v>
      </c>
      <c r="M444" s="383"/>
    </row>
    <row r="445" spans="1:13" ht="32.25" customHeight="1" thickBot="1">
      <c r="A445" s="351">
        <v>2015</v>
      </c>
      <c r="B445" s="333"/>
      <c r="C445" s="351">
        <v>2017</v>
      </c>
      <c r="D445" s="333"/>
      <c r="E445" s="49" t="s">
        <v>103</v>
      </c>
      <c r="F445" s="49" t="s">
        <v>98</v>
      </c>
      <c r="G445" s="358" t="s">
        <v>67</v>
      </c>
      <c r="H445" s="359"/>
      <c r="I445" s="359"/>
      <c r="J445" s="359"/>
      <c r="K445" s="159"/>
      <c r="L445" s="351" t="s">
        <v>68</v>
      </c>
      <c r="M445" s="333"/>
    </row>
    <row r="446" spans="1:13" ht="16.5" thickBot="1">
      <c r="A446" s="356" t="s">
        <v>270</v>
      </c>
      <c r="B446" s="356"/>
      <c r="C446" s="322" t="s">
        <v>70</v>
      </c>
      <c r="D446" s="322"/>
      <c r="E446" s="322"/>
      <c r="F446" s="322"/>
      <c r="G446" s="12"/>
      <c r="H446" s="12"/>
      <c r="I446" s="12"/>
      <c r="J446" s="12"/>
      <c r="K446" s="12"/>
      <c r="L446" s="357"/>
      <c r="M446" s="357"/>
    </row>
    <row r="447" spans="1:13" ht="15">
      <c r="A447" s="328" t="s">
        <v>71</v>
      </c>
      <c r="B447" s="329"/>
      <c r="C447" s="338" t="s">
        <v>72</v>
      </c>
      <c r="D447" s="339"/>
      <c r="E447" s="340"/>
      <c r="F447" s="338" t="s">
        <v>73</v>
      </c>
      <c r="G447" s="340"/>
      <c r="H447" s="338" t="s">
        <v>74</v>
      </c>
      <c r="I447" s="340"/>
      <c r="J447" s="338" t="s">
        <v>75</v>
      </c>
      <c r="K447" s="340"/>
      <c r="L447" s="338" t="s">
        <v>76</v>
      </c>
      <c r="M447" s="340"/>
    </row>
    <row r="448" spans="1:14" ht="19.5" customHeight="1" thickBot="1">
      <c r="A448" s="330"/>
      <c r="B448" s="331"/>
      <c r="C448" s="341"/>
      <c r="D448" s="342"/>
      <c r="E448" s="343"/>
      <c r="F448" s="341"/>
      <c r="G448" s="343"/>
      <c r="H448" s="341"/>
      <c r="I448" s="343"/>
      <c r="J448" s="341"/>
      <c r="K448" s="343"/>
      <c r="L448" s="341"/>
      <c r="M448" s="343"/>
      <c r="N448" s="63"/>
    </row>
    <row r="449" spans="1:13" ht="16.5" thickBot="1">
      <c r="A449" s="344"/>
      <c r="B449" s="345"/>
      <c r="C449" s="344" t="s">
        <v>77</v>
      </c>
      <c r="D449" s="345"/>
      <c r="E449" s="7" t="s">
        <v>79</v>
      </c>
      <c r="F449" s="45" t="s">
        <v>77</v>
      </c>
      <c r="G449" s="7" t="s">
        <v>79</v>
      </c>
      <c r="H449" s="45" t="s">
        <v>77</v>
      </c>
      <c r="I449" s="7" t="s">
        <v>79</v>
      </c>
      <c r="J449" s="45" t="s">
        <v>77</v>
      </c>
      <c r="K449" s="7" t="s">
        <v>79</v>
      </c>
      <c r="L449" s="344"/>
      <c r="M449" s="345"/>
    </row>
    <row r="450" spans="1:13" ht="16.5" customHeight="1" hidden="1" thickBot="1">
      <c r="A450" s="349">
        <f>3242498.4/1000</f>
        <v>3242.4984</v>
      </c>
      <c r="B450" s="350"/>
      <c r="C450" s="349">
        <f>A450*0.15</f>
        <v>486.37476</v>
      </c>
      <c r="D450" s="350"/>
      <c r="E450" s="8">
        <f>C450</f>
        <v>486.37476</v>
      </c>
      <c r="F450" s="8">
        <f>A450*0.15</f>
        <v>486.37476</v>
      </c>
      <c r="G450" s="8">
        <f>A450*0.15</f>
        <v>486.37476</v>
      </c>
      <c r="H450" s="9">
        <v>0</v>
      </c>
      <c r="I450" s="9">
        <v>0</v>
      </c>
      <c r="J450" s="9">
        <v>0</v>
      </c>
      <c r="K450" s="9">
        <v>0</v>
      </c>
      <c r="L450" s="349">
        <f>A450*0.7</f>
        <v>2269.7488799999996</v>
      </c>
      <c r="M450" s="350"/>
    </row>
    <row r="451" spans="1:13" ht="16.5" customHeight="1" thickBot="1">
      <c r="A451" s="349">
        <f>ROUND(A450/3.4528,2)</f>
        <v>939.09</v>
      </c>
      <c r="B451" s="350"/>
      <c r="C451" s="349"/>
      <c r="D451" s="350"/>
      <c r="E451" s="8"/>
      <c r="F451" s="8">
        <f>A451*0.15</f>
        <v>140.8635</v>
      </c>
      <c r="G451" s="8">
        <f>ROUND(G450/3.4528,2)</f>
        <v>140.86</v>
      </c>
      <c r="H451" s="9"/>
      <c r="I451" s="9"/>
      <c r="J451" s="9"/>
      <c r="K451" s="9"/>
      <c r="L451" s="349">
        <f>A451*0.85</f>
        <v>798.2265</v>
      </c>
      <c r="M451" s="350"/>
    </row>
    <row r="452" spans="1:13" ht="11.25" customHeight="1">
      <c r="A452" s="362"/>
      <c r="B452" s="362"/>
      <c r="C452" s="362"/>
      <c r="D452" s="362"/>
      <c r="E452" s="83"/>
      <c r="F452" s="83"/>
      <c r="G452" s="83"/>
      <c r="H452" s="83"/>
      <c r="I452" s="83"/>
      <c r="J452" s="83"/>
      <c r="K452" s="83"/>
      <c r="L452" s="348"/>
      <c r="M452" s="348"/>
    </row>
    <row r="453" spans="1:13" ht="18.75" customHeight="1" thickBot="1">
      <c r="A453" s="43" t="s">
        <v>271</v>
      </c>
      <c r="B453" s="346" t="s">
        <v>237</v>
      </c>
      <c r="C453" s="347"/>
      <c r="D453" s="347"/>
      <c r="E453" s="347"/>
      <c r="F453" s="347"/>
      <c r="G453" s="347"/>
      <c r="H453" s="347"/>
      <c r="I453" s="347"/>
      <c r="J453" s="347"/>
      <c r="K453" s="347"/>
      <c r="L453" s="347"/>
      <c r="M453" s="347"/>
    </row>
    <row r="454" spans="1:13" ht="30" customHeight="1" thickBot="1">
      <c r="A454" s="334" t="s">
        <v>59</v>
      </c>
      <c r="B454" s="337"/>
      <c r="C454" s="334" t="s">
        <v>60</v>
      </c>
      <c r="D454" s="337"/>
      <c r="E454" s="5" t="s">
        <v>61</v>
      </c>
      <c r="F454" s="5" t="s">
        <v>62</v>
      </c>
      <c r="G454" s="334" t="s">
        <v>63</v>
      </c>
      <c r="H454" s="335"/>
      <c r="I454" s="335"/>
      <c r="J454" s="335"/>
      <c r="K454" s="337"/>
      <c r="L454" s="363" t="s">
        <v>64</v>
      </c>
      <c r="M454" s="337"/>
    </row>
    <row r="455" spans="1:13" ht="34.5" customHeight="1" thickBot="1">
      <c r="A455" s="352">
        <v>2014</v>
      </c>
      <c r="B455" s="353"/>
      <c r="C455" s="352">
        <v>2018</v>
      </c>
      <c r="D455" s="353"/>
      <c r="E455" s="42" t="s">
        <v>65</v>
      </c>
      <c r="F455" s="42" t="s">
        <v>87</v>
      </c>
      <c r="G455" s="495" t="s">
        <v>94</v>
      </c>
      <c r="H455" s="496"/>
      <c r="I455" s="496"/>
      <c r="J455" s="496"/>
      <c r="K455" s="497"/>
      <c r="L455" s="376" t="s">
        <v>68</v>
      </c>
      <c r="M455" s="353"/>
    </row>
    <row r="456" spans="1:13" ht="18" customHeight="1" thickBot="1">
      <c r="A456" s="321" t="s">
        <v>271</v>
      </c>
      <c r="B456" s="321"/>
      <c r="C456" s="403" t="s">
        <v>70</v>
      </c>
      <c r="D456" s="403"/>
      <c r="E456" s="403"/>
      <c r="F456" s="403"/>
      <c r="G456" s="89"/>
      <c r="H456" s="89"/>
      <c r="I456" s="89"/>
      <c r="J456" s="89"/>
      <c r="K456" s="89"/>
      <c r="L456" s="327"/>
      <c r="M456" s="327"/>
    </row>
    <row r="457" spans="1:13" ht="18.75" customHeight="1">
      <c r="A457" s="328" t="s">
        <v>71</v>
      </c>
      <c r="B457" s="329"/>
      <c r="C457" s="338" t="s">
        <v>72</v>
      </c>
      <c r="D457" s="339"/>
      <c r="E457" s="340"/>
      <c r="F457" s="338" t="s">
        <v>73</v>
      </c>
      <c r="G457" s="340"/>
      <c r="H457" s="338" t="s">
        <v>74</v>
      </c>
      <c r="I457" s="340"/>
      <c r="J457" s="338" t="s">
        <v>75</v>
      </c>
      <c r="K457" s="340"/>
      <c r="L457" s="338" t="s">
        <v>76</v>
      </c>
      <c r="M457" s="340"/>
    </row>
    <row r="458" spans="1:13" ht="12.75" customHeight="1" thickBot="1">
      <c r="A458" s="330"/>
      <c r="B458" s="331"/>
      <c r="C458" s="341"/>
      <c r="D458" s="342"/>
      <c r="E458" s="343"/>
      <c r="F458" s="341"/>
      <c r="G458" s="343"/>
      <c r="H458" s="341"/>
      <c r="I458" s="343"/>
      <c r="J458" s="341"/>
      <c r="K458" s="343"/>
      <c r="L458" s="341"/>
      <c r="M458" s="343"/>
    </row>
    <row r="459" spans="1:13" ht="16.5" thickBot="1">
      <c r="A459" s="344"/>
      <c r="B459" s="345"/>
      <c r="C459" s="344" t="s">
        <v>77</v>
      </c>
      <c r="D459" s="345"/>
      <c r="E459" s="7" t="s">
        <v>79</v>
      </c>
      <c r="F459" s="45" t="s">
        <v>77</v>
      </c>
      <c r="G459" s="7" t="s">
        <v>79</v>
      </c>
      <c r="H459" s="45" t="s">
        <v>77</v>
      </c>
      <c r="I459" s="7" t="s">
        <v>79</v>
      </c>
      <c r="J459" s="45" t="s">
        <v>77</v>
      </c>
      <c r="K459" s="7" t="s">
        <v>79</v>
      </c>
      <c r="L459" s="344"/>
      <c r="M459" s="345"/>
    </row>
    <row r="460" spans="1:13" ht="15.75" customHeight="1" hidden="1" thickBot="1">
      <c r="A460" s="275">
        <v>11359</v>
      </c>
      <c r="B460" s="276"/>
      <c r="C460" s="275">
        <v>0</v>
      </c>
      <c r="D460" s="276"/>
      <c r="E460" s="65">
        <f>C460</f>
        <v>0</v>
      </c>
      <c r="F460" s="87">
        <f>A460-L460-G460</f>
        <v>8782.500786400002</v>
      </c>
      <c r="G460" s="86">
        <f>(96.66075+101.8)*3.4528</f>
        <v>685.2452775999999</v>
      </c>
      <c r="H460" s="70">
        <v>0</v>
      </c>
      <c r="I460" s="70">
        <v>0</v>
      </c>
      <c r="J460" s="70">
        <v>0</v>
      </c>
      <c r="K460" s="70">
        <v>0</v>
      </c>
      <c r="L460" s="275">
        <f>L461*3.4528</f>
        <v>1891.2539359999998</v>
      </c>
      <c r="M460" s="276"/>
    </row>
    <row r="461" spans="1:13" ht="15.75" customHeight="1" thickBot="1">
      <c r="A461" s="275">
        <v>644.405</v>
      </c>
      <c r="B461" s="276"/>
      <c r="C461" s="275"/>
      <c r="D461" s="276"/>
      <c r="E461" s="65"/>
      <c r="F461" s="86">
        <v>96.66</v>
      </c>
      <c r="G461" s="86">
        <v>96.66</v>
      </c>
      <c r="H461" s="70"/>
      <c r="I461" s="70"/>
      <c r="J461" s="70"/>
      <c r="K461" s="70"/>
      <c r="L461" s="275">
        <f>A461-G461</f>
        <v>547.745</v>
      </c>
      <c r="M461" s="276"/>
    </row>
    <row r="462" spans="1:13" ht="57.75" customHeight="1">
      <c r="A462" s="90"/>
      <c r="B462" s="90"/>
      <c r="C462" s="90"/>
      <c r="D462" s="90"/>
      <c r="E462" s="90"/>
      <c r="F462" s="90"/>
      <c r="G462" s="90"/>
      <c r="H462" s="91"/>
      <c r="I462" s="91"/>
      <c r="J462" s="91"/>
      <c r="K462" s="91"/>
      <c r="L462" s="90"/>
      <c r="M462" s="90"/>
    </row>
    <row r="463" spans="1:13" ht="16.5" customHeight="1" thickBot="1">
      <c r="A463" s="43" t="s">
        <v>272</v>
      </c>
      <c r="B463" s="346" t="s">
        <v>361</v>
      </c>
      <c r="C463" s="346"/>
      <c r="D463" s="346"/>
      <c r="E463" s="346"/>
      <c r="F463" s="346"/>
      <c r="G463" s="346"/>
      <c r="H463" s="346"/>
      <c r="I463" s="346"/>
      <c r="J463" s="346"/>
      <c r="K463" s="346"/>
      <c r="L463" s="346"/>
      <c r="M463" s="346"/>
    </row>
    <row r="464" spans="1:13" ht="30" customHeight="1" thickBot="1">
      <c r="A464" s="334" t="s">
        <v>59</v>
      </c>
      <c r="B464" s="337"/>
      <c r="C464" s="334" t="s">
        <v>60</v>
      </c>
      <c r="D464" s="337"/>
      <c r="E464" s="5" t="s">
        <v>61</v>
      </c>
      <c r="F464" s="5" t="s">
        <v>62</v>
      </c>
      <c r="G464" s="334" t="s">
        <v>63</v>
      </c>
      <c r="H464" s="335"/>
      <c r="I464" s="335"/>
      <c r="J464" s="335"/>
      <c r="K464" s="336"/>
      <c r="L464" s="363" t="s">
        <v>64</v>
      </c>
      <c r="M464" s="337"/>
    </row>
    <row r="465" spans="1:13" ht="31.5" customHeight="1" thickBot="1">
      <c r="A465" s="478">
        <v>2014</v>
      </c>
      <c r="B465" s="419"/>
      <c r="C465" s="416" t="s">
        <v>238</v>
      </c>
      <c r="D465" s="417"/>
      <c r="E465" s="88" t="s">
        <v>65</v>
      </c>
      <c r="F465" s="88" t="s">
        <v>98</v>
      </c>
      <c r="G465" s="420" t="s">
        <v>99</v>
      </c>
      <c r="H465" s="421"/>
      <c r="I465" s="421"/>
      <c r="J465" s="421"/>
      <c r="K465" s="422"/>
      <c r="L465" s="418" t="s">
        <v>68</v>
      </c>
      <c r="M465" s="419"/>
    </row>
    <row r="466" spans="1:13" ht="18" customHeight="1" thickBot="1">
      <c r="A466" s="321" t="s">
        <v>272</v>
      </c>
      <c r="B466" s="321"/>
      <c r="C466" s="403" t="s">
        <v>70</v>
      </c>
      <c r="D466" s="403"/>
      <c r="E466" s="403"/>
      <c r="F466" s="403"/>
      <c r="G466" s="89"/>
      <c r="H466" s="89"/>
      <c r="I466" s="89"/>
      <c r="J466" s="89"/>
      <c r="K466" s="89"/>
      <c r="L466" s="327"/>
      <c r="M466" s="327"/>
    </row>
    <row r="467" spans="1:13" ht="18.75" customHeight="1">
      <c r="A467" s="328" t="s">
        <v>71</v>
      </c>
      <c r="B467" s="329"/>
      <c r="C467" s="338" t="s">
        <v>72</v>
      </c>
      <c r="D467" s="339"/>
      <c r="E467" s="340"/>
      <c r="F467" s="338" t="s">
        <v>73</v>
      </c>
      <c r="G467" s="340"/>
      <c r="H467" s="338" t="s">
        <v>74</v>
      </c>
      <c r="I467" s="340"/>
      <c r="J467" s="338" t="s">
        <v>75</v>
      </c>
      <c r="K467" s="340"/>
      <c r="L467" s="338" t="s">
        <v>76</v>
      </c>
      <c r="M467" s="340"/>
    </row>
    <row r="468" spans="1:13" ht="12.75" customHeight="1" thickBot="1">
      <c r="A468" s="330"/>
      <c r="B468" s="331"/>
      <c r="C468" s="341"/>
      <c r="D468" s="342"/>
      <c r="E468" s="343"/>
      <c r="F468" s="341"/>
      <c r="G468" s="343"/>
      <c r="H468" s="341"/>
      <c r="I468" s="343"/>
      <c r="J468" s="341"/>
      <c r="K468" s="343"/>
      <c r="L468" s="341"/>
      <c r="M468" s="343"/>
    </row>
    <row r="469" spans="1:13" ht="16.5" thickBot="1">
      <c r="A469" s="344"/>
      <c r="B469" s="345"/>
      <c r="C469" s="344" t="s">
        <v>77</v>
      </c>
      <c r="D469" s="345"/>
      <c r="E469" s="7" t="s">
        <v>79</v>
      </c>
      <c r="F469" s="45" t="s">
        <v>77</v>
      </c>
      <c r="G469" s="7" t="s">
        <v>79</v>
      </c>
      <c r="H469" s="45" t="s">
        <v>77</v>
      </c>
      <c r="I469" s="7" t="s">
        <v>79</v>
      </c>
      <c r="J469" s="45" t="s">
        <v>77</v>
      </c>
      <c r="K469" s="7" t="s">
        <v>79</v>
      </c>
      <c r="L469" s="344"/>
      <c r="M469" s="345"/>
    </row>
    <row r="470" spans="1:13" ht="15.75" customHeight="1" hidden="1" thickBot="1">
      <c r="A470" s="275">
        <v>11359</v>
      </c>
      <c r="B470" s="276"/>
      <c r="C470" s="275">
        <v>0</v>
      </c>
      <c r="D470" s="276"/>
      <c r="E470" s="65">
        <f>C470</f>
        <v>0</v>
      </c>
      <c r="F470" s="87">
        <f>A470-L470-G470</f>
        <v>8973.7548312</v>
      </c>
      <c r="G470" s="86">
        <f>(96.66075+101.8)*3.4528</f>
        <v>685.2452775999999</v>
      </c>
      <c r="H470" s="70">
        <v>0</v>
      </c>
      <c r="I470" s="70">
        <v>0</v>
      </c>
      <c r="J470" s="70">
        <v>0</v>
      </c>
      <c r="K470" s="70">
        <v>0</v>
      </c>
      <c r="L470" s="275">
        <f>L471*3.4528</f>
        <v>1699.9998912</v>
      </c>
      <c r="M470" s="276"/>
    </row>
    <row r="471" spans="1:13" ht="15.75" customHeight="1" thickBot="1">
      <c r="A471" s="275">
        <v>579.24</v>
      </c>
      <c r="B471" s="276"/>
      <c r="C471" s="275"/>
      <c r="D471" s="276"/>
      <c r="E471" s="65"/>
      <c r="F471" s="86">
        <f>A471*0.15</f>
        <v>86.886</v>
      </c>
      <c r="G471" s="86">
        <f>F471</f>
        <v>86.886</v>
      </c>
      <c r="H471" s="70"/>
      <c r="I471" s="70"/>
      <c r="J471" s="70"/>
      <c r="K471" s="70"/>
      <c r="L471" s="275">
        <f>A471-G471</f>
        <v>492.35400000000004</v>
      </c>
      <c r="M471" s="276"/>
    </row>
    <row r="472" spans="1:13" ht="12.75" customHeight="1">
      <c r="A472" s="90"/>
      <c r="B472" s="90"/>
      <c r="C472" s="90"/>
      <c r="D472" s="90"/>
      <c r="E472" s="90"/>
      <c r="F472" s="90"/>
      <c r="G472" s="90"/>
      <c r="H472" s="91"/>
      <c r="I472" s="91"/>
      <c r="J472" s="91"/>
      <c r="K472" s="91"/>
      <c r="L472" s="90"/>
      <c r="M472" s="90"/>
    </row>
    <row r="473" spans="1:13" ht="18" customHeight="1" thickBot="1">
      <c r="A473" s="374" t="s">
        <v>273</v>
      </c>
      <c r="B473" s="374"/>
      <c r="C473" s="374"/>
      <c r="D473" s="374"/>
      <c r="E473" s="374"/>
      <c r="F473" s="374"/>
      <c r="G473" s="374"/>
      <c r="H473" s="374"/>
      <c r="I473" s="374"/>
      <c r="J473" s="374"/>
      <c r="K473" s="374"/>
      <c r="L473" s="374"/>
      <c r="M473" s="374"/>
    </row>
    <row r="474" spans="1:13" ht="31.5" customHeight="1" thickBot="1">
      <c r="A474" s="334" t="s">
        <v>59</v>
      </c>
      <c r="B474" s="337"/>
      <c r="C474" s="334" t="s">
        <v>60</v>
      </c>
      <c r="D474" s="337"/>
      <c r="E474" s="44" t="s">
        <v>61</v>
      </c>
      <c r="F474" s="44" t="s">
        <v>62</v>
      </c>
      <c r="G474" s="334" t="s">
        <v>63</v>
      </c>
      <c r="H474" s="335"/>
      <c r="I474" s="335"/>
      <c r="J474" s="335"/>
      <c r="K474" s="336"/>
      <c r="L474" s="363" t="s">
        <v>64</v>
      </c>
      <c r="M474" s="337"/>
    </row>
    <row r="475" spans="1:13" ht="30" customHeight="1" thickBot="1">
      <c r="A475" s="351">
        <v>2015</v>
      </c>
      <c r="B475" s="333"/>
      <c r="C475" s="351">
        <v>2019</v>
      </c>
      <c r="D475" s="333"/>
      <c r="E475" s="49" t="s">
        <v>65</v>
      </c>
      <c r="F475" s="49" t="s">
        <v>113</v>
      </c>
      <c r="G475" s="358" t="s">
        <v>114</v>
      </c>
      <c r="H475" s="359"/>
      <c r="I475" s="359"/>
      <c r="J475" s="359"/>
      <c r="K475" s="360"/>
      <c r="L475" s="332" t="s">
        <v>68</v>
      </c>
      <c r="M475" s="333"/>
    </row>
    <row r="476" spans="1:13" ht="16.5" thickBot="1">
      <c r="A476" s="356" t="s">
        <v>219</v>
      </c>
      <c r="B476" s="356"/>
      <c r="C476" s="322" t="s">
        <v>70</v>
      </c>
      <c r="D476" s="322"/>
      <c r="E476" s="322"/>
      <c r="F476" s="322"/>
      <c r="G476" s="12"/>
      <c r="H476" s="6"/>
      <c r="I476" s="6"/>
      <c r="J476" s="6"/>
      <c r="K476" s="6"/>
      <c r="L476" s="357"/>
      <c r="M476" s="357"/>
    </row>
    <row r="477" spans="1:13" ht="15">
      <c r="A477" s="328" t="s">
        <v>71</v>
      </c>
      <c r="B477" s="329"/>
      <c r="C477" s="338" t="s">
        <v>72</v>
      </c>
      <c r="D477" s="339"/>
      <c r="E477" s="340"/>
      <c r="F477" s="338" t="s">
        <v>73</v>
      </c>
      <c r="G477" s="340"/>
      <c r="H477" s="338" t="s">
        <v>74</v>
      </c>
      <c r="I477" s="324"/>
      <c r="J477" s="323" t="s">
        <v>75</v>
      </c>
      <c r="K477" s="324"/>
      <c r="L477" s="323" t="s">
        <v>76</v>
      </c>
      <c r="M477" s="340"/>
    </row>
    <row r="478" spans="1:13" ht="15.75" thickBot="1">
      <c r="A478" s="330"/>
      <c r="B478" s="331"/>
      <c r="C478" s="341"/>
      <c r="D478" s="342"/>
      <c r="E478" s="343"/>
      <c r="F478" s="341"/>
      <c r="G478" s="343"/>
      <c r="H478" s="341"/>
      <c r="I478" s="326"/>
      <c r="J478" s="325"/>
      <c r="K478" s="326"/>
      <c r="L478" s="325"/>
      <c r="M478" s="343"/>
    </row>
    <row r="479" spans="1:13" ht="16.5" thickBot="1">
      <c r="A479" s="344"/>
      <c r="B479" s="345"/>
      <c r="C479" s="344" t="s">
        <v>77</v>
      </c>
      <c r="D479" s="345"/>
      <c r="E479" s="7" t="s">
        <v>79</v>
      </c>
      <c r="F479" s="45" t="s">
        <v>77</v>
      </c>
      <c r="G479" s="7" t="s">
        <v>79</v>
      </c>
      <c r="H479" s="45" t="s">
        <v>77</v>
      </c>
      <c r="I479" s="7" t="s">
        <v>79</v>
      </c>
      <c r="J479" s="45" t="s">
        <v>77</v>
      </c>
      <c r="K479" s="7" t="s">
        <v>79</v>
      </c>
      <c r="L479" s="344"/>
      <c r="M479" s="345"/>
    </row>
    <row r="480" spans="1:13" ht="16.5" customHeight="1" hidden="1" thickBot="1">
      <c r="A480" s="349">
        <v>1510</v>
      </c>
      <c r="B480" s="350"/>
      <c r="C480" s="349">
        <v>0</v>
      </c>
      <c r="D480" s="350"/>
      <c r="E480" s="8">
        <v>0</v>
      </c>
      <c r="F480" s="8">
        <f>235</f>
        <v>235</v>
      </c>
      <c r="G480" s="8">
        <f>235</f>
        <v>235</v>
      </c>
      <c r="H480" s="9">
        <v>0</v>
      </c>
      <c r="I480" s="9">
        <v>0</v>
      </c>
      <c r="J480" s="9">
        <v>0</v>
      </c>
      <c r="K480" s="9">
        <v>0</v>
      </c>
      <c r="L480" s="349">
        <f>1510-G480</f>
        <v>1275</v>
      </c>
      <c r="M480" s="350"/>
    </row>
    <row r="481" spans="1:13" ht="15" customHeight="1" thickBot="1">
      <c r="A481" s="349">
        <f>ROUND(A480/3.4528,2)</f>
        <v>437.33</v>
      </c>
      <c r="B481" s="350"/>
      <c r="C481" s="349"/>
      <c r="D481" s="350"/>
      <c r="E481" s="8"/>
      <c r="F481" s="8">
        <f aca="true" t="shared" si="24" ref="F481:L481">ROUND(F480/3.4528,2)</f>
        <v>68.06</v>
      </c>
      <c r="G481" s="8">
        <f t="shared" si="24"/>
        <v>68.06</v>
      </c>
      <c r="H481" s="9"/>
      <c r="I481" s="9"/>
      <c r="J481" s="9"/>
      <c r="K481" s="9"/>
      <c r="L481" s="349">
        <f t="shared" si="24"/>
        <v>369.27</v>
      </c>
      <c r="M481" s="350"/>
    </row>
    <row r="482" spans="1:13" ht="15" customHeight="1">
      <c r="A482" s="362"/>
      <c r="B482" s="362"/>
      <c r="C482" s="362"/>
      <c r="D482" s="362"/>
      <c r="E482" s="401"/>
      <c r="F482" s="401"/>
      <c r="G482" s="401"/>
      <c r="H482" s="401"/>
      <c r="I482" s="401"/>
      <c r="J482" s="401"/>
      <c r="K482" s="401"/>
      <c r="L482" s="348"/>
      <c r="M482" s="348"/>
    </row>
    <row r="483" spans="1:13" ht="15" hidden="1">
      <c r="A483" s="480"/>
      <c r="B483" s="480"/>
      <c r="C483" s="480"/>
      <c r="D483" s="480"/>
      <c r="E483" s="402"/>
      <c r="F483" s="402"/>
      <c r="G483" s="402"/>
      <c r="H483" s="402"/>
      <c r="I483" s="402"/>
      <c r="J483" s="402"/>
      <c r="K483" s="402"/>
      <c r="L483" s="498"/>
      <c r="M483" s="498"/>
    </row>
    <row r="484" spans="1:13" ht="20.25" customHeight="1" thickBot="1">
      <c r="A484" s="346" t="s">
        <v>362</v>
      </c>
      <c r="B484" s="374"/>
      <c r="C484" s="374"/>
      <c r="D484" s="374"/>
      <c r="E484" s="374"/>
      <c r="F484" s="374"/>
      <c r="G484" s="374"/>
      <c r="H484" s="374"/>
      <c r="I484" s="374"/>
      <c r="J484" s="374"/>
      <c r="K484" s="374"/>
      <c r="L484" s="374"/>
      <c r="M484" s="374"/>
    </row>
    <row r="485" spans="1:13" ht="33" customHeight="1" thickBot="1">
      <c r="A485" s="334" t="s">
        <v>59</v>
      </c>
      <c r="B485" s="337"/>
      <c r="C485" s="334" t="s">
        <v>60</v>
      </c>
      <c r="D485" s="337"/>
      <c r="E485" s="5" t="s">
        <v>61</v>
      </c>
      <c r="F485" s="5" t="s">
        <v>62</v>
      </c>
      <c r="G485" s="334" t="s">
        <v>63</v>
      </c>
      <c r="H485" s="335"/>
      <c r="I485" s="335"/>
      <c r="J485" s="335"/>
      <c r="K485" s="336"/>
      <c r="L485" s="363" t="s">
        <v>64</v>
      </c>
      <c r="M485" s="337"/>
    </row>
    <row r="486" spans="1:13" ht="33.75" customHeight="1" thickBot="1">
      <c r="A486" s="351">
        <v>2018</v>
      </c>
      <c r="B486" s="333"/>
      <c r="C486" s="351">
        <v>2020</v>
      </c>
      <c r="D486" s="333"/>
      <c r="E486" s="49" t="s">
        <v>65</v>
      </c>
      <c r="F486" s="49" t="s">
        <v>113</v>
      </c>
      <c r="G486" s="358" t="s">
        <v>116</v>
      </c>
      <c r="H486" s="359"/>
      <c r="I486" s="359"/>
      <c r="J486" s="359"/>
      <c r="K486" s="360"/>
      <c r="L486" s="332" t="s">
        <v>68</v>
      </c>
      <c r="M486" s="333"/>
    </row>
    <row r="487" spans="1:13" ht="21" customHeight="1" thickBot="1">
      <c r="A487" s="356" t="s">
        <v>220</v>
      </c>
      <c r="B487" s="356"/>
      <c r="C487" s="322" t="s">
        <v>70</v>
      </c>
      <c r="D487" s="322"/>
      <c r="E487" s="322"/>
      <c r="F487" s="322"/>
      <c r="G487" s="6"/>
      <c r="H487" s="6"/>
      <c r="I487" s="6"/>
      <c r="J487" s="6"/>
      <c r="K487" s="6"/>
      <c r="L487" s="357"/>
      <c r="M487" s="357"/>
    </row>
    <row r="488" spans="1:13" ht="15">
      <c r="A488" s="328" t="s">
        <v>71</v>
      </c>
      <c r="B488" s="329"/>
      <c r="C488" s="338" t="s">
        <v>72</v>
      </c>
      <c r="D488" s="339"/>
      <c r="E488" s="340"/>
      <c r="F488" s="338" t="s">
        <v>73</v>
      </c>
      <c r="G488" s="324"/>
      <c r="H488" s="323" t="s">
        <v>74</v>
      </c>
      <c r="I488" s="324"/>
      <c r="J488" s="323" t="s">
        <v>75</v>
      </c>
      <c r="K488" s="324"/>
      <c r="L488" s="323" t="s">
        <v>76</v>
      </c>
      <c r="M488" s="340"/>
    </row>
    <row r="489" spans="1:13" ht="20.25" customHeight="1" thickBot="1">
      <c r="A489" s="330"/>
      <c r="B489" s="331"/>
      <c r="C489" s="341"/>
      <c r="D489" s="342"/>
      <c r="E489" s="343"/>
      <c r="F489" s="341"/>
      <c r="G489" s="326"/>
      <c r="H489" s="325"/>
      <c r="I489" s="326"/>
      <c r="J489" s="325"/>
      <c r="K489" s="326"/>
      <c r="L489" s="325"/>
      <c r="M489" s="343"/>
    </row>
    <row r="490" spans="1:13" ht="16.5" customHeight="1" thickBot="1">
      <c r="A490" s="344"/>
      <c r="B490" s="345"/>
      <c r="C490" s="344" t="s">
        <v>77</v>
      </c>
      <c r="D490" s="345"/>
      <c r="E490" s="7" t="s">
        <v>79</v>
      </c>
      <c r="F490" s="45" t="s">
        <v>77</v>
      </c>
      <c r="G490" s="7" t="s">
        <v>79</v>
      </c>
      <c r="H490" s="45" t="s">
        <v>77</v>
      </c>
      <c r="I490" s="7" t="s">
        <v>79</v>
      </c>
      <c r="J490" s="45" t="s">
        <v>77</v>
      </c>
      <c r="K490" s="7" t="s">
        <v>79</v>
      </c>
      <c r="L490" s="344"/>
      <c r="M490" s="345"/>
    </row>
    <row r="491" spans="1:13" ht="17.25" customHeight="1" hidden="1" thickBot="1">
      <c r="A491" s="349">
        <v>1510</v>
      </c>
      <c r="B491" s="350"/>
      <c r="C491" s="397"/>
      <c r="D491" s="398"/>
      <c r="E491" s="16"/>
      <c r="F491" s="8">
        <f>235</f>
        <v>235</v>
      </c>
      <c r="G491" s="8">
        <f>235</f>
        <v>235</v>
      </c>
      <c r="H491" s="9">
        <v>0</v>
      </c>
      <c r="I491" s="9">
        <v>0</v>
      </c>
      <c r="J491" s="9">
        <v>0</v>
      </c>
      <c r="K491" s="9">
        <v>0</v>
      </c>
      <c r="L491" s="349">
        <f>1510-235</f>
        <v>1275</v>
      </c>
      <c r="M491" s="350"/>
    </row>
    <row r="492" spans="1:13" ht="16.5" customHeight="1" thickBot="1">
      <c r="A492" s="349">
        <f>ROUND(A491/3.4528,2)</f>
        <v>437.33</v>
      </c>
      <c r="B492" s="350"/>
      <c r="C492" s="349"/>
      <c r="D492" s="350"/>
      <c r="E492" s="8"/>
      <c r="F492" s="8">
        <f aca="true" t="shared" si="25" ref="F492:L492">ROUND(F491/3.4528,2)</f>
        <v>68.06</v>
      </c>
      <c r="G492" s="8">
        <f t="shared" si="25"/>
        <v>68.06</v>
      </c>
      <c r="H492" s="9"/>
      <c r="I492" s="9"/>
      <c r="J492" s="9"/>
      <c r="K492" s="9"/>
      <c r="L492" s="349">
        <f t="shared" si="25"/>
        <v>369.27</v>
      </c>
      <c r="M492" s="350"/>
    </row>
    <row r="493" spans="1:13" ht="59.25" customHeight="1">
      <c r="A493" s="50"/>
      <c r="B493" s="50"/>
      <c r="C493" s="69"/>
      <c r="D493" s="69"/>
      <c r="E493" s="54"/>
      <c r="F493" s="51"/>
      <c r="G493" s="51"/>
      <c r="H493" s="52"/>
      <c r="I493" s="52"/>
      <c r="J493" s="52"/>
      <c r="K493" s="52"/>
      <c r="L493" s="50"/>
      <c r="M493" s="50"/>
    </row>
    <row r="494" spans="1:13" ht="18.75" customHeight="1" thickBot="1">
      <c r="A494" s="374" t="s">
        <v>275</v>
      </c>
      <c r="B494" s="374"/>
      <c r="C494" s="374"/>
      <c r="D494" s="374"/>
      <c r="E494" s="374"/>
      <c r="F494" s="374"/>
      <c r="G494" s="374"/>
      <c r="H494" s="374"/>
      <c r="I494" s="374"/>
      <c r="J494" s="374"/>
      <c r="K494" s="374"/>
      <c r="L494" s="374"/>
      <c r="M494" s="374"/>
    </row>
    <row r="495" spans="1:13" ht="30.75" customHeight="1" thickBot="1">
      <c r="A495" s="334" t="s">
        <v>59</v>
      </c>
      <c r="B495" s="337"/>
      <c r="C495" s="334" t="s">
        <v>60</v>
      </c>
      <c r="D495" s="337"/>
      <c r="E495" s="5" t="s">
        <v>61</v>
      </c>
      <c r="F495" s="5" t="s">
        <v>62</v>
      </c>
      <c r="G495" s="334" t="s">
        <v>63</v>
      </c>
      <c r="H495" s="335"/>
      <c r="I495" s="335"/>
      <c r="J495" s="335"/>
      <c r="K495" s="336"/>
      <c r="L495" s="363" t="s">
        <v>64</v>
      </c>
      <c r="M495" s="337"/>
    </row>
    <row r="496" spans="1:13" ht="107.25" customHeight="1" thickBot="1">
      <c r="A496" s="352">
        <v>2016</v>
      </c>
      <c r="B496" s="353"/>
      <c r="C496" s="352">
        <v>2018</v>
      </c>
      <c r="D496" s="353"/>
      <c r="E496" s="98" t="s">
        <v>111</v>
      </c>
      <c r="F496" s="42" t="s">
        <v>20</v>
      </c>
      <c r="G496" s="358" t="s">
        <v>116</v>
      </c>
      <c r="H496" s="359"/>
      <c r="I496" s="359"/>
      <c r="J496" s="359"/>
      <c r="K496" s="159"/>
      <c r="L496" s="390" t="s">
        <v>239</v>
      </c>
      <c r="M496" s="115"/>
    </row>
    <row r="497" spans="1:13" ht="15.75" customHeight="1" thickBot="1">
      <c r="A497" s="356" t="s">
        <v>274</v>
      </c>
      <c r="B497" s="356"/>
      <c r="C497" s="322" t="s">
        <v>70</v>
      </c>
      <c r="D497" s="322"/>
      <c r="E497" s="322"/>
      <c r="F497" s="322"/>
      <c r="G497" s="6"/>
      <c r="H497" s="6"/>
      <c r="I497" s="6"/>
      <c r="J497" s="6"/>
      <c r="K497" s="6"/>
      <c r="L497" s="357"/>
      <c r="M497" s="357"/>
    </row>
    <row r="498" spans="1:13" ht="15.75" customHeight="1">
      <c r="A498" s="328" t="s">
        <v>71</v>
      </c>
      <c r="B498" s="329"/>
      <c r="C498" s="338" t="s">
        <v>72</v>
      </c>
      <c r="D498" s="339"/>
      <c r="E498" s="340"/>
      <c r="F498" s="338" t="s">
        <v>73</v>
      </c>
      <c r="G498" s="324"/>
      <c r="H498" s="323" t="s">
        <v>74</v>
      </c>
      <c r="I498" s="324"/>
      <c r="J498" s="323" t="s">
        <v>75</v>
      </c>
      <c r="K498" s="324"/>
      <c r="L498" s="323" t="s">
        <v>76</v>
      </c>
      <c r="M498" s="340"/>
    </row>
    <row r="499" spans="1:13" ht="15.75" thickBot="1">
      <c r="A499" s="330"/>
      <c r="B499" s="331"/>
      <c r="C499" s="341"/>
      <c r="D499" s="342"/>
      <c r="E499" s="343"/>
      <c r="F499" s="341"/>
      <c r="G499" s="326"/>
      <c r="H499" s="325"/>
      <c r="I499" s="326"/>
      <c r="J499" s="325"/>
      <c r="K499" s="326"/>
      <c r="L499" s="325"/>
      <c r="M499" s="343"/>
    </row>
    <row r="500" spans="1:13" ht="16.5" thickBot="1">
      <c r="A500" s="344"/>
      <c r="B500" s="345"/>
      <c r="C500" s="344" t="s">
        <v>77</v>
      </c>
      <c r="D500" s="345"/>
      <c r="E500" s="7" t="s">
        <v>79</v>
      </c>
      <c r="F500" s="45" t="s">
        <v>77</v>
      </c>
      <c r="G500" s="7" t="s">
        <v>79</v>
      </c>
      <c r="H500" s="45" t="s">
        <v>77</v>
      </c>
      <c r="I500" s="7" t="s">
        <v>79</v>
      </c>
      <c r="J500" s="45" t="s">
        <v>77</v>
      </c>
      <c r="K500" s="7" t="s">
        <v>79</v>
      </c>
      <c r="L500" s="344"/>
      <c r="M500" s="345"/>
    </row>
    <row r="501" spans="1:13" ht="15.75" hidden="1" thickBot="1">
      <c r="A501" s="275">
        <v>12000</v>
      </c>
      <c r="B501" s="276"/>
      <c r="C501" s="277"/>
      <c r="D501" s="278"/>
      <c r="E501" s="70"/>
      <c r="F501" s="70"/>
      <c r="G501" s="70"/>
      <c r="H501" s="70">
        <v>0</v>
      </c>
      <c r="I501" s="70">
        <v>0</v>
      </c>
      <c r="J501" s="70">
        <v>0</v>
      </c>
      <c r="K501" s="70">
        <v>0</v>
      </c>
      <c r="L501" s="275">
        <v>12000</v>
      </c>
      <c r="M501" s="276"/>
    </row>
    <row r="502" spans="1:13" ht="15.75" thickBot="1">
      <c r="A502" s="275">
        <v>4088.75</v>
      </c>
      <c r="B502" s="276"/>
      <c r="C502" s="277"/>
      <c r="D502" s="278"/>
      <c r="E502" s="70"/>
      <c r="F502" s="70"/>
      <c r="G502" s="70"/>
      <c r="H502" s="70"/>
      <c r="I502" s="70"/>
      <c r="J502" s="92">
        <f>A502*0.15</f>
        <v>613.3125</v>
      </c>
      <c r="K502" s="92">
        <f>J502</f>
        <v>613.3125</v>
      </c>
      <c r="L502" s="275">
        <f>ROUND(L501/3.4528,2)</f>
        <v>3475.44</v>
      </c>
      <c r="M502" s="276"/>
    </row>
    <row r="503" spans="1:13" ht="7.5" customHeight="1">
      <c r="A503" s="51"/>
      <c r="B503" s="51"/>
      <c r="C503" s="54"/>
      <c r="D503" s="54"/>
      <c r="E503" s="54"/>
      <c r="F503" s="51"/>
      <c r="G503" s="51"/>
      <c r="H503" s="52"/>
      <c r="I503" s="52"/>
      <c r="J503" s="52"/>
      <c r="K503" s="52"/>
      <c r="L503" s="51"/>
      <c r="M503" s="51"/>
    </row>
    <row r="504" spans="1:13" ht="17.25" customHeight="1" thickBot="1">
      <c r="A504" s="346" t="s">
        <v>363</v>
      </c>
      <c r="B504" s="374"/>
      <c r="C504" s="374"/>
      <c r="D504" s="374"/>
      <c r="E504" s="374"/>
      <c r="F504" s="374"/>
      <c r="G504" s="374"/>
      <c r="H504" s="374"/>
      <c r="I504" s="374"/>
      <c r="J504" s="374"/>
      <c r="K504" s="374"/>
      <c r="L504" s="374"/>
      <c r="M504" s="374"/>
    </row>
    <row r="505" spans="1:13" ht="33.75" customHeight="1" thickBot="1">
      <c r="A505" s="386" t="s">
        <v>59</v>
      </c>
      <c r="B505" s="383"/>
      <c r="C505" s="386" t="s">
        <v>60</v>
      </c>
      <c r="D505" s="383"/>
      <c r="E505" s="11" t="s">
        <v>61</v>
      </c>
      <c r="F505" s="5" t="s">
        <v>62</v>
      </c>
      <c r="G505" s="334" t="s">
        <v>63</v>
      </c>
      <c r="H505" s="335"/>
      <c r="I505" s="335"/>
      <c r="J505" s="335"/>
      <c r="K505" s="336"/>
      <c r="L505" s="382" t="s">
        <v>64</v>
      </c>
      <c r="M505" s="383"/>
    </row>
    <row r="506" spans="1:13" ht="63" customHeight="1">
      <c r="A506" s="352">
        <v>2017</v>
      </c>
      <c r="B506" s="353"/>
      <c r="C506" s="352">
        <v>2019</v>
      </c>
      <c r="D506" s="353"/>
      <c r="E506" s="500" t="s">
        <v>111</v>
      </c>
      <c r="F506" s="387" t="s">
        <v>113</v>
      </c>
      <c r="G506" s="389" t="s">
        <v>116</v>
      </c>
      <c r="H506" s="390"/>
      <c r="I506" s="390"/>
      <c r="J506" s="390"/>
      <c r="K506" s="391"/>
      <c r="L506" s="499" t="s">
        <v>285</v>
      </c>
      <c r="M506" s="115"/>
    </row>
    <row r="507" spans="1:13" ht="43.5" customHeight="1" thickBot="1">
      <c r="A507" s="354"/>
      <c r="B507" s="355"/>
      <c r="C507" s="354"/>
      <c r="D507" s="355"/>
      <c r="E507" s="501"/>
      <c r="F507" s="388"/>
      <c r="G507" s="392"/>
      <c r="H507" s="393"/>
      <c r="I507" s="393"/>
      <c r="J507" s="393"/>
      <c r="K507" s="394"/>
      <c r="L507" s="377" t="s">
        <v>100</v>
      </c>
      <c r="M507" s="355"/>
    </row>
    <row r="508" spans="1:13" ht="14.25" customHeight="1" thickBot="1">
      <c r="A508" s="356" t="s">
        <v>38</v>
      </c>
      <c r="B508" s="356"/>
      <c r="C508" s="322" t="s">
        <v>70</v>
      </c>
      <c r="D508" s="322"/>
      <c r="E508" s="322"/>
      <c r="F508" s="322"/>
      <c r="G508" s="6"/>
      <c r="H508" s="6"/>
      <c r="I508" s="6"/>
      <c r="J508" s="6"/>
      <c r="K508" s="6"/>
      <c r="L508" s="357"/>
      <c r="M508" s="357"/>
    </row>
    <row r="509" spans="1:13" ht="15">
      <c r="A509" s="328" t="s">
        <v>71</v>
      </c>
      <c r="B509" s="329"/>
      <c r="C509" s="338" t="s">
        <v>72</v>
      </c>
      <c r="D509" s="339"/>
      <c r="E509" s="340"/>
      <c r="F509" s="338" t="s">
        <v>73</v>
      </c>
      <c r="G509" s="324"/>
      <c r="H509" s="323" t="s">
        <v>74</v>
      </c>
      <c r="I509" s="324"/>
      <c r="J509" s="323" t="s">
        <v>75</v>
      </c>
      <c r="K509" s="324"/>
      <c r="L509" s="323" t="s">
        <v>76</v>
      </c>
      <c r="M509" s="340"/>
    </row>
    <row r="510" spans="1:13" ht="15.75" thickBot="1">
      <c r="A510" s="330"/>
      <c r="B510" s="331"/>
      <c r="C510" s="341"/>
      <c r="D510" s="342"/>
      <c r="E510" s="343"/>
      <c r="F510" s="341"/>
      <c r="G510" s="326"/>
      <c r="H510" s="325"/>
      <c r="I510" s="326"/>
      <c r="J510" s="325"/>
      <c r="K510" s="326"/>
      <c r="L510" s="325"/>
      <c r="M510" s="343"/>
    </row>
    <row r="511" spans="1:13" ht="16.5" thickBot="1">
      <c r="A511" s="344"/>
      <c r="B511" s="345"/>
      <c r="C511" s="344" t="s">
        <v>77</v>
      </c>
      <c r="D511" s="345"/>
      <c r="E511" s="7" t="s">
        <v>79</v>
      </c>
      <c r="F511" s="45" t="s">
        <v>77</v>
      </c>
      <c r="G511" s="7" t="s">
        <v>79</v>
      </c>
      <c r="H511" s="45" t="s">
        <v>77</v>
      </c>
      <c r="I511" s="7" t="s">
        <v>79</v>
      </c>
      <c r="J511" s="45" t="s">
        <v>77</v>
      </c>
      <c r="K511" s="7" t="s">
        <v>79</v>
      </c>
      <c r="L511" s="344"/>
      <c r="M511" s="345"/>
    </row>
    <row r="512" spans="1:13" s="72" customFormat="1" ht="15.75" hidden="1" thickBot="1">
      <c r="A512" s="275">
        <v>6732.96</v>
      </c>
      <c r="B512" s="276"/>
      <c r="C512" s="277">
        <v>0</v>
      </c>
      <c r="D512" s="278"/>
      <c r="E512" s="70">
        <v>0</v>
      </c>
      <c r="F512" s="70"/>
      <c r="G512" s="70">
        <v>0</v>
      </c>
      <c r="H512" s="70">
        <v>0</v>
      </c>
      <c r="I512" s="70">
        <v>0</v>
      </c>
      <c r="J512" s="70">
        <v>0</v>
      </c>
      <c r="K512" s="70">
        <v>0</v>
      </c>
      <c r="L512" s="277">
        <v>0</v>
      </c>
      <c r="M512" s="278"/>
    </row>
    <row r="513" spans="1:13" s="72" customFormat="1" ht="15.75" customHeight="1" thickBot="1">
      <c r="A513" s="275">
        <f>ROUND(A512/3.4528,2)</f>
        <v>1950</v>
      </c>
      <c r="B513" s="276"/>
      <c r="C513" s="277"/>
      <c r="D513" s="278"/>
      <c r="E513" s="70"/>
      <c r="F513" s="70"/>
      <c r="G513" s="70"/>
      <c r="H513" s="70"/>
      <c r="I513" s="70"/>
      <c r="J513" s="70">
        <f>A513*0.15</f>
        <v>292.5</v>
      </c>
      <c r="K513" s="70">
        <f>J513</f>
        <v>292.5</v>
      </c>
      <c r="L513" s="275">
        <f>A513*0.85</f>
        <v>1657.5</v>
      </c>
      <c r="M513" s="276"/>
    </row>
    <row r="514" spans="1:13" ht="100.5" customHeight="1">
      <c r="A514" s="50"/>
      <c r="B514" s="50"/>
      <c r="C514" s="69"/>
      <c r="D514" s="69"/>
      <c r="E514" s="69"/>
      <c r="F514" s="50"/>
      <c r="G514" s="50"/>
      <c r="H514" s="57"/>
      <c r="I514" s="57"/>
      <c r="J514" s="57"/>
      <c r="K514" s="57"/>
      <c r="L514" s="50"/>
      <c r="M514" s="50"/>
    </row>
    <row r="515" spans="1:13" ht="16.5" thickBot="1">
      <c r="A515" s="374" t="s">
        <v>276</v>
      </c>
      <c r="B515" s="374"/>
      <c r="C515" s="374"/>
      <c r="D515" s="374"/>
      <c r="E515" s="374"/>
      <c r="F515" s="374"/>
      <c r="G515" s="374"/>
      <c r="H515" s="374"/>
      <c r="I515" s="374"/>
      <c r="J515" s="374"/>
      <c r="K515" s="374"/>
      <c r="L515" s="374"/>
      <c r="M515" s="374"/>
    </row>
    <row r="516" spans="1:13" ht="30.75" thickBot="1">
      <c r="A516" s="386" t="s">
        <v>59</v>
      </c>
      <c r="B516" s="383"/>
      <c r="C516" s="386" t="s">
        <v>60</v>
      </c>
      <c r="D516" s="383"/>
      <c r="E516" s="11" t="s">
        <v>61</v>
      </c>
      <c r="F516" s="5" t="s">
        <v>62</v>
      </c>
      <c r="G516" s="334" t="s">
        <v>63</v>
      </c>
      <c r="H516" s="335"/>
      <c r="I516" s="335"/>
      <c r="J516" s="335"/>
      <c r="K516" s="336"/>
      <c r="L516" s="382" t="s">
        <v>64</v>
      </c>
      <c r="M516" s="383"/>
    </row>
    <row r="517" spans="1:13" ht="65.25" customHeight="1">
      <c r="A517" s="352">
        <v>2017</v>
      </c>
      <c r="B517" s="353"/>
      <c r="C517" s="352">
        <v>2019</v>
      </c>
      <c r="D517" s="353"/>
      <c r="E517" s="500" t="s">
        <v>111</v>
      </c>
      <c r="F517" s="387" t="s">
        <v>87</v>
      </c>
      <c r="G517" s="389" t="s">
        <v>94</v>
      </c>
      <c r="H517" s="390"/>
      <c r="I517" s="390"/>
      <c r="J517" s="390"/>
      <c r="K517" s="391"/>
      <c r="L517" s="499" t="s">
        <v>284</v>
      </c>
      <c r="M517" s="115"/>
    </row>
    <row r="518" spans="1:13" ht="43.5" customHeight="1" thickBot="1">
      <c r="A518" s="354"/>
      <c r="B518" s="355"/>
      <c r="C518" s="354"/>
      <c r="D518" s="355"/>
      <c r="E518" s="501"/>
      <c r="F518" s="388"/>
      <c r="G518" s="392"/>
      <c r="H518" s="393"/>
      <c r="I518" s="393"/>
      <c r="J518" s="393"/>
      <c r="K518" s="394"/>
      <c r="L518" s="377"/>
      <c r="M518" s="355"/>
    </row>
    <row r="519" spans="1:13" ht="15.75" customHeight="1" thickBot="1">
      <c r="A519" s="356" t="s">
        <v>277</v>
      </c>
      <c r="B519" s="356"/>
      <c r="C519" s="322" t="s">
        <v>70</v>
      </c>
      <c r="D519" s="322"/>
      <c r="E519" s="322"/>
      <c r="F519" s="322"/>
      <c r="G519" s="6"/>
      <c r="H519" s="6"/>
      <c r="I519" s="6"/>
      <c r="J519" s="6"/>
      <c r="K519" s="6"/>
      <c r="L519" s="357"/>
      <c r="M519" s="357"/>
    </row>
    <row r="520" spans="1:13" ht="15">
      <c r="A520" s="328" t="s">
        <v>71</v>
      </c>
      <c r="B520" s="329"/>
      <c r="C520" s="338" t="s">
        <v>72</v>
      </c>
      <c r="D520" s="339"/>
      <c r="E520" s="340"/>
      <c r="F520" s="338" t="s">
        <v>73</v>
      </c>
      <c r="G520" s="324"/>
      <c r="H520" s="323" t="s">
        <v>74</v>
      </c>
      <c r="I520" s="324"/>
      <c r="J520" s="323" t="s">
        <v>75</v>
      </c>
      <c r="K520" s="324"/>
      <c r="L520" s="323" t="s">
        <v>76</v>
      </c>
      <c r="M520" s="340"/>
    </row>
    <row r="521" spans="1:13" ht="15.75" thickBot="1">
      <c r="A521" s="330"/>
      <c r="B521" s="331"/>
      <c r="C521" s="341"/>
      <c r="D521" s="342"/>
      <c r="E521" s="343"/>
      <c r="F521" s="341"/>
      <c r="G521" s="326"/>
      <c r="H521" s="325"/>
      <c r="I521" s="326"/>
      <c r="J521" s="325"/>
      <c r="K521" s="326"/>
      <c r="L521" s="325"/>
      <c r="M521" s="343"/>
    </row>
    <row r="522" spans="1:13" ht="16.5" thickBot="1">
      <c r="A522" s="344"/>
      <c r="B522" s="345"/>
      <c r="C522" s="344" t="s">
        <v>77</v>
      </c>
      <c r="D522" s="345"/>
      <c r="E522" s="7" t="s">
        <v>79</v>
      </c>
      <c r="F522" s="45" t="s">
        <v>77</v>
      </c>
      <c r="G522" s="7" t="s">
        <v>79</v>
      </c>
      <c r="H522" s="45" t="s">
        <v>77</v>
      </c>
      <c r="I522" s="7" t="s">
        <v>79</v>
      </c>
      <c r="J522" s="45" t="s">
        <v>77</v>
      </c>
      <c r="K522" s="7" t="s">
        <v>79</v>
      </c>
      <c r="L522" s="344"/>
      <c r="M522" s="345"/>
    </row>
    <row r="523" spans="1:13" ht="15.75" hidden="1" thickBot="1">
      <c r="A523" s="275">
        <v>6560.32</v>
      </c>
      <c r="B523" s="276"/>
      <c r="C523" s="277">
        <v>0</v>
      </c>
      <c r="D523" s="278"/>
      <c r="E523" s="70">
        <v>0</v>
      </c>
      <c r="F523" s="70"/>
      <c r="G523" s="70">
        <v>0</v>
      </c>
      <c r="H523" s="70">
        <v>0</v>
      </c>
      <c r="I523" s="70">
        <v>0</v>
      </c>
      <c r="J523" s="70">
        <v>0</v>
      </c>
      <c r="K523" s="70">
        <v>0</v>
      </c>
      <c r="L523" s="277">
        <v>0</v>
      </c>
      <c r="M523" s="278"/>
    </row>
    <row r="524" spans="1:13" ht="15.75" thickBot="1">
      <c r="A524" s="275">
        <f>ROUND(A523/3.4528,2)</f>
        <v>1900</v>
      </c>
      <c r="B524" s="276"/>
      <c r="C524" s="277">
        <f>ROUND(C523/3.4528,2)</f>
        <v>0</v>
      </c>
      <c r="D524" s="278"/>
      <c r="E524" s="70">
        <f>ROUND(E523/3.4528,2)</f>
        <v>0</v>
      </c>
      <c r="F524" s="70">
        <f>ROUND(F523/3.4528,2)</f>
        <v>0</v>
      </c>
      <c r="G524" s="70">
        <f>ROUND(G523/3.4528,2)</f>
        <v>0</v>
      </c>
      <c r="H524" s="70">
        <f>ROUND(H523/3.4528,2)</f>
        <v>0</v>
      </c>
      <c r="I524" s="70">
        <f>ROUND(I523/3.4528,2)</f>
        <v>0</v>
      </c>
      <c r="J524" s="65">
        <f>A524*0.15</f>
        <v>285</v>
      </c>
      <c r="K524" s="65">
        <f>J524</f>
        <v>285</v>
      </c>
      <c r="L524" s="275">
        <f>A524*0.85</f>
        <v>1615</v>
      </c>
      <c r="M524" s="276"/>
    </row>
    <row r="525" spans="1:13" ht="15">
      <c r="A525" s="90"/>
      <c r="B525" s="90"/>
      <c r="C525" s="102"/>
      <c r="D525" s="102"/>
      <c r="E525" s="102"/>
      <c r="F525" s="90"/>
      <c r="G525" s="90"/>
      <c r="H525" s="91"/>
      <c r="I525" s="91"/>
      <c r="J525" s="91"/>
      <c r="K525" s="91"/>
      <c r="L525" s="90"/>
      <c r="M525" s="90"/>
    </row>
    <row r="526" spans="1:13" ht="16.5" thickBot="1">
      <c r="A526" s="314" t="s">
        <v>0</v>
      </c>
      <c r="B526" s="314"/>
      <c r="C526" s="314"/>
      <c r="D526" s="314"/>
      <c r="E526" s="314"/>
      <c r="F526" s="314"/>
      <c r="G526" s="314"/>
      <c r="H526" s="314"/>
      <c r="I526" s="314"/>
      <c r="J526" s="314"/>
      <c r="K526" s="314"/>
      <c r="L526" s="314"/>
      <c r="M526" s="314"/>
    </row>
    <row r="527" spans="1:13" ht="30.75" thickBot="1">
      <c r="A527" s="315" t="s">
        <v>59</v>
      </c>
      <c r="B527" s="316"/>
      <c r="C527" s="315" t="s">
        <v>60</v>
      </c>
      <c r="D527" s="316"/>
      <c r="E527" s="103" t="s">
        <v>61</v>
      </c>
      <c r="F527" s="104" t="s">
        <v>62</v>
      </c>
      <c r="G527" s="317" t="s">
        <v>63</v>
      </c>
      <c r="H527" s="318"/>
      <c r="I527" s="318"/>
      <c r="J527" s="318"/>
      <c r="K527" s="319"/>
      <c r="L527" s="320" t="s">
        <v>64</v>
      </c>
      <c r="M527" s="316"/>
    </row>
    <row r="528" spans="1:13" ht="15">
      <c r="A528" s="298">
        <v>2015</v>
      </c>
      <c r="B528" s="299"/>
      <c r="C528" s="298">
        <v>2020</v>
      </c>
      <c r="D528" s="299"/>
      <c r="E528" s="302" t="s">
        <v>111</v>
      </c>
      <c r="F528" s="304" t="s">
        <v>98</v>
      </c>
      <c r="G528" s="306" t="s">
        <v>67</v>
      </c>
      <c r="H528" s="307"/>
      <c r="I528" s="307"/>
      <c r="J528" s="307"/>
      <c r="K528" s="308"/>
      <c r="L528" s="312" t="s">
        <v>239</v>
      </c>
      <c r="M528" s="256"/>
    </row>
    <row r="529" spans="1:13" ht="95.25" customHeight="1" thickBot="1">
      <c r="A529" s="300"/>
      <c r="B529" s="301"/>
      <c r="C529" s="300"/>
      <c r="D529" s="301"/>
      <c r="E529" s="303"/>
      <c r="F529" s="305"/>
      <c r="G529" s="309"/>
      <c r="H529" s="310"/>
      <c r="I529" s="310"/>
      <c r="J529" s="310"/>
      <c r="K529" s="311"/>
      <c r="L529" s="313"/>
      <c r="M529" s="301"/>
    </row>
    <row r="530" spans="1:13" ht="16.5" thickBot="1">
      <c r="A530" s="295" t="s">
        <v>1</v>
      </c>
      <c r="B530" s="295"/>
      <c r="C530" s="296" t="s">
        <v>70</v>
      </c>
      <c r="D530" s="296"/>
      <c r="E530" s="296"/>
      <c r="F530" s="296"/>
      <c r="G530" s="105"/>
      <c r="H530" s="105"/>
      <c r="I530" s="105"/>
      <c r="J530" s="105"/>
      <c r="K530" s="105"/>
      <c r="L530" s="297"/>
      <c r="M530" s="297"/>
    </row>
    <row r="531" spans="1:13" ht="15">
      <c r="A531" s="287" t="s">
        <v>71</v>
      </c>
      <c r="B531" s="288"/>
      <c r="C531" s="291" t="s">
        <v>72</v>
      </c>
      <c r="D531" s="292"/>
      <c r="E531" s="283"/>
      <c r="F531" s="291" t="s">
        <v>73</v>
      </c>
      <c r="G531" s="280"/>
      <c r="H531" s="279" t="s">
        <v>74</v>
      </c>
      <c r="I531" s="280"/>
      <c r="J531" s="279" t="s">
        <v>75</v>
      </c>
      <c r="K531" s="280"/>
      <c r="L531" s="279" t="s">
        <v>76</v>
      </c>
      <c r="M531" s="283"/>
    </row>
    <row r="532" spans="1:13" ht="15.75" thickBot="1">
      <c r="A532" s="289"/>
      <c r="B532" s="290"/>
      <c r="C532" s="293"/>
      <c r="D532" s="294"/>
      <c r="E532" s="284"/>
      <c r="F532" s="293"/>
      <c r="G532" s="282"/>
      <c r="H532" s="281"/>
      <c r="I532" s="282"/>
      <c r="J532" s="281"/>
      <c r="K532" s="282"/>
      <c r="L532" s="281"/>
      <c r="M532" s="284"/>
    </row>
    <row r="533" spans="1:13" ht="16.5" thickBot="1">
      <c r="A533" s="285"/>
      <c r="B533" s="286"/>
      <c r="C533" s="285" t="s">
        <v>77</v>
      </c>
      <c r="D533" s="286"/>
      <c r="E533" s="106" t="s">
        <v>79</v>
      </c>
      <c r="F533" s="107" t="s">
        <v>77</v>
      </c>
      <c r="G533" s="106" t="s">
        <v>79</v>
      </c>
      <c r="H533" s="107" t="s">
        <v>77</v>
      </c>
      <c r="I533" s="106" t="s">
        <v>79</v>
      </c>
      <c r="J533" s="107" t="s">
        <v>77</v>
      </c>
      <c r="K533" s="106" t="s">
        <v>79</v>
      </c>
      <c r="L533" s="285"/>
      <c r="M533" s="286"/>
    </row>
    <row r="534" spans="1:13" ht="15.75" thickBot="1">
      <c r="A534" s="275"/>
      <c r="B534" s="276"/>
      <c r="C534" s="277">
        <v>0</v>
      </c>
      <c r="D534" s="278"/>
      <c r="E534" s="70">
        <v>0</v>
      </c>
      <c r="F534" s="70"/>
      <c r="G534" s="70">
        <v>0</v>
      </c>
      <c r="H534" s="70">
        <v>0</v>
      </c>
      <c r="I534" s="70">
        <v>0</v>
      </c>
      <c r="J534" s="70">
        <v>0</v>
      </c>
      <c r="K534" s="70">
        <v>0</v>
      </c>
      <c r="L534" s="277">
        <v>0</v>
      </c>
      <c r="M534" s="278"/>
    </row>
    <row r="535" spans="1:13" ht="15.75" thickBot="1">
      <c r="A535" s="275">
        <v>920</v>
      </c>
      <c r="B535" s="276"/>
      <c r="C535" s="277">
        <f>ROUND(C534/3.4528,2)</f>
        <v>0</v>
      </c>
      <c r="D535" s="278"/>
      <c r="E535" s="70">
        <f>ROUND(E534/3.4528,2)</f>
        <v>0</v>
      </c>
      <c r="F535" s="70">
        <f>ROUND(F534/3.4528,2)</f>
        <v>0</v>
      </c>
      <c r="G535" s="70">
        <f>ROUND(G534/3.4528,2)</f>
        <v>0</v>
      </c>
      <c r="H535" s="70">
        <f>ROUND(H534/3.4528,2)</f>
        <v>0</v>
      </c>
      <c r="I535" s="70">
        <f>ROUND(I534/3.4528,2)</f>
        <v>0</v>
      </c>
      <c r="J535" s="65">
        <f>A535-L535</f>
        <v>420</v>
      </c>
      <c r="K535" s="65">
        <f>J535</f>
        <v>420</v>
      </c>
      <c r="L535" s="275">
        <v>500</v>
      </c>
      <c r="M535" s="276"/>
    </row>
    <row r="536" spans="1:13" ht="15">
      <c r="A536" s="72"/>
      <c r="B536" s="72"/>
      <c r="C536" s="72"/>
      <c r="D536" s="72"/>
      <c r="E536" s="72"/>
      <c r="F536" s="72"/>
      <c r="G536" s="72"/>
      <c r="H536" s="72"/>
      <c r="I536" s="72"/>
      <c r="J536" s="72"/>
      <c r="K536" s="72"/>
      <c r="L536" s="72"/>
      <c r="M536" s="72"/>
    </row>
    <row r="537" spans="1:13" ht="15">
      <c r="A537" s="72"/>
      <c r="B537" s="72"/>
      <c r="C537" s="72"/>
      <c r="D537" s="72"/>
      <c r="E537" s="72"/>
      <c r="F537" s="72"/>
      <c r="G537" s="72"/>
      <c r="H537" s="72"/>
      <c r="I537" s="72"/>
      <c r="J537" s="72"/>
      <c r="K537" s="72"/>
      <c r="L537" s="72"/>
      <c r="M537" s="72"/>
    </row>
    <row r="538" spans="1:13" ht="15">
      <c r="A538" s="72"/>
      <c r="B538" s="72"/>
      <c r="C538" s="72"/>
      <c r="D538" s="72"/>
      <c r="E538" s="72"/>
      <c r="F538" s="72"/>
      <c r="G538" s="72"/>
      <c r="H538" s="72"/>
      <c r="I538" s="72"/>
      <c r="J538" s="72"/>
      <c r="K538" s="72"/>
      <c r="L538" s="72"/>
      <c r="M538" s="72"/>
    </row>
  </sheetData>
  <sheetProtection/>
  <mergeCells count="1529">
    <mergeCell ref="C519:F519"/>
    <mergeCell ref="L519:M519"/>
    <mergeCell ref="A517:B518"/>
    <mergeCell ref="L522:M522"/>
    <mergeCell ref="A520:B521"/>
    <mergeCell ref="C520:E521"/>
    <mergeCell ref="K1:M3"/>
    <mergeCell ref="A523:B523"/>
    <mergeCell ref="C523:D523"/>
    <mergeCell ref="L523:M523"/>
    <mergeCell ref="F520:G521"/>
    <mergeCell ref="H520:I521"/>
    <mergeCell ref="A519:B519"/>
    <mergeCell ref="G517:K518"/>
    <mergeCell ref="L517:M517"/>
    <mergeCell ref="L518:M518"/>
    <mergeCell ref="A524:B524"/>
    <mergeCell ref="C524:D524"/>
    <mergeCell ref="L524:M524"/>
    <mergeCell ref="J520:K521"/>
    <mergeCell ref="L520:M521"/>
    <mergeCell ref="A522:B522"/>
    <mergeCell ref="C522:D522"/>
    <mergeCell ref="C517:D518"/>
    <mergeCell ref="E517:E518"/>
    <mergeCell ref="F517:F518"/>
    <mergeCell ref="C502:D502"/>
    <mergeCell ref="C508:F508"/>
    <mergeCell ref="E506:E507"/>
    <mergeCell ref="H498:I499"/>
    <mergeCell ref="L513:M513"/>
    <mergeCell ref="L511:M511"/>
    <mergeCell ref="L509:M510"/>
    <mergeCell ref="L501:M501"/>
    <mergeCell ref="L506:M506"/>
    <mergeCell ref="L507:M507"/>
    <mergeCell ref="L497:M497"/>
    <mergeCell ref="L498:M499"/>
    <mergeCell ref="L455:M455"/>
    <mergeCell ref="L461:M461"/>
    <mergeCell ref="L456:M456"/>
    <mergeCell ref="L474:M474"/>
    <mergeCell ref="L482:M483"/>
    <mergeCell ref="L490:M490"/>
    <mergeCell ref="G516:K516"/>
    <mergeCell ref="L516:M516"/>
    <mergeCell ref="A515:M515"/>
    <mergeCell ref="B463:M463"/>
    <mergeCell ref="A504:M504"/>
    <mergeCell ref="A501:B501"/>
    <mergeCell ref="L502:M502"/>
    <mergeCell ref="C501:D501"/>
    <mergeCell ref="J498:K499"/>
    <mergeCell ref="A502:B502"/>
    <mergeCell ref="A516:B516"/>
    <mergeCell ref="C516:D516"/>
    <mergeCell ref="A475:B475"/>
    <mergeCell ref="A476:B476"/>
    <mergeCell ref="C487:F487"/>
    <mergeCell ref="A498:B499"/>
    <mergeCell ref="C498:E499"/>
    <mergeCell ref="A497:B497"/>
    <mergeCell ref="F498:G499"/>
    <mergeCell ref="A461:B461"/>
    <mergeCell ref="C445:D445"/>
    <mergeCell ref="G369:K371"/>
    <mergeCell ref="C230:E230"/>
    <mergeCell ref="A231:B231"/>
    <mergeCell ref="G455:K455"/>
    <mergeCell ref="J457:K458"/>
    <mergeCell ref="H457:I458"/>
    <mergeCell ref="C452:D452"/>
    <mergeCell ref="C451:D451"/>
    <mergeCell ref="C497:F497"/>
    <mergeCell ref="A227:B227"/>
    <mergeCell ref="C233:D233"/>
    <mergeCell ref="C225:D225"/>
    <mergeCell ref="A225:B225"/>
    <mergeCell ref="A228:B228"/>
    <mergeCell ref="A226:B226"/>
    <mergeCell ref="A230:B230"/>
    <mergeCell ref="C226:M226"/>
    <mergeCell ref="C227:D227"/>
    <mergeCell ref="A513:B513"/>
    <mergeCell ref="C513:D513"/>
    <mergeCell ref="F506:F507"/>
    <mergeCell ref="F509:G510"/>
    <mergeCell ref="A512:B512"/>
    <mergeCell ref="C512:D512"/>
    <mergeCell ref="C509:E510"/>
    <mergeCell ref="C511:D511"/>
    <mergeCell ref="A511:B511"/>
    <mergeCell ref="A509:B510"/>
    <mergeCell ref="A437:B438"/>
    <mergeCell ref="C437:E438"/>
    <mergeCell ref="C440:D440"/>
    <mergeCell ref="C444:D444"/>
    <mergeCell ref="A440:B440"/>
    <mergeCell ref="C461:D461"/>
    <mergeCell ref="C459:D459"/>
    <mergeCell ref="C456:F456"/>
    <mergeCell ref="C495:D495"/>
    <mergeCell ref="C38:D38"/>
    <mergeCell ref="A32:M32"/>
    <mergeCell ref="A30:B30"/>
    <mergeCell ref="H36:I37"/>
    <mergeCell ref="L69:M69"/>
    <mergeCell ref="H447:I448"/>
    <mergeCell ref="J447:K448"/>
    <mergeCell ref="L396:M396"/>
    <mergeCell ref="L358:M358"/>
    <mergeCell ref="L360:M360"/>
    <mergeCell ref="C66:E67"/>
    <mergeCell ref="A49:B49"/>
    <mergeCell ref="C49:D49"/>
    <mergeCell ref="A418:B418"/>
    <mergeCell ref="L24:M24"/>
    <mergeCell ref="L29:M29"/>
    <mergeCell ref="L58:M58"/>
    <mergeCell ref="G27:G28"/>
    <mergeCell ref="J27:J28"/>
    <mergeCell ref="A42:M42"/>
    <mergeCell ref="A27:B28"/>
    <mergeCell ref="E27:E28"/>
    <mergeCell ref="H27:H28"/>
    <mergeCell ref="F27:F28"/>
    <mergeCell ref="C30:D30"/>
    <mergeCell ref="A74:B74"/>
    <mergeCell ref="A63:B63"/>
    <mergeCell ref="C56:E57"/>
    <mergeCell ref="A73:B73"/>
    <mergeCell ref="A44:B44"/>
    <mergeCell ref="J25:K26"/>
    <mergeCell ref="L27:M28"/>
    <mergeCell ref="L30:M30"/>
    <mergeCell ref="L25:M26"/>
    <mergeCell ref="I27:I28"/>
    <mergeCell ref="K27:K28"/>
    <mergeCell ref="J128:K129"/>
    <mergeCell ref="C224:D224"/>
    <mergeCell ref="A224:B224"/>
    <mergeCell ref="H128:I129"/>
    <mergeCell ref="C209:E210"/>
    <mergeCell ref="F209:G210"/>
    <mergeCell ref="C213:D213"/>
    <mergeCell ref="C211:D211"/>
    <mergeCell ref="C212:D212"/>
    <mergeCell ref="G454:K454"/>
    <mergeCell ref="A473:M473"/>
    <mergeCell ref="H477:I478"/>
    <mergeCell ref="C475:D475"/>
    <mergeCell ref="A477:B478"/>
    <mergeCell ref="C477:E478"/>
    <mergeCell ref="L454:M454"/>
    <mergeCell ref="A464:B464"/>
    <mergeCell ref="A465:B465"/>
    <mergeCell ref="A460:B460"/>
    <mergeCell ref="C368:D368"/>
    <mergeCell ref="G368:K368"/>
    <mergeCell ref="L118:M119"/>
    <mergeCell ref="L120:M120"/>
    <mergeCell ref="L231:M231"/>
    <mergeCell ref="L122:M122"/>
    <mergeCell ref="L228:M228"/>
    <mergeCell ref="L361:M362"/>
    <mergeCell ref="L359:M359"/>
    <mergeCell ref="F128:G129"/>
    <mergeCell ref="L121:M121"/>
    <mergeCell ref="L459:M459"/>
    <mergeCell ref="L233:M233"/>
    <mergeCell ref="L369:M371"/>
    <mergeCell ref="A195:M195"/>
    <mergeCell ref="L234:M234"/>
    <mergeCell ref="C234:D234"/>
    <mergeCell ref="L230:M230"/>
    <mergeCell ref="L437:M438"/>
    <mergeCell ref="A368:B368"/>
    <mergeCell ref="L128:M129"/>
    <mergeCell ref="L479:M479"/>
    <mergeCell ref="G475:K475"/>
    <mergeCell ref="A500:B500"/>
    <mergeCell ref="C500:D500"/>
    <mergeCell ref="L500:M500"/>
    <mergeCell ref="L480:M480"/>
    <mergeCell ref="L492:M492"/>
    <mergeCell ref="G496:K496"/>
    <mergeCell ref="L477:M478"/>
    <mergeCell ref="L476:M476"/>
    <mergeCell ref="L152:M152"/>
    <mergeCell ref="C414:E415"/>
    <mergeCell ref="F414:G415"/>
    <mergeCell ref="L388:M388"/>
    <mergeCell ref="L372:M372"/>
    <mergeCell ref="L224:M224"/>
    <mergeCell ref="L225:M225"/>
    <mergeCell ref="L229:M229"/>
    <mergeCell ref="C396:D396"/>
    <mergeCell ref="L419:M419"/>
    <mergeCell ref="C417:D417"/>
    <mergeCell ref="J414:K415"/>
    <mergeCell ref="A410:M410"/>
    <mergeCell ref="C406:D406"/>
    <mergeCell ref="L406:M406"/>
    <mergeCell ref="A414:B415"/>
    <mergeCell ref="A409:B409"/>
    <mergeCell ref="L414:M415"/>
    <mergeCell ref="J437:K438"/>
    <mergeCell ref="L441:M441"/>
    <mergeCell ref="L439:M439"/>
    <mergeCell ref="L427:M428"/>
    <mergeCell ref="L434:M434"/>
    <mergeCell ref="J427:K428"/>
    <mergeCell ref="G434:K434"/>
    <mergeCell ref="H427:I428"/>
    <mergeCell ref="H437:I438"/>
    <mergeCell ref="A420:B420"/>
    <mergeCell ref="C420:D420"/>
    <mergeCell ref="A421:B421"/>
    <mergeCell ref="L404:M405"/>
    <mergeCell ref="L411:M411"/>
    <mergeCell ref="L409:M409"/>
    <mergeCell ref="C409:D409"/>
    <mergeCell ref="L420:M420"/>
    <mergeCell ref="L418:M418"/>
    <mergeCell ref="L417:M417"/>
    <mergeCell ref="C120:D120"/>
    <mergeCell ref="C118:E119"/>
    <mergeCell ref="A118:B119"/>
    <mergeCell ref="C117:F117"/>
    <mergeCell ref="A120:B120"/>
    <mergeCell ref="F118:G119"/>
    <mergeCell ref="C455:D455"/>
    <mergeCell ref="C441:D441"/>
    <mergeCell ref="A455:B455"/>
    <mergeCell ref="C442:D442"/>
    <mergeCell ref="A452:B452"/>
    <mergeCell ref="A451:B451"/>
    <mergeCell ref="A449:B449"/>
    <mergeCell ref="C450:D450"/>
    <mergeCell ref="A450:B450"/>
    <mergeCell ref="C446:F446"/>
    <mergeCell ref="A426:B426"/>
    <mergeCell ref="C430:D430"/>
    <mergeCell ref="A436:B436"/>
    <mergeCell ref="A435:B435"/>
    <mergeCell ref="A434:B434"/>
    <mergeCell ref="A430:B430"/>
    <mergeCell ref="C431:D431"/>
    <mergeCell ref="A431:B431"/>
    <mergeCell ref="A433:M433"/>
    <mergeCell ref="A481:B481"/>
    <mergeCell ref="C481:D481"/>
    <mergeCell ref="C479:D479"/>
    <mergeCell ref="C486:D486"/>
    <mergeCell ref="A479:B479"/>
    <mergeCell ref="F477:G478"/>
    <mergeCell ref="A485:B485"/>
    <mergeCell ref="E482:E483"/>
    <mergeCell ref="F482:F483"/>
    <mergeCell ref="A484:M484"/>
    <mergeCell ref="J488:K489"/>
    <mergeCell ref="K482:K483"/>
    <mergeCell ref="C485:D485"/>
    <mergeCell ref="A482:B483"/>
    <mergeCell ref="C482:D483"/>
    <mergeCell ref="F488:G489"/>
    <mergeCell ref="A486:B486"/>
    <mergeCell ref="J482:J483"/>
    <mergeCell ref="A447:B448"/>
    <mergeCell ref="F447:G448"/>
    <mergeCell ref="L430:M430"/>
    <mergeCell ref="L442:M442"/>
    <mergeCell ref="A427:B428"/>
    <mergeCell ref="G435:K435"/>
    <mergeCell ref="C436:F436"/>
    <mergeCell ref="L447:M448"/>
    <mergeCell ref="A429:B429"/>
    <mergeCell ref="A439:B439"/>
    <mergeCell ref="A369:B371"/>
    <mergeCell ref="C369:D371"/>
    <mergeCell ref="E369:E371"/>
    <mergeCell ref="F369:F371"/>
    <mergeCell ref="L407:M407"/>
    <mergeCell ref="C439:D439"/>
    <mergeCell ref="A423:M423"/>
    <mergeCell ref="A372:B372"/>
    <mergeCell ref="L422:M422"/>
    <mergeCell ref="A422:B422"/>
    <mergeCell ref="L408:M408"/>
    <mergeCell ref="C413:F413"/>
    <mergeCell ref="C388:D388"/>
    <mergeCell ref="L373:M374"/>
    <mergeCell ref="L376:M376"/>
    <mergeCell ref="L393:M393"/>
    <mergeCell ref="L381:M382"/>
    <mergeCell ref="L384:M385"/>
    <mergeCell ref="J373:K374"/>
    <mergeCell ref="C355:D355"/>
    <mergeCell ref="C354:D354"/>
    <mergeCell ref="A358:B358"/>
    <mergeCell ref="A359:B359"/>
    <mergeCell ref="A355:B355"/>
    <mergeCell ref="L355:M355"/>
    <mergeCell ref="A357:M357"/>
    <mergeCell ref="L314:M314"/>
    <mergeCell ref="F319:G320"/>
    <mergeCell ref="H319:I320"/>
    <mergeCell ref="J319:K320"/>
    <mergeCell ref="L319:M320"/>
    <mergeCell ref="C318:F318"/>
    <mergeCell ref="A315:M315"/>
    <mergeCell ref="G316:K316"/>
    <mergeCell ref="L316:M316"/>
    <mergeCell ref="L318:M318"/>
    <mergeCell ref="G317:K317"/>
    <mergeCell ref="L317:M317"/>
    <mergeCell ref="A317:B317"/>
    <mergeCell ref="C317:D317"/>
    <mergeCell ref="A366:B366"/>
    <mergeCell ref="A337:B338"/>
    <mergeCell ref="L340:M341"/>
    <mergeCell ref="C339:F339"/>
    <mergeCell ref="C365:D365"/>
    <mergeCell ref="C308:F308"/>
    <mergeCell ref="A319:B320"/>
    <mergeCell ref="C319:E320"/>
    <mergeCell ref="A316:B316"/>
    <mergeCell ref="C316:D316"/>
    <mergeCell ref="A318:B318"/>
    <mergeCell ref="A308:B308"/>
    <mergeCell ref="A314:B314"/>
    <mergeCell ref="C314:D314"/>
    <mergeCell ref="A313:B313"/>
    <mergeCell ref="L308:M308"/>
    <mergeCell ref="C311:D311"/>
    <mergeCell ref="L311:M311"/>
    <mergeCell ref="H309:I310"/>
    <mergeCell ref="L309:M310"/>
    <mergeCell ref="J309:K310"/>
    <mergeCell ref="A305:M305"/>
    <mergeCell ref="L313:M313"/>
    <mergeCell ref="C313:D313"/>
    <mergeCell ref="A311:B311"/>
    <mergeCell ref="L312:M312"/>
    <mergeCell ref="A312:B312"/>
    <mergeCell ref="C312:D312"/>
    <mergeCell ref="A309:B310"/>
    <mergeCell ref="C309:E310"/>
    <mergeCell ref="F309:G310"/>
    <mergeCell ref="C307:D307"/>
    <mergeCell ref="L306:M306"/>
    <mergeCell ref="A307:B307"/>
    <mergeCell ref="G306:K306"/>
    <mergeCell ref="L307:M307"/>
    <mergeCell ref="A306:B306"/>
    <mergeCell ref="C306:D306"/>
    <mergeCell ref="G307:K307"/>
    <mergeCell ref="L303:M303"/>
    <mergeCell ref="C301:D301"/>
    <mergeCell ref="A304:B304"/>
    <mergeCell ref="A303:B303"/>
    <mergeCell ref="C304:D304"/>
    <mergeCell ref="L304:M304"/>
    <mergeCell ref="C303:D303"/>
    <mergeCell ref="A302:B302"/>
    <mergeCell ref="L302:M302"/>
    <mergeCell ref="C302:D302"/>
    <mergeCell ref="L301:M301"/>
    <mergeCell ref="G297:K297"/>
    <mergeCell ref="C299:E300"/>
    <mergeCell ref="H299:I300"/>
    <mergeCell ref="F299:G300"/>
    <mergeCell ref="G296:K296"/>
    <mergeCell ref="A289:B290"/>
    <mergeCell ref="C291:D291"/>
    <mergeCell ref="A297:B297"/>
    <mergeCell ref="C297:D297"/>
    <mergeCell ref="A296:B296"/>
    <mergeCell ref="C294:D294"/>
    <mergeCell ref="C293:D293"/>
    <mergeCell ref="C292:D292"/>
    <mergeCell ref="C296:D296"/>
    <mergeCell ref="J289:K290"/>
    <mergeCell ref="C289:E290"/>
    <mergeCell ref="A291:B291"/>
    <mergeCell ref="L286:M286"/>
    <mergeCell ref="G286:K286"/>
    <mergeCell ref="L289:M290"/>
    <mergeCell ref="C288:F288"/>
    <mergeCell ref="F289:G290"/>
    <mergeCell ref="A287:B287"/>
    <mergeCell ref="L288:M288"/>
    <mergeCell ref="A288:B288"/>
    <mergeCell ref="A282:B282"/>
    <mergeCell ref="C282:D282"/>
    <mergeCell ref="A285:M285"/>
    <mergeCell ref="C284:D284"/>
    <mergeCell ref="L284:M284"/>
    <mergeCell ref="A283:B283"/>
    <mergeCell ref="C283:D283"/>
    <mergeCell ref="C279:E280"/>
    <mergeCell ref="C272:D272"/>
    <mergeCell ref="A284:B284"/>
    <mergeCell ref="L287:M287"/>
    <mergeCell ref="A281:B281"/>
    <mergeCell ref="C281:D281"/>
    <mergeCell ref="A286:B286"/>
    <mergeCell ref="C286:D286"/>
    <mergeCell ref="A278:B278"/>
    <mergeCell ref="C278:F278"/>
    <mergeCell ref="L278:M278"/>
    <mergeCell ref="L264:M264"/>
    <mergeCell ref="L268:M268"/>
    <mergeCell ref="C266:D266"/>
    <mergeCell ref="G267:K267"/>
    <mergeCell ref="F269:G270"/>
    <mergeCell ref="G266:K266"/>
    <mergeCell ref="C277:D277"/>
    <mergeCell ref="L276:M276"/>
    <mergeCell ref="G277:K277"/>
    <mergeCell ref="A272:B272"/>
    <mergeCell ref="C267:D267"/>
    <mergeCell ref="L271:M271"/>
    <mergeCell ref="L269:M270"/>
    <mergeCell ref="H269:I270"/>
    <mergeCell ref="J269:K270"/>
    <mergeCell ref="C271:D271"/>
    <mergeCell ref="C269:E270"/>
    <mergeCell ref="C268:F268"/>
    <mergeCell ref="A267:B267"/>
    <mergeCell ref="A266:B266"/>
    <mergeCell ref="L274:M274"/>
    <mergeCell ref="L272:M272"/>
    <mergeCell ref="A273:B273"/>
    <mergeCell ref="C273:D273"/>
    <mergeCell ref="C274:D274"/>
    <mergeCell ref="L273:M273"/>
    <mergeCell ref="L267:M267"/>
    <mergeCell ref="A271:B271"/>
    <mergeCell ref="A269:B270"/>
    <mergeCell ref="G257:K257"/>
    <mergeCell ref="L262:M262"/>
    <mergeCell ref="A264:B264"/>
    <mergeCell ref="C264:D264"/>
    <mergeCell ref="A263:B263"/>
    <mergeCell ref="C263:D263"/>
    <mergeCell ref="L263:M263"/>
    <mergeCell ref="A262:B262"/>
    <mergeCell ref="C262:D262"/>
    <mergeCell ref="L253:M253"/>
    <mergeCell ref="A268:B268"/>
    <mergeCell ref="L256:M256"/>
    <mergeCell ref="A256:B256"/>
    <mergeCell ref="A252:B252"/>
    <mergeCell ref="L266:M266"/>
    <mergeCell ref="C256:D256"/>
    <mergeCell ref="A254:B254"/>
    <mergeCell ref="C252:D252"/>
    <mergeCell ref="G256:K256"/>
    <mergeCell ref="A261:B261"/>
    <mergeCell ref="C261:D261"/>
    <mergeCell ref="L261:M261"/>
    <mergeCell ref="A258:B258"/>
    <mergeCell ref="C258:F258"/>
    <mergeCell ref="J259:K260"/>
    <mergeCell ref="A248:B248"/>
    <mergeCell ref="L248:M248"/>
    <mergeCell ref="L249:M250"/>
    <mergeCell ref="A242:B242"/>
    <mergeCell ref="A246:B246"/>
    <mergeCell ref="C246:D246"/>
    <mergeCell ref="G246:K246"/>
    <mergeCell ref="A245:M245"/>
    <mergeCell ref="L244:M244"/>
    <mergeCell ref="L243:M243"/>
    <mergeCell ref="A234:B234"/>
    <mergeCell ref="C232:D232"/>
    <mergeCell ref="A244:B244"/>
    <mergeCell ref="C244:D244"/>
    <mergeCell ref="G247:K247"/>
    <mergeCell ref="A247:B247"/>
    <mergeCell ref="A243:B243"/>
    <mergeCell ref="A232:B232"/>
    <mergeCell ref="A233:B233"/>
    <mergeCell ref="L237:M237"/>
    <mergeCell ref="A236:B236"/>
    <mergeCell ref="C236:D236"/>
    <mergeCell ref="A235:M235"/>
    <mergeCell ref="L236:M236"/>
    <mergeCell ref="A237:B237"/>
    <mergeCell ref="A218:B218"/>
    <mergeCell ref="A220:B221"/>
    <mergeCell ref="A212:B212"/>
    <mergeCell ref="L223:M223"/>
    <mergeCell ref="L232:M232"/>
    <mergeCell ref="C231:D231"/>
    <mergeCell ref="J230:K230"/>
    <mergeCell ref="H230:I230"/>
    <mergeCell ref="G227:K227"/>
    <mergeCell ref="F230:G230"/>
    <mergeCell ref="L209:M210"/>
    <mergeCell ref="J209:K210"/>
    <mergeCell ref="H209:I210"/>
    <mergeCell ref="L211:M211"/>
    <mergeCell ref="G228:K228"/>
    <mergeCell ref="L227:M227"/>
    <mergeCell ref="L212:M212"/>
    <mergeCell ref="L213:M213"/>
    <mergeCell ref="A215:M215"/>
    <mergeCell ref="A222:B222"/>
    <mergeCell ref="L208:M208"/>
    <mergeCell ref="C208:F208"/>
    <mergeCell ref="L219:M219"/>
    <mergeCell ref="L218:M218"/>
    <mergeCell ref="C217:D217"/>
    <mergeCell ref="G217:K217"/>
    <mergeCell ref="C219:F219"/>
    <mergeCell ref="C218:D218"/>
    <mergeCell ref="G218:K218"/>
    <mergeCell ref="L217:M217"/>
    <mergeCell ref="L151:M151"/>
    <mergeCell ref="H118:I119"/>
    <mergeCell ref="A157:B157"/>
    <mergeCell ref="C157:D157"/>
    <mergeCell ref="G157:K157"/>
    <mergeCell ref="A144:B144"/>
    <mergeCell ref="C143:D143"/>
    <mergeCell ref="A142:B142"/>
    <mergeCell ref="A155:M155"/>
    <mergeCell ref="L127:M127"/>
    <mergeCell ref="A152:B152"/>
    <mergeCell ref="G167:K167"/>
    <mergeCell ref="C161:D161"/>
    <mergeCell ref="L162:M162"/>
    <mergeCell ref="A163:B163"/>
    <mergeCell ref="C163:D163"/>
    <mergeCell ref="A158:B158"/>
    <mergeCell ref="C159:E160"/>
    <mergeCell ref="G166:K166"/>
    <mergeCell ref="C164:D164"/>
    <mergeCell ref="L164:M164"/>
    <mergeCell ref="L166:M166"/>
    <mergeCell ref="A165:M165"/>
    <mergeCell ref="A154:B154"/>
    <mergeCell ref="L154:M154"/>
    <mergeCell ref="L12:M12"/>
    <mergeCell ref="F13:G14"/>
    <mergeCell ref="H13:I14"/>
    <mergeCell ref="I15:I16"/>
    <mergeCell ref="J15:J16"/>
    <mergeCell ref="K15:K16"/>
    <mergeCell ref="J13:K14"/>
    <mergeCell ref="L13:M14"/>
    <mergeCell ref="J76:K77"/>
    <mergeCell ref="C73:D73"/>
    <mergeCell ref="L73:M73"/>
    <mergeCell ref="L74:M74"/>
    <mergeCell ref="H76:I77"/>
    <mergeCell ref="C75:F75"/>
    <mergeCell ref="F76:G77"/>
    <mergeCell ref="L76:M77"/>
    <mergeCell ref="C74:D74"/>
    <mergeCell ref="G73:K73"/>
    <mergeCell ref="L10:M11"/>
    <mergeCell ref="A153:B153"/>
    <mergeCell ref="C153:D153"/>
    <mergeCell ref="L153:M153"/>
    <mergeCell ref="F149:G150"/>
    <mergeCell ref="H149:I150"/>
    <mergeCell ref="L147:M147"/>
    <mergeCell ref="L96:M96"/>
    <mergeCell ref="L97:M98"/>
    <mergeCell ref="F87:G88"/>
    <mergeCell ref="F22:F23"/>
    <mergeCell ref="A69:B69"/>
    <mergeCell ref="A40:B40"/>
    <mergeCell ref="A43:B43"/>
    <mergeCell ref="C40:D40"/>
    <mergeCell ref="A62:M62"/>
    <mergeCell ref="A65:B65"/>
    <mergeCell ref="C65:F65"/>
    <mergeCell ref="C24:F24"/>
    <mergeCell ref="H25:I26"/>
    <mergeCell ref="J149:K150"/>
    <mergeCell ref="L149:M150"/>
    <mergeCell ref="C148:F148"/>
    <mergeCell ref="A84:B84"/>
    <mergeCell ref="G84:K84"/>
    <mergeCell ref="C84:D84"/>
    <mergeCell ref="L84:M84"/>
    <mergeCell ref="C114:D114"/>
    <mergeCell ref="E115:E116"/>
    <mergeCell ref="G115:K116"/>
    <mergeCell ref="C151:D151"/>
    <mergeCell ref="C152:D152"/>
    <mergeCell ref="A151:B151"/>
    <mergeCell ref="A138:B138"/>
    <mergeCell ref="A149:B150"/>
    <mergeCell ref="C147:D147"/>
    <mergeCell ref="C149:E150"/>
    <mergeCell ref="C144:D144"/>
    <mergeCell ref="C142:D142"/>
    <mergeCell ref="A143:B143"/>
    <mergeCell ref="G15:G16"/>
    <mergeCell ref="F15:F16"/>
    <mergeCell ref="C44:D44"/>
    <mergeCell ref="C39:D39"/>
    <mergeCell ref="G21:K21"/>
    <mergeCell ref="A31:L31"/>
    <mergeCell ref="C25:E26"/>
    <mergeCell ref="F25:G26"/>
    <mergeCell ref="C22:D23"/>
    <mergeCell ref="L15:M16"/>
    <mergeCell ref="E15:E16"/>
    <mergeCell ref="C15:D16"/>
    <mergeCell ref="C136:D136"/>
    <mergeCell ref="E78:E79"/>
    <mergeCell ref="A113:M113"/>
    <mergeCell ref="A112:B112"/>
    <mergeCell ref="L112:M112"/>
    <mergeCell ref="C55:F55"/>
    <mergeCell ref="A70:B70"/>
    <mergeCell ref="H15:H16"/>
    <mergeCell ref="L148:M148"/>
    <mergeCell ref="G147:K147"/>
    <mergeCell ref="L64:M64"/>
    <mergeCell ref="L63:M63"/>
    <mergeCell ref="G78:G79"/>
    <mergeCell ref="G146:K146"/>
    <mergeCell ref="L144:M144"/>
    <mergeCell ref="L65:M65"/>
    <mergeCell ref="L86:M86"/>
    <mergeCell ref="L68:M68"/>
    <mergeCell ref="A12:B12"/>
    <mergeCell ref="A15:B16"/>
    <mergeCell ref="A29:B29"/>
    <mergeCell ref="C29:D29"/>
    <mergeCell ref="A25:B26"/>
    <mergeCell ref="A24:B24"/>
    <mergeCell ref="C27:D28"/>
    <mergeCell ref="A13:B14"/>
    <mergeCell ref="C13:E14"/>
    <mergeCell ref="C12:F12"/>
    <mergeCell ref="A10:B11"/>
    <mergeCell ref="C10:D11"/>
    <mergeCell ref="A22:B23"/>
    <mergeCell ref="A36:B37"/>
    <mergeCell ref="C36:E37"/>
    <mergeCell ref="C33:D33"/>
    <mergeCell ref="A35:B35"/>
    <mergeCell ref="C35:F35"/>
    <mergeCell ref="A34:B34"/>
    <mergeCell ref="C34:D34"/>
    <mergeCell ref="E10:E11"/>
    <mergeCell ref="A64:B64"/>
    <mergeCell ref="C64:D64"/>
    <mergeCell ref="A6:L6"/>
    <mergeCell ref="A7:L7"/>
    <mergeCell ref="A9:B9"/>
    <mergeCell ref="C9:D9"/>
    <mergeCell ref="G9:K9"/>
    <mergeCell ref="L9:M9"/>
    <mergeCell ref="A8:M8"/>
    <mergeCell ref="F10:F11"/>
    <mergeCell ref="C166:D166"/>
    <mergeCell ref="L161:M161"/>
    <mergeCell ref="L163:M163"/>
    <mergeCell ref="G10:K11"/>
    <mergeCell ref="G64:K64"/>
    <mergeCell ref="G63:K63"/>
    <mergeCell ref="J36:K37"/>
    <mergeCell ref="L137:M137"/>
    <mergeCell ref="A93:M93"/>
    <mergeCell ref="C176:D176"/>
    <mergeCell ref="C162:D162"/>
    <mergeCell ref="A172:B172"/>
    <mergeCell ref="A176:B176"/>
    <mergeCell ref="C172:D172"/>
    <mergeCell ref="C173:D173"/>
    <mergeCell ref="A174:B174"/>
    <mergeCell ref="A162:B162"/>
    <mergeCell ref="L178:M178"/>
    <mergeCell ref="L177:M177"/>
    <mergeCell ref="H179:I180"/>
    <mergeCell ref="A173:B173"/>
    <mergeCell ref="C178:F178"/>
    <mergeCell ref="C177:D177"/>
    <mergeCell ref="C174:D174"/>
    <mergeCell ref="C179:E180"/>
    <mergeCell ref="G176:K176"/>
    <mergeCell ref="G177:K177"/>
    <mergeCell ref="C182:D182"/>
    <mergeCell ref="L206:M206"/>
    <mergeCell ref="L179:M180"/>
    <mergeCell ref="C181:D181"/>
    <mergeCell ref="J179:K180"/>
    <mergeCell ref="F179:G180"/>
    <mergeCell ref="C202:D202"/>
    <mergeCell ref="C204:D204"/>
    <mergeCell ref="L182:M182"/>
    <mergeCell ref="L183:M183"/>
    <mergeCell ref="A137:B137"/>
    <mergeCell ref="A89:B89"/>
    <mergeCell ref="A90:B90"/>
    <mergeCell ref="A97:B98"/>
    <mergeCell ref="A100:B100"/>
    <mergeCell ref="A107:B108"/>
    <mergeCell ref="A106:B106"/>
    <mergeCell ref="A105:B105"/>
    <mergeCell ref="A122:B122"/>
    <mergeCell ref="A103:M103"/>
    <mergeCell ref="L95:M95"/>
    <mergeCell ref="C90:D90"/>
    <mergeCell ref="C137:D137"/>
    <mergeCell ref="C102:D102"/>
    <mergeCell ref="F107:G108"/>
    <mergeCell ref="G137:K137"/>
    <mergeCell ref="L99:M99"/>
    <mergeCell ref="H107:I108"/>
    <mergeCell ref="C94:D94"/>
    <mergeCell ref="G136:K136"/>
    <mergeCell ref="F139:G140"/>
    <mergeCell ref="G156:K156"/>
    <mergeCell ref="L158:M158"/>
    <mergeCell ref="A159:B160"/>
    <mergeCell ref="L157:M157"/>
    <mergeCell ref="L159:M160"/>
    <mergeCell ref="A156:B156"/>
    <mergeCell ref="L156:M156"/>
    <mergeCell ref="C156:D156"/>
    <mergeCell ref="H159:I160"/>
    <mergeCell ref="L141:M141"/>
    <mergeCell ref="A323:B323"/>
    <mergeCell ref="A321:B321"/>
    <mergeCell ref="C223:D223"/>
    <mergeCell ref="C192:D192"/>
    <mergeCell ref="A223:B223"/>
    <mergeCell ref="C194:D194"/>
    <mergeCell ref="A217:B217"/>
    <mergeCell ref="B216:M216"/>
    <mergeCell ref="J159:K160"/>
    <mergeCell ref="C248:F248"/>
    <mergeCell ref="C237:D237"/>
    <mergeCell ref="A238:B238"/>
    <mergeCell ref="A178:B178"/>
    <mergeCell ref="A202:B202"/>
    <mergeCell ref="A203:B203"/>
    <mergeCell ref="A193:B193"/>
    <mergeCell ref="A179:B180"/>
    <mergeCell ref="A191:B191"/>
    <mergeCell ref="A199:B200"/>
    <mergeCell ref="A181:B181"/>
    <mergeCell ref="A213:B213"/>
    <mergeCell ref="A211:B211"/>
    <mergeCell ref="A219:B219"/>
    <mergeCell ref="A207:B207"/>
    <mergeCell ref="A204:B204"/>
    <mergeCell ref="A182:B182"/>
    <mergeCell ref="A206:B206"/>
    <mergeCell ref="A208:B208"/>
    <mergeCell ref="A209:B210"/>
    <mergeCell ref="L337:M338"/>
    <mergeCell ref="E337:E338"/>
    <mergeCell ref="F337:F338"/>
    <mergeCell ref="G336:K336"/>
    <mergeCell ref="G337:K338"/>
    <mergeCell ref="L333:M333"/>
    <mergeCell ref="A331:B331"/>
    <mergeCell ref="L329:M330"/>
    <mergeCell ref="C329:E330"/>
    <mergeCell ref="H329:I330"/>
    <mergeCell ref="C333:D333"/>
    <mergeCell ref="C336:D336"/>
    <mergeCell ref="L350:M350"/>
    <mergeCell ref="F351:G352"/>
    <mergeCell ref="A328:B328"/>
    <mergeCell ref="L328:M328"/>
    <mergeCell ref="A332:B332"/>
    <mergeCell ref="C332:D332"/>
    <mergeCell ref="A329:B330"/>
    <mergeCell ref="J329:K330"/>
    <mergeCell ref="L331:M331"/>
    <mergeCell ref="L332:M332"/>
    <mergeCell ref="A344:B344"/>
    <mergeCell ref="A343:B343"/>
    <mergeCell ref="L354:M354"/>
    <mergeCell ref="L343:M343"/>
    <mergeCell ref="A353:B353"/>
    <mergeCell ref="A350:B350"/>
    <mergeCell ref="L353:M353"/>
    <mergeCell ref="C353:D353"/>
    <mergeCell ref="C351:E352"/>
    <mergeCell ref="H351:I352"/>
    <mergeCell ref="C360:F360"/>
    <mergeCell ref="C361:E362"/>
    <mergeCell ref="G359:K359"/>
    <mergeCell ref="C358:D358"/>
    <mergeCell ref="L348:M348"/>
    <mergeCell ref="J340:K341"/>
    <mergeCell ref="L342:M342"/>
    <mergeCell ref="C342:D342"/>
    <mergeCell ref="C343:D343"/>
    <mergeCell ref="H340:I341"/>
    <mergeCell ref="A419:B419"/>
    <mergeCell ref="G401:K401"/>
    <mergeCell ref="A417:B417"/>
    <mergeCell ref="A403:B403"/>
    <mergeCell ref="A412:B412"/>
    <mergeCell ref="A402:B402"/>
    <mergeCell ref="A407:B407"/>
    <mergeCell ref="A413:B413"/>
    <mergeCell ref="A408:B408"/>
    <mergeCell ref="A364:B364"/>
    <mergeCell ref="L375:M375"/>
    <mergeCell ref="F404:G405"/>
    <mergeCell ref="C403:I403"/>
    <mergeCell ref="A400:M400"/>
    <mergeCell ref="L366:M366"/>
    <mergeCell ref="L401:M401"/>
    <mergeCell ref="C376:D376"/>
    <mergeCell ref="H373:I374"/>
    <mergeCell ref="L397:M397"/>
    <mergeCell ref="L365:M365"/>
    <mergeCell ref="J361:K362"/>
    <mergeCell ref="H361:I362"/>
    <mergeCell ref="C364:D364"/>
    <mergeCell ref="L364:M364"/>
    <mergeCell ref="F361:G362"/>
    <mergeCell ref="C363:D363"/>
    <mergeCell ref="L363:M363"/>
    <mergeCell ref="A363:B363"/>
    <mergeCell ref="L191:M191"/>
    <mergeCell ref="C191:D191"/>
    <mergeCell ref="L198:M198"/>
    <mergeCell ref="A360:B360"/>
    <mergeCell ref="A361:B362"/>
    <mergeCell ref="G358:K358"/>
    <mergeCell ref="C359:D359"/>
    <mergeCell ref="L194:M194"/>
    <mergeCell ref="A197:B197"/>
    <mergeCell ref="H404:I405"/>
    <mergeCell ref="A367:M367"/>
    <mergeCell ref="L368:M368"/>
    <mergeCell ref="C372:F372"/>
    <mergeCell ref="A373:B374"/>
    <mergeCell ref="C373:E374"/>
    <mergeCell ref="A401:B401"/>
    <mergeCell ref="C401:D401"/>
    <mergeCell ref="F373:G374"/>
    <mergeCell ref="C387:D387"/>
    <mergeCell ref="A354:B354"/>
    <mergeCell ref="L176:M176"/>
    <mergeCell ref="C184:D184"/>
    <mergeCell ref="L186:M186"/>
    <mergeCell ref="L181:M181"/>
    <mergeCell ref="A186:B186"/>
    <mergeCell ref="A189:B190"/>
    <mergeCell ref="C189:E190"/>
    <mergeCell ref="A339:B339"/>
    <mergeCell ref="L344:M344"/>
    <mergeCell ref="A365:B365"/>
    <mergeCell ref="H509:I510"/>
    <mergeCell ref="A480:B480"/>
    <mergeCell ref="C480:D480"/>
    <mergeCell ref="G482:G483"/>
    <mergeCell ref="H482:H483"/>
    <mergeCell ref="G486:K486"/>
    <mergeCell ref="G505:K505"/>
    <mergeCell ref="A494:M494"/>
    <mergeCell ref="A496:B496"/>
    <mergeCell ref="C68:D68"/>
    <mergeCell ref="A136:B136"/>
    <mergeCell ref="A114:B114"/>
    <mergeCell ref="A87:B88"/>
    <mergeCell ref="C87:E88"/>
    <mergeCell ref="F97:G98"/>
    <mergeCell ref="A102:B102"/>
    <mergeCell ref="C107:E108"/>
    <mergeCell ref="C70:D70"/>
    <mergeCell ref="C115:D116"/>
    <mergeCell ref="C229:F229"/>
    <mergeCell ref="J351:K352"/>
    <mergeCell ref="G236:K236"/>
    <mergeCell ref="C429:D429"/>
    <mergeCell ref="C247:D247"/>
    <mergeCell ref="J249:K250"/>
    <mergeCell ref="C366:D366"/>
    <mergeCell ref="C408:D408"/>
    <mergeCell ref="G411:K411"/>
    <mergeCell ref="J404:K405"/>
    <mergeCell ref="L48:M48"/>
    <mergeCell ref="L46:M47"/>
    <mergeCell ref="L49:M49"/>
    <mergeCell ref="L40:M40"/>
    <mergeCell ref="L39:M39"/>
    <mergeCell ref="A45:B45"/>
    <mergeCell ref="C48:D48"/>
    <mergeCell ref="A48:B48"/>
    <mergeCell ref="C43:D43"/>
    <mergeCell ref="C45:F45"/>
    <mergeCell ref="G43:K43"/>
    <mergeCell ref="L44:M44"/>
    <mergeCell ref="L45:M45"/>
    <mergeCell ref="G44:K44"/>
    <mergeCell ref="L43:M43"/>
    <mergeCell ref="A39:B39"/>
    <mergeCell ref="H46:I47"/>
    <mergeCell ref="J46:K47"/>
    <mergeCell ref="G54:K54"/>
    <mergeCell ref="F46:G47"/>
    <mergeCell ref="G53:K53"/>
    <mergeCell ref="A50:B50"/>
    <mergeCell ref="C50:D50"/>
    <mergeCell ref="A53:B53"/>
    <mergeCell ref="C46:E47"/>
    <mergeCell ref="A46:B47"/>
    <mergeCell ref="L138:M138"/>
    <mergeCell ref="A58:B58"/>
    <mergeCell ref="L56:M57"/>
    <mergeCell ref="A61:B61"/>
    <mergeCell ref="A135:M135"/>
    <mergeCell ref="A134:L134"/>
    <mergeCell ref="C131:D131"/>
    <mergeCell ref="C97:E98"/>
    <mergeCell ref="A86:B86"/>
    <mergeCell ref="C86:F86"/>
    <mergeCell ref="A145:M145"/>
    <mergeCell ref="G114:K114"/>
    <mergeCell ref="H139:I140"/>
    <mergeCell ref="J139:K140"/>
    <mergeCell ref="L139:M140"/>
    <mergeCell ref="A141:B141"/>
    <mergeCell ref="A139:B140"/>
    <mergeCell ref="C139:E140"/>
    <mergeCell ref="L143:M143"/>
    <mergeCell ref="C141:D141"/>
    <mergeCell ref="L142:M142"/>
    <mergeCell ref="A59:B59"/>
    <mergeCell ref="C59:D59"/>
    <mergeCell ref="C138:F138"/>
    <mergeCell ref="L114:M114"/>
    <mergeCell ref="L117:M117"/>
    <mergeCell ref="L70:M70"/>
    <mergeCell ref="A68:B68"/>
    <mergeCell ref="J66:K67"/>
    <mergeCell ref="A66:B67"/>
    <mergeCell ref="L136:M136"/>
    <mergeCell ref="A109:B109"/>
    <mergeCell ref="C109:D109"/>
    <mergeCell ref="A121:B121"/>
    <mergeCell ref="C121:D121"/>
    <mergeCell ref="A111:B111"/>
    <mergeCell ref="A110:B110"/>
    <mergeCell ref="C110:D110"/>
    <mergeCell ref="A117:B117"/>
    <mergeCell ref="A115:B116"/>
    <mergeCell ref="C111:D111"/>
    <mergeCell ref="A148:B148"/>
    <mergeCell ref="A171:B171"/>
    <mergeCell ref="C171:D171"/>
    <mergeCell ref="A146:B146"/>
    <mergeCell ref="C146:D146"/>
    <mergeCell ref="A164:B164"/>
    <mergeCell ref="C158:F158"/>
    <mergeCell ref="F159:G160"/>
    <mergeCell ref="A161:B161"/>
    <mergeCell ref="L131:M131"/>
    <mergeCell ref="F115:F116"/>
    <mergeCell ref="L104:M104"/>
    <mergeCell ref="C122:D122"/>
    <mergeCell ref="C126:D126"/>
    <mergeCell ref="L109:M109"/>
    <mergeCell ref="C106:F106"/>
    <mergeCell ref="C112:D112"/>
    <mergeCell ref="L111:M111"/>
    <mergeCell ref="L110:M110"/>
    <mergeCell ref="A177:B177"/>
    <mergeCell ref="L171:M171"/>
    <mergeCell ref="L146:M146"/>
    <mergeCell ref="L174:M174"/>
    <mergeCell ref="L172:M172"/>
    <mergeCell ref="L173:M173"/>
    <mergeCell ref="A147:B147"/>
    <mergeCell ref="C154:D154"/>
    <mergeCell ref="A166:B166"/>
    <mergeCell ref="A167:B167"/>
    <mergeCell ref="H169:I170"/>
    <mergeCell ref="J169:K170"/>
    <mergeCell ref="L169:M170"/>
    <mergeCell ref="C168:F168"/>
    <mergeCell ref="L167:M167"/>
    <mergeCell ref="A175:L175"/>
    <mergeCell ref="A168:B168"/>
    <mergeCell ref="L184:M184"/>
    <mergeCell ref="A184:B184"/>
    <mergeCell ref="L188:M188"/>
    <mergeCell ref="C187:D187"/>
    <mergeCell ref="G187:K187"/>
    <mergeCell ref="C167:D167"/>
    <mergeCell ref="L168:M168"/>
    <mergeCell ref="A169:B170"/>
    <mergeCell ref="C169:E170"/>
    <mergeCell ref="F169:G170"/>
    <mergeCell ref="L189:M190"/>
    <mergeCell ref="H189:I190"/>
    <mergeCell ref="C186:D186"/>
    <mergeCell ref="G186:K186"/>
    <mergeCell ref="A187:B187"/>
    <mergeCell ref="A188:B188"/>
    <mergeCell ref="C188:F188"/>
    <mergeCell ref="C193:D193"/>
    <mergeCell ref="A196:B196"/>
    <mergeCell ref="L193:M193"/>
    <mergeCell ref="A194:B194"/>
    <mergeCell ref="A183:B183"/>
    <mergeCell ref="C183:D183"/>
    <mergeCell ref="A185:M185"/>
    <mergeCell ref="L192:M192"/>
    <mergeCell ref="A192:B192"/>
    <mergeCell ref="J189:K190"/>
    <mergeCell ref="F189:G190"/>
    <mergeCell ref="L187:M187"/>
    <mergeCell ref="C199:E200"/>
    <mergeCell ref="J199:K200"/>
    <mergeCell ref="L196:M196"/>
    <mergeCell ref="F199:G200"/>
    <mergeCell ref="C196:D196"/>
    <mergeCell ref="G196:K196"/>
    <mergeCell ref="G197:K197"/>
    <mergeCell ref="L197:M197"/>
    <mergeCell ref="C197:D197"/>
    <mergeCell ref="L204:M204"/>
    <mergeCell ref="A201:B201"/>
    <mergeCell ref="C201:D201"/>
    <mergeCell ref="L201:M201"/>
    <mergeCell ref="C203:D203"/>
    <mergeCell ref="L202:M202"/>
    <mergeCell ref="L203:M203"/>
    <mergeCell ref="C206:D206"/>
    <mergeCell ref="L207:M207"/>
    <mergeCell ref="L199:M200"/>
    <mergeCell ref="A198:B198"/>
    <mergeCell ref="G207:K207"/>
    <mergeCell ref="G206:K206"/>
    <mergeCell ref="C207:D207"/>
    <mergeCell ref="C198:F198"/>
    <mergeCell ref="A205:M205"/>
    <mergeCell ref="H199:I200"/>
    <mergeCell ref="L220:M221"/>
    <mergeCell ref="H220:I221"/>
    <mergeCell ref="C222:D222"/>
    <mergeCell ref="L222:M222"/>
    <mergeCell ref="J220:K221"/>
    <mergeCell ref="C220:E221"/>
    <mergeCell ref="F220:G221"/>
    <mergeCell ref="L257:M257"/>
    <mergeCell ref="C254:D254"/>
    <mergeCell ref="C238:F238"/>
    <mergeCell ref="C242:D242"/>
    <mergeCell ref="C243:D243"/>
    <mergeCell ref="J239:K240"/>
    <mergeCell ref="H239:I240"/>
    <mergeCell ref="L238:M238"/>
    <mergeCell ref="L239:M240"/>
    <mergeCell ref="L246:M246"/>
    <mergeCell ref="A255:M255"/>
    <mergeCell ref="F249:G250"/>
    <mergeCell ref="A249:B250"/>
    <mergeCell ref="C249:E250"/>
    <mergeCell ref="L251:M251"/>
    <mergeCell ref="A251:B251"/>
    <mergeCell ref="C251:D251"/>
    <mergeCell ref="H249:I250"/>
    <mergeCell ref="A253:B253"/>
    <mergeCell ref="C253:D253"/>
    <mergeCell ref="A274:B274"/>
    <mergeCell ref="C81:D81"/>
    <mergeCell ref="L291:M291"/>
    <mergeCell ref="C287:D287"/>
    <mergeCell ref="G287:K287"/>
    <mergeCell ref="G95:K95"/>
    <mergeCell ref="C95:D95"/>
    <mergeCell ref="A94:B94"/>
    <mergeCell ref="A95:B95"/>
    <mergeCell ref="L252:M252"/>
    <mergeCell ref="A299:B300"/>
    <mergeCell ref="L294:M294"/>
    <mergeCell ref="L298:M298"/>
    <mergeCell ref="L279:M280"/>
    <mergeCell ref="L292:M292"/>
    <mergeCell ref="L293:M293"/>
    <mergeCell ref="L296:M296"/>
    <mergeCell ref="L282:M282"/>
    <mergeCell ref="A279:B280"/>
    <mergeCell ref="F279:G280"/>
    <mergeCell ref="A265:M265"/>
    <mergeCell ref="A257:B257"/>
    <mergeCell ref="L258:M258"/>
    <mergeCell ref="A78:B79"/>
    <mergeCell ref="H78:H79"/>
    <mergeCell ref="L81:M81"/>
    <mergeCell ref="L80:M80"/>
    <mergeCell ref="F78:F79"/>
    <mergeCell ref="L247:M247"/>
    <mergeCell ref="L254:M254"/>
    <mergeCell ref="J279:K280"/>
    <mergeCell ref="L283:M283"/>
    <mergeCell ref="L277:M277"/>
    <mergeCell ref="A298:B298"/>
    <mergeCell ref="C298:F298"/>
    <mergeCell ref="A83:M83"/>
    <mergeCell ref="A275:M275"/>
    <mergeCell ref="A292:B292"/>
    <mergeCell ref="A293:B293"/>
    <mergeCell ref="A294:B294"/>
    <mergeCell ref="A259:B260"/>
    <mergeCell ref="C259:E260"/>
    <mergeCell ref="F259:G260"/>
    <mergeCell ref="H259:I260"/>
    <mergeCell ref="A301:B301"/>
    <mergeCell ref="A295:M295"/>
    <mergeCell ref="A276:B276"/>
    <mergeCell ref="C276:D276"/>
    <mergeCell ref="G276:K276"/>
    <mergeCell ref="A277:B277"/>
    <mergeCell ref="C239:E240"/>
    <mergeCell ref="F239:G240"/>
    <mergeCell ref="A239:B240"/>
    <mergeCell ref="G237:K237"/>
    <mergeCell ref="L259:M260"/>
    <mergeCell ref="C257:D257"/>
    <mergeCell ref="L242:M242"/>
    <mergeCell ref="A241:B241"/>
    <mergeCell ref="C241:D241"/>
    <mergeCell ref="L241:M241"/>
    <mergeCell ref="C326:D326"/>
    <mergeCell ref="L281:M281"/>
    <mergeCell ref="H279:I280"/>
    <mergeCell ref="J299:K300"/>
    <mergeCell ref="L297:M297"/>
    <mergeCell ref="L299:M300"/>
    <mergeCell ref="H289:I290"/>
    <mergeCell ref="A325:M325"/>
    <mergeCell ref="A324:B324"/>
    <mergeCell ref="L326:M326"/>
    <mergeCell ref="C327:D327"/>
    <mergeCell ref="G326:K326"/>
    <mergeCell ref="G327:K327"/>
    <mergeCell ref="L321:M321"/>
    <mergeCell ref="L322:M322"/>
    <mergeCell ref="L324:M324"/>
    <mergeCell ref="C321:D321"/>
    <mergeCell ref="L323:M323"/>
    <mergeCell ref="C323:D323"/>
    <mergeCell ref="C322:D322"/>
    <mergeCell ref="A326:B326"/>
    <mergeCell ref="L327:M327"/>
    <mergeCell ref="A340:B341"/>
    <mergeCell ref="L336:M336"/>
    <mergeCell ref="L339:M339"/>
    <mergeCell ref="F329:G330"/>
    <mergeCell ref="C331:D331"/>
    <mergeCell ref="C337:D338"/>
    <mergeCell ref="A335:M335"/>
    <mergeCell ref="A333:B333"/>
    <mergeCell ref="L351:M352"/>
    <mergeCell ref="G349:K349"/>
    <mergeCell ref="A346:L346"/>
    <mergeCell ref="C350:F350"/>
    <mergeCell ref="A347:M347"/>
    <mergeCell ref="L349:M349"/>
    <mergeCell ref="A349:B349"/>
    <mergeCell ref="A348:B348"/>
    <mergeCell ref="C348:D348"/>
    <mergeCell ref="G348:K348"/>
    <mergeCell ref="J394:K395"/>
    <mergeCell ref="L394:M395"/>
    <mergeCell ref="F394:G395"/>
    <mergeCell ref="L383:M383"/>
    <mergeCell ref="L387:M387"/>
    <mergeCell ref="L386:M386"/>
    <mergeCell ref="L391:M391"/>
    <mergeCell ref="L398:M398"/>
    <mergeCell ref="A390:M390"/>
    <mergeCell ref="A391:B391"/>
    <mergeCell ref="C391:D391"/>
    <mergeCell ref="G381:K382"/>
    <mergeCell ref="F381:F382"/>
    <mergeCell ref="G392:K392"/>
    <mergeCell ref="G391:K391"/>
    <mergeCell ref="J384:K385"/>
    <mergeCell ref="L392:M392"/>
    <mergeCell ref="F384:G385"/>
    <mergeCell ref="H394:I395"/>
    <mergeCell ref="A398:B398"/>
    <mergeCell ref="A396:B396"/>
    <mergeCell ref="A394:B395"/>
    <mergeCell ref="A397:B397"/>
    <mergeCell ref="C397:D397"/>
    <mergeCell ref="L431:M431"/>
    <mergeCell ref="L451:M451"/>
    <mergeCell ref="L450:M450"/>
    <mergeCell ref="L444:M444"/>
    <mergeCell ref="L435:M435"/>
    <mergeCell ref="L436:M436"/>
    <mergeCell ref="L440:M440"/>
    <mergeCell ref="L449:M449"/>
    <mergeCell ref="L429:M429"/>
    <mergeCell ref="A491:B491"/>
    <mergeCell ref="C491:D491"/>
    <mergeCell ref="C465:D465"/>
    <mergeCell ref="L471:M471"/>
    <mergeCell ref="L465:M465"/>
    <mergeCell ref="G465:K465"/>
    <mergeCell ref="C488:E489"/>
    <mergeCell ref="L487:M487"/>
    <mergeCell ref="L481:M481"/>
    <mergeCell ref="A96:B96"/>
    <mergeCell ref="C100:D100"/>
    <mergeCell ref="A99:B99"/>
    <mergeCell ref="C99:D99"/>
    <mergeCell ref="C96:F96"/>
    <mergeCell ref="F427:G428"/>
    <mergeCell ref="G424:K424"/>
    <mergeCell ref="C418:D418"/>
    <mergeCell ref="C412:D412"/>
    <mergeCell ref="G412:K412"/>
    <mergeCell ref="A383:B383"/>
    <mergeCell ref="C377:D377"/>
    <mergeCell ref="C384:E385"/>
    <mergeCell ref="A393:B393"/>
    <mergeCell ref="A387:B387"/>
    <mergeCell ref="C386:D386"/>
    <mergeCell ref="C393:F393"/>
    <mergeCell ref="C392:D392"/>
    <mergeCell ref="A388:B388"/>
    <mergeCell ref="A386:B386"/>
    <mergeCell ref="L106:M106"/>
    <mergeCell ref="L105:M105"/>
    <mergeCell ref="C105:D105"/>
    <mergeCell ref="G104:K104"/>
    <mergeCell ref="G105:K105"/>
    <mergeCell ref="G445:K445"/>
    <mergeCell ref="L445:M445"/>
    <mergeCell ref="G444:K444"/>
    <mergeCell ref="A443:M443"/>
    <mergeCell ref="A444:B444"/>
    <mergeCell ref="L132:M132"/>
    <mergeCell ref="G380:K380"/>
    <mergeCell ref="A379:M379"/>
    <mergeCell ref="C380:D380"/>
    <mergeCell ref="A377:B377"/>
    <mergeCell ref="L377:M377"/>
    <mergeCell ref="L378:M378"/>
    <mergeCell ref="F340:G341"/>
    <mergeCell ref="A351:B352"/>
    <mergeCell ref="L380:M380"/>
    <mergeCell ref="A492:B492"/>
    <mergeCell ref="C435:D435"/>
    <mergeCell ref="C402:D402"/>
    <mergeCell ref="C422:D422"/>
    <mergeCell ref="C464:D464"/>
    <mergeCell ref="C434:D434"/>
    <mergeCell ref="A442:B442"/>
    <mergeCell ref="A404:B405"/>
    <mergeCell ref="C419:D419"/>
    <mergeCell ref="A411:B411"/>
    <mergeCell ref="C398:D398"/>
    <mergeCell ref="L425:M425"/>
    <mergeCell ref="C404:E405"/>
    <mergeCell ref="L424:M424"/>
    <mergeCell ref="L413:M413"/>
    <mergeCell ref="L412:M412"/>
    <mergeCell ref="L416:M416"/>
    <mergeCell ref="L402:M402"/>
    <mergeCell ref="C416:D416"/>
    <mergeCell ref="H414:I415"/>
    <mergeCell ref="L512:M512"/>
    <mergeCell ref="G485:K485"/>
    <mergeCell ref="L485:M485"/>
    <mergeCell ref="I482:I483"/>
    <mergeCell ref="C466:F466"/>
    <mergeCell ref="L495:M495"/>
    <mergeCell ref="J509:K510"/>
    <mergeCell ref="G506:K507"/>
    <mergeCell ref="C506:D507"/>
    <mergeCell ref="L491:M491"/>
    <mergeCell ref="L508:M508"/>
    <mergeCell ref="L505:M505"/>
    <mergeCell ref="C490:D490"/>
    <mergeCell ref="C492:D492"/>
    <mergeCell ref="F437:G438"/>
    <mergeCell ref="L446:M446"/>
    <mergeCell ref="G464:K464"/>
    <mergeCell ref="L464:M464"/>
    <mergeCell ref="L488:M489"/>
    <mergeCell ref="H488:I489"/>
    <mergeCell ref="L486:M486"/>
    <mergeCell ref="C496:D496"/>
    <mergeCell ref="G495:K495"/>
    <mergeCell ref="A506:B507"/>
    <mergeCell ref="C505:D505"/>
    <mergeCell ref="A495:B495"/>
    <mergeCell ref="A490:B490"/>
    <mergeCell ref="A488:B489"/>
    <mergeCell ref="A487:B487"/>
    <mergeCell ref="L496:M496"/>
    <mergeCell ref="A508:B508"/>
    <mergeCell ref="C378:D378"/>
    <mergeCell ref="A130:B130"/>
    <mergeCell ref="C130:D130"/>
    <mergeCell ref="A229:B229"/>
    <mergeCell ref="C228:D228"/>
    <mergeCell ref="A132:B132"/>
    <mergeCell ref="C132:D132"/>
    <mergeCell ref="C328:F328"/>
    <mergeCell ref="A505:B505"/>
    <mergeCell ref="A336:B336"/>
    <mergeCell ref="A384:B385"/>
    <mergeCell ref="C427:E428"/>
    <mergeCell ref="A406:B406"/>
    <mergeCell ref="C411:D411"/>
    <mergeCell ref="C381:D382"/>
    <mergeCell ref="E381:E382"/>
    <mergeCell ref="C344:D344"/>
    <mergeCell ref="A424:B424"/>
    <mergeCell ref="C424:D424"/>
    <mergeCell ref="L38:M38"/>
    <mergeCell ref="A33:B33"/>
    <mergeCell ref="F36:G37"/>
    <mergeCell ref="A38:B38"/>
    <mergeCell ref="L35:M35"/>
    <mergeCell ref="G34:K34"/>
    <mergeCell ref="L34:M34"/>
    <mergeCell ref="G33:K33"/>
    <mergeCell ref="L36:M37"/>
    <mergeCell ref="L33:M33"/>
    <mergeCell ref="E22:E23"/>
    <mergeCell ref="G22:K23"/>
    <mergeCell ref="L22:M23"/>
    <mergeCell ref="A101:B101"/>
    <mergeCell ref="L89:M89"/>
    <mergeCell ref="L90:M90"/>
    <mergeCell ref="H97:I98"/>
    <mergeCell ref="C91:D91"/>
    <mergeCell ref="L94:M94"/>
    <mergeCell ref="L91:M91"/>
    <mergeCell ref="L21:M21"/>
    <mergeCell ref="A17:B17"/>
    <mergeCell ref="C17:D17"/>
    <mergeCell ref="A21:B21"/>
    <mergeCell ref="L17:M17"/>
    <mergeCell ref="A18:B18"/>
    <mergeCell ref="C18:D18"/>
    <mergeCell ref="L18:M18"/>
    <mergeCell ref="C21:D21"/>
    <mergeCell ref="A20:M20"/>
    <mergeCell ref="G126:K126"/>
    <mergeCell ref="C85:D85"/>
    <mergeCell ref="G94:K94"/>
    <mergeCell ref="C89:D89"/>
    <mergeCell ref="J87:K88"/>
    <mergeCell ref="J97:K98"/>
    <mergeCell ref="J107:K108"/>
    <mergeCell ref="C101:D101"/>
    <mergeCell ref="J118:K119"/>
    <mergeCell ref="C104:D104"/>
    <mergeCell ref="C375:D375"/>
    <mergeCell ref="A342:B342"/>
    <mergeCell ref="C340:E341"/>
    <mergeCell ref="A375:B375"/>
    <mergeCell ref="C349:D349"/>
    <mergeCell ref="L100:M100"/>
    <mergeCell ref="L107:M108"/>
    <mergeCell ref="L102:M102"/>
    <mergeCell ref="L101:M101"/>
    <mergeCell ref="L115:M116"/>
    <mergeCell ref="C51:D51"/>
    <mergeCell ref="C53:D53"/>
    <mergeCell ref="A52:M52"/>
    <mergeCell ref="A51:B51"/>
    <mergeCell ref="L66:M67"/>
    <mergeCell ref="H66:I67"/>
    <mergeCell ref="A55:B55"/>
    <mergeCell ref="L55:M55"/>
    <mergeCell ref="A54:B54"/>
    <mergeCell ref="C54:D54"/>
    <mergeCell ref="C61:D61"/>
    <mergeCell ref="C60:D60"/>
    <mergeCell ref="C63:D63"/>
    <mergeCell ref="A322:B322"/>
    <mergeCell ref="C324:D324"/>
    <mergeCell ref="A327:B327"/>
    <mergeCell ref="A76:B77"/>
    <mergeCell ref="A127:B127"/>
    <mergeCell ref="A131:B131"/>
    <mergeCell ref="A104:B104"/>
    <mergeCell ref="L50:M50"/>
    <mergeCell ref="L61:M61"/>
    <mergeCell ref="L60:M60"/>
    <mergeCell ref="L75:M75"/>
    <mergeCell ref="L54:M54"/>
    <mergeCell ref="L53:M53"/>
    <mergeCell ref="L51:M51"/>
    <mergeCell ref="A72:M72"/>
    <mergeCell ref="G74:K74"/>
    <mergeCell ref="L59:M59"/>
    <mergeCell ref="C76:E77"/>
    <mergeCell ref="A75:B75"/>
    <mergeCell ref="J56:K57"/>
    <mergeCell ref="H56:I57"/>
    <mergeCell ref="C58:D58"/>
    <mergeCell ref="F56:G57"/>
    <mergeCell ref="C69:D69"/>
    <mergeCell ref="A60:B60"/>
    <mergeCell ref="A56:B57"/>
    <mergeCell ref="F66:G67"/>
    <mergeCell ref="L87:M88"/>
    <mergeCell ref="L85:M85"/>
    <mergeCell ref="C78:D79"/>
    <mergeCell ref="A80:B80"/>
    <mergeCell ref="C80:D80"/>
    <mergeCell ref="A81:B81"/>
    <mergeCell ref="K78:K79"/>
    <mergeCell ref="J78:J79"/>
    <mergeCell ref="L78:M79"/>
    <mergeCell ref="I78:I79"/>
    <mergeCell ref="L130:M130"/>
    <mergeCell ref="L126:M126"/>
    <mergeCell ref="A124:M124"/>
    <mergeCell ref="A125:B125"/>
    <mergeCell ref="G125:K125"/>
    <mergeCell ref="L125:M125"/>
    <mergeCell ref="C125:D125"/>
    <mergeCell ref="C128:E129"/>
    <mergeCell ref="C127:F127"/>
    <mergeCell ref="A128:B129"/>
    <mergeCell ref="A85:B85"/>
    <mergeCell ref="C383:F383"/>
    <mergeCell ref="C426:F426"/>
    <mergeCell ref="H384:I385"/>
    <mergeCell ref="G425:K425"/>
    <mergeCell ref="A126:B126"/>
    <mergeCell ref="G85:K85"/>
    <mergeCell ref="H87:I88"/>
    <mergeCell ref="A380:B380"/>
    <mergeCell ref="A378:B378"/>
    <mergeCell ref="A445:B445"/>
    <mergeCell ref="A376:B376"/>
    <mergeCell ref="A446:B446"/>
    <mergeCell ref="L426:M426"/>
    <mergeCell ref="C407:D407"/>
    <mergeCell ref="C394:E395"/>
    <mergeCell ref="C425:D425"/>
    <mergeCell ref="G402:K402"/>
    <mergeCell ref="C421:D421"/>
    <mergeCell ref="L421:M421"/>
    <mergeCell ref="A457:B458"/>
    <mergeCell ref="A456:B456"/>
    <mergeCell ref="C447:E448"/>
    <mergeCell ref="A91:B91"/>
    <mergeCell ref="A454:B454"/>
    <mergeCell ref="A425:B425"/>
    <mergeCell ref="A441:B441"/>
    <mergeCell ref="A381:B382"/>
    <mergeCell ref="A392:B392"/>
    <mergeCell ref="A416:B416"/>
    <mergeCell ref="C460:D460"/>
    <mergeCell ref="C457:E458"/>
    <mergeCell ref="F457:G458"/>
    <mergeCell ref="C449:D449"/>
    <mergeCell ref="C454:D454"/>
    <mergeCell ref="B453:M453"/>
    <mergeCell ref="L457:M458"/>
    <mergeCell ref="L460:M460"/>
    <mergeCell ref="L452:M452"/>
    <mergeCell ref="A459:B459"/>
    <mergeCell ref="C470:D470"/>
    <mergeCell ref="C469:D469"/>
    <mergeCell ref="L469:M469"/>
    <mergeCell ref="A469:B469"/>
    <mergeCell ref="J467:K468"/>
    <mergeCell ref="L467:M468"/>
    <mergeCell ref="H467:I468"/>
    <mergeCell ref="A467:B468"/>
    <mergeCell ref="L475:M475"/>
    <mergeCell ref="G474:K474"/>
    <mergeCell ref="A474:B474"/>
    <mergeCell ref="C474:D474"/>
    <mergeCell ref="A471:B471"/>
    <mergeCell ref="C471:D471"/>
    <mergeCell ref="C467:E468"/>
    <mergeCell ref="F467:G468"/>
    <mergeCell ref="A470:B470"/>
    <mergeCell ref="A526:M526"/>
    <mergeCell ref="A527:B527"/>
    <mergeCell ref="C527:D527"/>
    <mergeCell ref="G527:K527"/>
    <mergeCell ref="L527:M527"/>
    <mergeCell ref="A466:B466"/>
    <mergeCell ref="C476:F476"/>
    <mergeCell ref="J477:K478"/>
    <mergeCell ref="L470:M470"/>
    <mergeCell ref="L466:M466"/>
    <mergeCell ref="A530:B530"/>
    <mergeCell ref="C530:F530"/>
    <mergeCell ref="L530:M530"/>
    <mergeCell ref="A528:B529"/>
    <mergeCell ref="C528:D529"/>
    <mergeCell ref="E528:E529"/>
    <mergeCell ref="F528:F529"/>
    <mergeCell ref="G528:K529"/>
    <mergeCell ref="L528:M528"/>
    <mergeCell ref="L529:M529"/>
    <mergeCell ref="J531:K532"/>
    <mergeCell ref="L531:M532"/>
    <mergeCell ref="A533:B533"/>
    <mergeCell ref="C533:D533"/>
    <mergeCell ref="L533:M533"/>
    <mergeCell ref="A531:B532"/>
    <mergeCell ref="C531:E532"/>
    <mergeCell ref="F531:G532"/>
    <mergeCell ref="H531:I532"/>
    <mergeCell ref="A534:B534"/>
    <mergeCell ref="C534:D534"/>
    <mergeCell ref="L534:M534"/>
    <mergeCell ref="A535:B535"/>
    <mergeCell ref="C535:D535"/>
    <mergeCell ref="L535:M535"/>
  </mergeCells>
  <printOptions/>
  <pageMargins left="0.7" right="0.7" top="0.75" bottom="0.75" header="0.3" footer="0.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Vaiva Varnaite</dc:creator>
  <cp:keywords/>
  <dc:description/>
  <cp:lastModifiedBy>Virginija Palaimiene</cp:lastModifiedBy>
  <cp:lastPrinted>2015-03-20T09:32:30Z</cp:lastPrinted>
  <dcterms:created xsi:type="dcterms:W3CDTF">2014-11-10T13:05:57Z</dcterms:created>
  <dcterms:modified xsi:type="dcterms:W3CDTF">2015-03-24T08:46:39Z</dcterms:modified>
  <cp:category/>
  <cp:version/>
  <cp:contentType/>
  <cp:contentStatus/>
</cp:coreProperties>
</file>