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trateginio planavimo skyrius\SVP keitimai\2016-2018 SVP keitimas\2016-XX-XX keitimas T-XX\SPRENDIMAS\"/>
    </mc:Choice>
  </mc:AlternateContent>
  <bookViews>
    <workbookView xWindow="0" yWindow="1035" windowWidth="19200" windowHeight="10860" tabRatio="723" firstSheet="1" activeTab="1"/>
  </bookViews>
  <sheets>
    <sheet name="Asignavimu valdytojų kodai" sheetId="35" state="hidden" r:id="rId1"/>
    <sheet name="10 programa" sheetId="39" r:id="rId2"/>
    <sheet name=" Lyginamasis variantas" sheetId="40" state="hidden" r:id="rId3"/>
  </sheets>
  <definedNames>
    <definedName name="_xlnm.Print_Area" localSheetId="2">' Lyginamasis variantas'!$A$1:$X$195</definedName>
    <definedName name="_xlnm.Print_Area" localSheetId="1">'10 programa'!$A$1:$N$195</definedName>
    <definedName name="_xlnm.Print_Titles" localSheetId="2">' Lyginamasis variantas'!$6:$8</definedName>
    <definedName name="_xlnm.Print_Titles" localSheetId="1">'10 programa'!$5:$7</definedName>
  </definedNames>
  <calcPr calcId="162913"/>
</workbook>
</file>

<file path=xl/calcChain.xml><?xml version="1.0" encoding="utf-8"?>
<calcChain xmlns="http://schemas.openxmlformats.org/spreadsheetml/2006/main">
  <c r="I14" i="40" l="1"/>
  <c r="I189" i="39" l="1"/>
  <c r="H189" i="39"/>
  <c r="I107" i="39"/>
  <c r="H107" i="39"/>
  <c r="L191" i="40"/>
  <c r="I191" i="40"/>
  <c r="H191" i="40"/>
  <c r="L109" i="40"/>
  <c r="M107" i="40" l="1"/>
  <c r="M191" i="40" s="1"/>
  <c r="J187" i="40" l="1"/>
  <c r="H121" i="39" l="1"/>
  <c r="H15" i="39"/>
  <c r="H13" i="39"/>
  <c r="H12" i="39"/>
  <c r="I13" i="40" l="1"/>
  <c r="I16" i="40" l="1"/>
  <c r="J16" i="40" s="1"/>
  <c r="J186" i="40" s="1"/>
  <c r="J107" i="40" l="1"/>
  <c r="J191" i="40" s="1"/>
  <c r="J108" i="40"/>
  <c r="H145" i="39" l="1"/>
  <c r="I147" i="40" l="1"/>
  <c r="J147" i="40" s="1"/>
  <c r="H142" i="39" l="1"/>
  <c r="I144" i="40"/>
  <c r="J144" i="40" s="1"/>
  <c r="J145" i="40" s="1"/>
  <c r="H66" i="39" l="1"/>
  <c r="I66" i="39"/>
  <c r="I67" i="40"/>
  <c r="H153" i="39" l="1"/>
  <c r="I155" i="40"/>
  <c r="J12" i="39" l="1"/>
  <c r="I12" i="39"/>
  <c r="O13" i="40" l="1"/>
  <c r="L13" i="40"/>
  <c r="L50" i="40" s="1"/>
  <c r="J15" i="40" l="1"/>
  <c r="I124" i="40" l="1"/>
  <c r="P193" i="40" l="1"/>
  <c r="P188" i="40"/>
  <c r="P187" i="40"/>
  <c r="P186" i="40"/>
  <c r="N194" i="40"/>
  <c r="P115" i="40"/>
  <c r="O117" i="40"/>
  <c r="N117" i="40"/>
  <c r="L117" i="40"/>
  <c r="K117" i="40"/>
  <c r="M114" i="40"/>
  <c r="P116" i="40"/>
  <c r="P192" i="40" s="1"/>
  <c r="P114" i="40"/>
  <c r="O194" i="40"/>
  <c r="O193" i="40"/>
  <c r="O192" i="40"/>
  <c r="O191" i="40"/>
  <c r="O189" i="40"/>
  <c r="O188" i="40"/>
  <c r="O187" i="40"/>
  <c r="O186" i="40"/>
  <c r="N193" i="40"/>
  <c r="N192" i="40"/>
  <c r="N191" i="40"/>
  <c r="N189" i="40"/>
  <c r="N188" i="40"/>
  <c r="N187" i="40"/>
  <c r="N186" i="40"/>
  <c r="M109" i="40"/>
  <c r="N109" i="40"/>
  <c r="O109" i="40"/>
  <c r="P109" i="40"/>
  <c r="N106" i="40"/>
  <c r="O106" i="40"/>
  <c r="P106" i="40"/>
  <c r="O177" i="40"/>
  <c r="O175" i="40"/>
  <c r="O152" i="40"/>
  <c r="O145" i="40"/>
  <c r="O141" i="40"/>
  <c r="O122" i="40"/>
  <c r="O120" i="40"/>
  <c r="O111" i="40"/>
  <c r="O98" i="40"/>
  <c r="O96" i="40"/>
  <c r="O93" i="40"/>
  <c r="O84" i="40"/>
  <c r="O76" i="40"/>
  <c r="O66" i="40"/>
  <c r="O64" i="40"/>
  <c r="O60" i="40"/>
  <c r="O50" i="40"/>
  <c r="N177" i="40"/>
  <c r="P177" i="40"/>
  <c r="N175" i="40"/>
  <c r="P175" i="40"/>
  <c r="N152" i="40"/>
  <c r="N145" i="40"/>
  <c r="N84" i="40"/>
  <c r="N141" i="40"/>
  <c r="P141" i="40"/>
  <c r="M141" i="40"/>
  <c r="N122" i="40"/>
  <c r="N120" i="40"/>
  <c r="N111" i="40"/>
  <c r="N98" i="40"/>
  <c r="N96" i="40"/>
  <c r="N93" i="40"/>
  <c r="N76" i="40"/>
  <c r="N66" i="40"/>
  <c r="N61" i="40"/>
  <c r="N64" i="40" s="1"/>
  <c r="M60" i="40"/>
  <c r="N60" i="40"/>
  <c r="P60" i="40"/>
  <c r="L60" i="40"/>
  <c r="N13" i="40"/>
  <c r="I175" i="40"/>
  <c r="M193" i="40"/>
  <c r="M188" i="40"/>
  <c r="M187" i="40"/>
  <c r="M186" i="40"/>
  <c r="L194" i="40"/>
  <c r="L192" i="40"/>
  <c r="L189" i="40"/>
  <c r="L188" i="40"/>
  <c r="L187" i="40"/>
  <c r="L186" i="40"/>
  <c r="K194" i="40"/>
  <c r="M115" i="40"/>
  <c r="M194" i="40" s="1"/>
  <c r="N50" i="40" l="1"/>
  <c r="P13" i="40"/>
  <c r="P189" i="40"/>
  <c r="P178" i="40"/>
  <c r="O178" i="40"/>
  <c r="N185" i="40"/>
  <c r="N184" i="40" s="1"/>
  <c r="O185" i="40"/>
  <c r="O184" i="40" s="1"/>
  <c r="N178" i="40"/>
  <c r="P117" i="40"/>
  <c r="P123" i="40" s="1"/>
  <c r="P194" i="40"/>
  <c r="P190" i="40" s="1"/>
  <c r="N190" i="40"/>
  <c r="O190" i="40"/>
  <c r="N112" i="40"/>
  <c r="O112" i="40"/>
  <c r="N99" i="40"/>
  <c r="O69" i="40"/>
  <c r="O70" i="40" s="1"/>
  <c r="N153" i="40"/>
  <c r="N123" i="40"/>
  <c r="P142" i="40"/>
  <c r="P179" i="40" s="1"/>
  <c r="O99" i="40"/>
  <c r="O153" i="40"/>
  <c r="N69" i="40"/>
  <c r="N70" i="40" s="1"/>
  <c r="O123" i="40"/>
  <c r="P50" i="40" l="1"/>
  <c r="P69" i="40" s="1"/>
  <c r="P70" i="40" s="1"/>
  <c r="P180" i="40" s="1"/>
  <c r="P185" i="40"/>
  <c r="P184" i="40" s="1"/>
  <c r="P195" i="40" s="1"/>
  <c r="N195" i="40"/>
  <c r="O142" i="40"/>
  <c r="O179" i="40" s="1"/>
  <c r="O180" i="40" s="1"/>
  <c r="O195" i="40"/>
  <c r="N142" i="40"/>
  <c r="N179" i="40" s="1"/>
  <c r="N180" i="40" s="1"/>
  <c r="K192" i="40" l="1"/>
  <c r="K191" i="40"/>
  <c r="K189" i="40"/>
  <c r="M189" i="40" s="1"/>
  <c r="K188" i="40"/>
  <c r="K187" i="40"/>
  <c r="K186" i="40"/>
  <c r="K175" i="40"/>
  <c r="L106" i="40"/>
  <c r="M106" i="40"/>
  <c r="M112" i="40" s="1"/>
  <c r="K106" i="40"/>
  <c r="I106" i="40"/>
  <c r="K96" i="40"/>
  <c r="K60" i="40"/>
  <c r="M116" i="40"/>
  <c r="L177" i="40"/>
  <c r="L175" i="40"/>
  <c r="L152" i="40"/>
  <c r="L145" i="40"/>
  <c r="L141" i="40"/>
  <c r="L122" i="40"/>
  <c r="L120" i="40"/>
  <c r="L111" i="40"/>
  <c r="L98" i="40"/>
  <c r="L96" i="40"/>
  <c r="L93" i="40"/>
  <c r="L90" i="40"/>
  <c r="L88" i="40"/>
  <c r="L86" i="40"/>
  <c r="L78" i="40"/>
  <c r="L193" i="40" s="1"/>
  <c r="L190" i="40" s="1"/>
  <c r="L76" i="40"/>
  <c r="L67" i="40"/>
  <c r="L68" i="40" s="1"/>
  <c r="L66" i="40"/>
  <c r="L64" i="40"/>
  <c r="K177" i="40"/>
  <c r="M177" i="40"/>
  <c r="M175" i="40"/>
  <c r="K152" i="40"/>
  <c r="K153" i="40" s="1"/>
  <c r="K145" i="40"/>
  <c r="K141" i="40"/>
  <c r="K122" i="40"/>
  <c r="J122" i="40"/>
  <c r="I122" i="40"/>
  <c r="H122" i="40"/>
  <c r="K120" i="40"/>
  <c r="K111" i="40"/>
  <c r="J111" i="40"/>
  <c r="I111" i="40"/>
  <c r="H111" i="40"/>
  <c r="K109" i="40"/>
  <c r="M99" i="40"/>
  <c r="K93" i="40"/>
  <c r="K98" i="40"/>
  <c r="J98" i="40"/>
  <c r="I98" i="40"/>
  <c r="H98" i="40"/>
  <c r="J96" i="40"/>
  <c r="I96" i="40"/>
  <c r="H96" i="40"/>
  <c r="J93" i="40"/>
  <c r="I93" i="40"/>
  <c r="H93" i="40"/>
  <c r="K90" i="40"/>
  <c r="K88" i="40"/>
  <c r="K86" i="40"/>
  <c r="K78" i="40"/>
  <c r="K193" i="40" s="1"/>
  <c r="K76" i="40"/>
  <c r="K67" i="40"/>
  <c r="K68" i="40" s="1"/>
  <c r="K66" i="40"/>
  <c r="K13" i="40"/>
  <c r="M13" i="40" s="1"/>
  <c r="M50" i="40" s="1"/>
  <c r="M69" i="40" s="1"/>
  <c r="M70" i="40" s="1"/>
  <c r="L178" i="40" l="1"/>
  <c r="K178" i="40"/>
  <c r="K185" i="40"/>
  <c r="K184" i="40" s="1"/>
  <c r="L112" i="40"/>
  <c r="M192" i="40"/>
  <c r="M190" i="40" s="1"/>
  <c r="M117" i="40"/>
  <c r="K112" i="40"/>
  <c r="K84" i="40"/>
  <c r="K99" i="40" s="1"/>
  <c r="K50" i="40"/>
  <c r="M185" i="40"/>
  <c r="M123" i="40"/>
  <c r="M142" i="40" s="1"/>
  <c r="K190" i="40"/>
  <c r="L84" i="40"/>
  <c r="L99" i="40" s="1"/>
  <c r="L153" i="40"/>
  <c r="L185" i="40"/>
  <c r="K123" i="40"/>
  <c r="M178" i="40"/>
  <c r="L123" i="40"/>
  <c r="L69" i="40"/>
  <c r="L70" i="40" s="1"/>
  <c r="K142" i="40" l="1"/>
  <c r="K179" i="40" s="1"/>
  <c r="L142" i="40"/>
  <c r="L179" i="40" s="1"/>
  <c r="L180" i="40" s="1"/>
  <c r="M179" i="40"/>
  <c r="M180" i="40" s="1"/>
  <c r="K195" i="40"/>
  <c r="H124" i="40"/>
  <c r="H67" i="40"/>
  <c r="H65" i="40"/>
  <c r="H66" i="40" s="1"/>
  <c r="H14" i="40"/>
  <c r="H13" i="40"/>
  <c r="H185" i="40" s="1"/>
  <c r="J103" i="40" l="1"/>
  <c r="J106" i="40" s="1"/>
  <c r="T35" i="40" l="1"/>
  <c r="S35" i="40"/>
  <c r="I141" i="40" l="1"/>
  <c r="J67" i="40" l="1"/>
  <c r="J68" i="40" s="1"/>
  <c r="H64" i="39"/>
  <c r="I65" i="40"/>
  <c r="J65" i="40" s="1"/>
  <c r="J13" i="40" l="1"/>
  <c r="J109" i="40" l="1"/>
  <c r="J112" i="40" s="1"/>
  <c r="J155" i="40" l="1"/>
  <c r="J175" i="40" s="1"/>
  <c r="H189" i="40" l="1"/>
  <c r="H187" i="40"/>
  <c r="H186" i="40"/>
  <c r="H88" i="40"/>
  <c r="H51" i="40"/>
  <c r="J14" i="40"/>
  <c r="J50" i="40" l="1"/>
  <c r="H188" i="40"/>
  <c r="H187" i="39" l="1"/>
  <c r="H60" i="40"/>
  <c r="J53" i="40"/>
  <c r="I189" i="40" l="1"/>
  <c r="J189" i="40" s="1"/>
  <c r="H86" i="40" l="1"/>
  <c r="I88" i="40" l="1"/>
  <c r="H90" i="40"/>
  <c r="I90" i="40"/>
  <c r="J90" i="40"/>
  <c r="I88" i="39" l="1"/>
  <c r="H88" i="39"/>
  <c r="I86" i="39"/>
  <c r="H86" i="39"/>
  <c r="H50" i="39" l="1"/>
  <c r="H59" i="39" s="1"/>
  <c r="I51" i="40"/>
  <c r="J51" i="40" l="1"/>
  <c r="J188" i="40" s="1"/>
  <c r="I60" i="40"/>
  <c r="J124" i="40"/>
  <c r="H120" i="40"/>
  <c r="H117" i="40"/>
  <c r="H109" i="40"/>
  <c r="H106" i="40"/>
  <c r="H84" i="40"/>
  <c r="H76" i="40"/>
  <c r="H68" i="40"/>
  <c r="H64" i="40"/>
  <c r="H50" i="40"/>
  <c r="H99" i="40" l="1"/>
  <c r="J141" i="40"/>
  <c r="J185" i="40"/>
  <c r="J184" i="40" s="1"/>
  <c r="H141" i="40"/>
  <c r="H184" i="40"/>
  <c r="H69" i="40"/>
  <c r="H70" i="40" s="1"/>
  <c r="H112" i="40"/>
  <c r="H123" i="40"/>
  <c r="H142" i="40" l="1"/>
  <c r="J84" i="40"/>
  <c r="I76" i="39" l="1"/>
  <c r="H185" i="39" l="1"/>
  <c r="I187" i="40"/>
  <c r="I177" i="40" l="1"/>
  <c r="I152" i="40"/>
  <c r="I145" i="40"/>
  <c r="I120" i="40"/>
  <c r="I117" i="40"/>
  <c r="I109" i="40"/>
  <c r="I86" i="40"/>
  <c r="I84" i="40"/>
  <c r="I76" i="40"/>
  <c r="I99" i="40" l="1"/>
  <c r="I123" i="40"/>
  <c r="I112" i="40"/>
  <c r="I178" i="40"/>
  <c r="I153" i="40"/>
  <c r="J193" i="40"/>
  <c r="I193" i="40"/>
  <c r="H193" i="40"/>
  <c r="J192" i="40"/>
  <c r="I192" i="40"/>
  <c r="H192" i="40"/>
  <c r="I188" i="40"/>
  <c r="I186" i="40"/>
  <c r="H177" i="40"/>
  <c r="J177" i="40"/>
  <c r="J178" i="40" s="1"/>
  <c r="H175" i="40"/>
  <c r="J152" i="40"/>
  <c r="J153" i="40" s="1"/>
  <c r="H152" i="40"/>
  <c r="H145" i="40"/>
  <c r="J120" i="40"/>
  <c r="J117" i="40"/>
  <c r="J76" i="40"/>
  <c r="J99" i="40" s="1"/>
  <c r="I68" i="40"/>
  <c r="J66" i="40"/>
  <c r="I66" i="40"/>
  <c r="J64" i="40"/>
  <c r="I64" i="40"/>
  <c r="J60" i="40"/>
  <c r="K64" i="40" s="1"/>
  <c r="R35" i="40"/>
  <c r="I50" i="40"/>
  <c r="J69" i="40" l="1"/>
  <c r="J123" i="40"/>
  <c r="J142" i="40" s="1"/>
  <c r="J179" i="40" s="1"/>
  <c r="K69" i="40"/>
  <c r="K70" i="40" s="1"/>
  <c r="K180" i="40" s="1"/>
  <c r="I69" i="40"/>
  <c r="I70" i="40" s="1"/>
  <c r="I190" i="40"/>
  <c r="H178" i="40"/>
  <c r="I142" i="40"/>
  <c r="I179" i="40" s="1"/>
  <c r="H190" i="40"/>
  <c r="J190" i="40"/>
  <c r="H153" i="40"/>
  <c r="I185" i="40"/>
  <c r="I184" i="40" s="1"/>
  <c r="J70" i="40"/>
  <c r="J180" i="40" l="1"/>
  <c r="I195" i="40"/>
  <c r="H179" i="40"/>
  <c r="H180" i="40" s="1"/>
  <c r="H195" i="40"/>
  <c r="I180" i="40"/>
  <c r="J195" i="40"/>
  <c r="M184" i="40" l="1"/>
  <c r="M195" i="40" s="1"/>
  <c r="L184" i="40"/>
  <c r="L195" i="40" s="1"/>
  <c r="H104" i="39" l="1"/>
  <c r="J109" i="39"/>
  <c r="J110" i="39" s="1"/>
  <c r="I109" i="39"/>
  <c r="I110" i="39" l="1"/>
  <c r="H110" i="39"/>
  <c r="J49" i="39" l="1"/>
  <c r="J96" i="39"/>
  <c r="I96" i="39"/>
  <c r="I139" i="39" l="1"/>
  <c r="J139" i="39"/>
  <c r="H139" i="39"/>
  <c r="H175" i="39" l="1"/>
  <c r="H173" i="39"/>
  <c r="H150" i="39"/>
  <c r="H82" i="39"/>
  <c r="H49" i="39"/>
  <c r="H192" i="39"/>
  <c r="H191" i="39"/>
  <c r="H190" i="39"/>
  <c r="H186" i="39"/>
  <c r="H184" i="39"/>
  <c r="H183" i="39"/>
  <c r="J173" i="39"/>
  <c r="I173" i="39"/>
  <c r="I82" i="39"/>
  <c r="J82" i="39"/>
  <c r="J59" i="39"/>
  <c r="I59" i="39"/>
  <c r="I49" i="39"/>
  <c r="H182" i="39" l="1"/>
  <c r="H188" i="39"/>
  <c r="J192" i="39"/>
  <c r="I192" i="39"/>
  <c r="J191" i="39"/>
  <c r="I191" i="39"/>
  <c r="J190" i="39"/>
  <c r="I190" i="39"/>
  <c r="J174" i="39"/>
  <c r="J175" i="39" s="1"/>
  <c r="I174" i="39"/>
  <c r="I175" i="39" s="1"/>
  <c r="J150" i="39"/>
  <c r="I150" i="39"/>
  <c r="J143" i="39"/>
  <c r="I143" i="39"/>
  <c r="H143" i="39"/>
  <c r="H151" i="39" s="1"/>
  <c r="J119" i="39"/>
  <c r="J117" i="39"/>
  <c r="I117" i="39"/>
  <c r="H117" i="39"/>
  <c r="J114" i="39"/>
  <c r="I114" i="39"/>
  <c r="H114" i="39"/>
  <c r="J94" i="39"/>
  <c r="I94" i="39"/>
  <c r="I97" i="39" s="1"/>
  <c r="J91" i="39"/>
  <c r="I91" i="39"/>
  <c r="I84" i="39"/>
  <c r="H84" i="39"/>
  <c r="H97" i="39" s="1"/>
  <c r="J75" i="39"/>
  <c r="I75" i="39"/>
  <c r="H75" i="39"/>
  <c r="I67" i="39"/>
  <c r="H67" i="39"/>
  <c r="H65" i="39"/>
  <c r="J65" i="39"/>
  <c r="I65" i="39"/>
  <c r="H63" i="39"/>
  <c r="J60" i="39"/>
  <c r="I60" i="39"/>
  <c r="N34" i="39"/>
  <c r="M34" i="39"/>
  <c r="L34" i="39"/>
  <c r="J97" i="39" l="1"/>
  <c r="J188" i="39"/>
  <c r="I188" i="39"/>
  <c r="H193" i="39"/>
  <c r="J63" i="39"/>
  <c r="J183" i="39"/>
  <c r="I63" i="39"/>
  <c r="I183" i="39"/>
  <c r="H68" i="39"/>
  <c r="H120" i="39"/>
  <c r="I120" i="39"/>
  <c r="J120" i="39"/>
  <c r="I184" i="39"/>
  <c r="H176" i="39"/>
  <c r="J176" i="39"/>
  <c r="J151" i="39"/>
  <c r="I176" i="39"/>
  <c r="I151" i="39"/>
  <c r="J140" i="39" l="1"/>
  <c r="J177" i="39" s="1"/>
  <c r="I140" i="39"/>
  <c r="I177" i="39" s="1"/>
  <c r="H140" i="39"/>
  <c r="H177" i="39" s="1"/>
  <c r="H69" i="39"/>
  <c r="J184" i="39"/>
  <c r="I68" i="39"/>
  <c r="I69" i="39" s="1"/>
  <c r="I186" i="39"/>
  <c r="I182" i="39" s="1"/>
  <c r="J186" i="39"/>
  <c r="J182" i="39" l="1"/>
  <c r="J193" i="39" s="1"/>
  <c r="I178" i="39"/>
  <c r="H178" i="39"/>
  <c r="I193" i="39"/>
  <c r="J68" i="39"/>
  <c r="J69" i="39" s="1"/>
  <c r="J178" i="39" s="1"/>
</calcChain>
</file>

<file path=xl/comments1.xml><?xml version="1.0" encoding="utf-8"?>
<comments xmlns="http://schemas.openxmlformats.org/spreadsheetml/2006/main">
  <authors>
    <author>Snieguole Kacerauskaite</author>
    <author>Sniega</author>
  </authors>
  <commentList>
    <comment ref="E40" authorId="0" shapeId="0">
      <text>
        <r>
          <rPr>
            <sz val="9"/>
            <color indexed="81"/>
            <rFont val="Tahoma"/>
            <family val="2"/>
            <charset val="186"/>
          </rPr>
          <t>"Diegti ir plėtoti nuotolinį mokymą užtikrinant nuosekliojo ir nepertraukiamo mokymosi galimybes pagal bendrojo ugdymo programas"</t>
        </r>
      </text>
    </comment>
    <comment ref="E66" authorId="0" shapeId="0">
      <text>
        <r>
          <rPr>
            <sz val="9"/>
            <color indexed="81"/>
            <rFont val="Tahoma"/>
            <family val="2"/>
            <charset val="186"/>
          </rPr>
          <t>"Didinti švietimo ir kitų paslaugų mokiniui prieinamumą ir kompleksiškumą diegiant e. paslaugas"</t>
        </r>
      </text>
    </comment>
    <comment ref="G74" authorId="0" shapeId="0">
      <text>
        <r>
          <rPr>
            <b/>
            <sz val="9"/>
            <color indexed="81"/>
            <rFont val="Tahoma"/>
            <family val="2"/>
            <charset val="186"/>
          </rPr>
          <t>Snieguole Kacerauskaite:</t>
        </r>
        <r>
          <rPr>
            <sz val="9"/>
            <color indexed="81"/>
            <rFont val="Tahoma"/>
            <family val="2"/>
            <charset val="186"/>
          </rPr>
          <t xml:space="preserve">
finansų inžinerija</t>
        </r>
      </text>
    </comment>
    <comment ref="E106" authorId="1" shapeId="0">
      <text>
        <r>
          <rPr>
            <b/>
            <sz val="9"/>
            <color indexed="81"/>
            <rFont val="Tahoma"/>
            <family val="2"/>
            <charset val="186"/>
          </rPr>
          <t>Sniega:</t>
        </r>
        <r>
          <rPr>
            <sz val="9"/>
            <color indexed="81"/>
            <rFont val="Tahoma"/>
            <family val="2"/>
            <charset val="186"/>
          </rPr>
          <t xml:space="preserve">
"Iškelti švietimo įstaigas iš uosto plėtros teritorijos"</t>
        </r>
      </text>
    </comment>
    <comment ref="D170" authorId="0" shapeId="0">
      <text>
        <r>
          <rPr>
            <sz val="9"/>
            <color indexed="81"/>
            <rFont val="Tahoma"/>
            <family val="2"/>
            <charset val="186"/>
          </rPr>
          <t xml:space="preserve">2015 m. l/d „Žemuogėle“, 2016 m. l/d „Želmenėlis“ ir „Pingviniukas“,            2017 m. - l/d Papartėlis" ir "Šermukšnėlė",           2018 m. - l/d "Pumpurėlis" ir "Dobiliukas" 
</t>
        </r>
      </text>
    </comment>
    <comment ref="E170" authorId="0" shapeId="0">
      <text>
        <r>
          <rPr>
            <sz val="9"/>
            <color indexed="81"/>
            <rFont val="Tahoma"/>
            <family val="2"/>
            <charset val="186"/>
          </rPr>
          <t>"Kompleksiškai sutvarkyti bendrojo ugdymo mokyklų ir ikimokyklinio ugdymo įstaigų teritorijas"</t>
        </r>
      </text>
    </comment>
  </commentList>
</comments>
</file>

<file path=xl/comments2.xml><?xml version="1.0" encoding="utf-8"?>
<comments xmlns="http://schemas.openxmlformats.org/spreadsheetml/2006/main">
  <authors>
    <author>Snieguole Kacerauskaite</author>
  </authors>
  <commentList>
    <comment ref="E41" authorId="0" shapeId="0">
      <text>
        <r>
          <rPr>
            <sz val="9"/>
            <color indexed="81"/>
            <rFont val="Tahoma"/>
            <family val="2"/>
            <charset val="186"/>
          </rPr>
          <t>"Diegti ir plėtoti nuotolinį mokymą užtikrinant nuosekliojo ir nepertraukiamo mokymosi galimybes pagal bendrojo ugdymo programas"</t>
        </r>
      </text>
    </comment>
    <comment ref="E67" authorId="0" shapeId="0">
      <text>
        <r>
          <rPr>
            <sz val="9"/>
            <color indexed="81"/>
            <rFont val="Tahoma"/>
            <family val="2"/>
            <charset val="186"/>
          </rPr>
          <t>"Didinti švietimo ir kitų paslaugų mokiniui prieinamumą ir kompleksiškumą diegiant e. paslaugas"</t>
        </r>
      </text>
    </comment>
    <comment ref="G75" authorId="0" shapeId="0">
      <text>
        <r>
          <rPr>
            <b/>
            <sz val="9"/>
            <color indexed="81"/>
            <rFont val="Tahoma"/>
            <family val="2"/>
            <charset val="186"/>
          </rPr>
          <t>Snieguole Kacerauskaite:</t>
        </r>
        <r>
          <rPr>
            <sz val="9"/>
            <color indexed="81"/>
            <rFont val="Tahoma"/>
            <family val="2"/>
            <charset val="186"/>
          </rPr>
          <t xml:space="preserve">
finansų inžinerija</t>
        </r>
      </text>
    </comment>
    <comment ref="D170" authorId="0" shapeId="0">
      <text>
        <r>
          <rPr>
            <sz val="9"/>
            <color indexed="81"/>
            <rFont val="Tahoma"/>
            <family val="2"/>
            <charset val="186"/>
          </rPr>
          <t xml:space="preserve">2015 m. l/d „Žemuogėle“, 2016 m. l/d „Želmenėlis“ ir „Pingviniukas“,            2017 m. - l/d Papartėlis" ir "Šermukšnėlė",           2018 m. - l/d "Pumpurėlis" ir "Dobiliukas" 
</t>
        </r>
      </text>
    </comment>
    <comment ref="E170" authorId="0" shapeId="0">
      <text>
        <r>
          <rPr>
            <sz val="9"/>
            <color indexed="81"/>
            <rFont val="Tahoma"/>
            <family val="2"/>
            <charset val="186"/>
          </rPr>
          <t>"Kompleksiškai sutvarkyti bendrojo ugdymo mokyklų ir ikimokyklinio ugdymo įstaigų teritorijas"</t>
        </r>
      </text>
    </comment>
  </commentList>
</comments>
</file>

<file path=xl/sharedStrings.xml><?xml version="1.0" encoding="utf-8"?>
<sst xmlns="http://schemas.openxmlformats.org/spreadsheetml/2006/main" count="836" uniqueCount="305">
  <si>
    <r>
      <t xml:space="preserve">Valstybės biudžeto lėšos </t>
    </r>
    <r>
      <rPr>
        <b/>
        <sz val="10"/>
        <rFont val="Times New Roman"/>
        <family val="1"/>
      </rPr>
      <t>LRVB</t>
    </r>
  </si>
  <si>
    <t>Finansavimo šaltinių suvestinė</t>
  </si>
  <si>
    <t>Finansavimo šaltiniai</t>
  </si>
  <si>
    <t>I</t>
  </si>
  <si>
    <t>LRVB</t>
  </si>
  <si>
    <t>ES</t>
  </si>
  <si>
    <t>10</t>
  </si>
  <si>
    <t>Iš viso tikslui:</t>
  </si>
  <si>
    <t>Iš viso programai:</t>
  </si>
  <si>
    <t>Programos tikslo kodas</t>
  </si>
  <si>
    <t>Uždavinio kodas</t>
  </si>
  <si>
    <t>Priemonės kodas</t>
  </si>
  <si>
    <t>Priemonės požymis</t>
  </si>
  <si>
    <t>Asignavimų valdytojo kodas</t>
  </si>
  <si>
    <t>Finansavimo šaltinis</t>
  </si>
  <si>
    <t>01</t>
  </si>
  <si>
    <t>SB</t>
  </si>
  <si>
    <t>Iš viso:</t>
  </si>
  <si>
    <t>02</t>
  </si>
  <si>
    <t>SB(VB)</t>
  </si>
  <si>
    <t>03</t>
  </si>
  <si>
    <t>Iš viso uždaviniui:</t>
  </si>
  <si>
    <t>04</t>
  </si>
  <si>
    <t>05</t>
  </si>
  <si>
    <t>Pavadinimas</t>
  </si>
  <si>
    <t>SAVIVALDYBĖS  LĖŠOS, IŠ VISO:</t>
  </si>
  <si>
    <t>KITI ŠALTINIAI, IŠ VISO:</t>
  </si>
  <si>
    <t>IŠ VISO:</t>
  </si>
  <si>
    <r>
      <t xml:space="preserve">Savivaldybės biudžeto lėšos </t>
    </r>
    <r>
      <rPr>
        <b/>
        <sz val="10"/>
        <rFont val="Times New Roman"/>
        <family val="1"/>
      </rPr>
      <t>SB</t>
    </r>
  </si>
  <si>
    <r>
      <t xml:space="preserve">Valstybės biudžeto specialiosios tikslinės dotacijos lėšos </t>
    </r>
    <r>
      <rPr>
        <b/>
        <sz val="10"/>
        <rFont val="Times New Roman"/>
        <family val="1"/>
      </rPr>
      <t>SB(VB)</t>
    </r>
  </si>
  <si>
    <r>
      <t xml:space="preserve">Europos Sąjungos paramos lėšos </t>
    </r>
    <r>
      <rPr>
        <b/>
        <sz val="10"/>
        <rFont val="Times New Roman"/>
        <family val="1"/>
      </rPr>
      <t>ES</t>
    </r>
  </si>
  <si>
    <t>UGDYMO PROCESO UŽTIKRINIMO PROGRAMOS (NR. 10)</t>
  </si>
  <si>
    <t>10 Ugdymo proceso užtikrinimo programa</t>
  </si>
  <si>
    <r>
      <t xml:space="preserve">Pajamų įmokos už paslaugas </t>
    </r>
    <r>
      <rPr>
        <b/>
        <sz val="10"/>
        <rFont val="Times New Roman"/>
        <family val="1"/>
      </rPr>
      <t>SB(SP)</t>
    </r>
  </si>
  <si>
    <t>Edukacinių renginių organizavimas, dalyvavimas respublikiniuose renginiuose, kitų projektų vykdymas</t>
  </si>
  <si>
    <t>Neformaliojo švietimo įstaigų pastatų rekonstrukcija:</t>
  </si>
  <si>
    <t>Renovuoti ugdymo įstaigų pastatus ir patalpas</t>
  </si>
  <si>
    <t>Organizuoti materialinį, ūkinį ir techninį ugdymo įstaigų aptarnavimą</t>
  </si>
  <si>
    <t>Ugdymo įstaigų ūkinio aptarnavimo organizavimas:</t>
  </si>
  <si>
    <t>Užtikrinti kokybišką ugdymo proceso organizavimą</t>
  </si>
  <si>
    <t>Gerinti ugdymo sąlygas ir aplinką</t>
  </si>
  <si>
    <t>P1</t>
  </si>
  <si>
    <t>Mokinių pavėžėjimo užtikrinimas</t>
  </si>
  <si>
    <t>Ryšių kabelių kanalų nuoma</t>
  </si>
  <si>
    <t>Šilumos ir karšto vandens tiekimo sistemų renovacija ir remontas</t>
  </si>
  <si>
    <t>Švietimo įstaigų pastatų apsauga</t>
  </si>
  <si>
    <t>Įstaigų skaičius</t>
  </si>
  <si>
    <t>Priešgaisrinių reikalavimų vykdymas švietimo įstaigose</t>
  </si>
  <si>
    <t>Produkto kriterijaus</t>
  </si>
  <si>
    <t>Kabelio tinklo ilgis, km</t>
  </si>
  <si>
    <t>Švietimo įstaigų paprastasis remontas</t>
  </si>
  <si>
    <t>SB(SP)</t>
  </si>
  <si>
    <t>Savivaldybės administracijos direktorius</t>
  </si>
  <si>
    <t>Asignavimų valdytojų kodų klasifikatorius*</t>
  </si>
  <si>
    <t xml:space="preserve">                              Pavadinimas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</si>
  <si>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</si>
  <si>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</si>
  <si>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</si>
  <si>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</si>
  <si>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</si>
  <si>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 m. vasario 24 d. įsakymu Nr. AD1-384.</t>
  </si>
  <si>
    <t>Veiklos organizavimo užtikrinimas švietimo įstaigose:</t>
  </si>
  <si>
    <t>2016-ieji metai</t>
  </si>
  <si>
    <t>Kvalifikacinių programų skaičius</t>
  </si>
  <si>
    <t>Metodinių būrelių skaičius mieste</t>
  </si>
  <si>
    <t>1.4.1.9.</t>
  </si>
  <si>
    <t>1.4.3.3.</t>
  </si>
  <si>
    <t>1.4.3.9.</t>
  </si>
  <si>
    <t>1.4.1.8.</t>
  </si>
  <si>
    <t>1.4.3.5.</t>
  </si>
  <si>
    <t>Švietimo įstaigų sanitarinių patalpų remontas</t>
  </si>
  <si>
    <t>Dalyvių skaičius</t>
  </si>
  <si>
    <r>
      <t xml:space="preserve">BĮ Klaipėdos pedagoginės psichologinės tarnybos </t>
    </r>
    <r>
      <rPr>
        <sz val="10"/>
        <rFont val="Times New Roman"/>
        <family val="1"/>
        <charset val="186"/>
      </rPr>
      <t>veiklos užtikrinimas</t>
    </r>
  </si>
  <si>
    <r>
      <rPr>
        <b/>
        <sz val="10"/>
        <rFont val="Times New Roman"/>
        <family val="1"/>
        <charset val="186"/>
      </rPr>
      <t>Neformaliojo</t>
    </r>
    <r>
      <rPr>
        <sz val="10"/>
        <rFont val="Times New Roman"/>
        <family val="1"/>
        <charset val="186"/>
      </rPr>
      <t xml:space="preserve"> vaikų ugdymo proceso užtikrinimas biudžetinėse </t>
    </r>
    <r>
      <rPr>
        <b/>
        <sz val="10"/>
        <rFont val="Times New Roman"/>
        <family val="1"/>
        <charset val="186"/>
      </rPr>
      <t xml:space="preserve">sporto mokyklose </t>
    </r>
  </si>
  <si>
    <t>Klaipėdos lopšelio-darželio „Atžalynas“ (Panevėžio g. 3) pastato modernizavimas</t>
  </si>
  <si>
    <t>Kt</t>
  </si>
  <si>
    <r>
      <t xml:space="preserve">Kiti finansavimo šaltiniai </t>
    </r>
    <r>
      <rPr>
        <b/>
        <sz val="10"/>
        <rFont val="Times New Roman"/>
        <family val="1"/>
        <charset val="186"/>
      </rPr>
      <t>Kt</t>
    </r>
  </si>
  <si>
    <r>
      <t>BĮ Klaipėdos pedagogų švietimo ir kultūros centro</t>
    </r>
    <r>
      <rPr>
        <sz val="10"/>
        <rFont val="Times New Roman"/>
        <family val="1"/>
        <charset val="186"/>
      </rPr>
      <t xml:space="preserve"> veiklos užtikrinimas</t>
    </r>
  </si>
  <si>
    <t>Įstaigų, kuriose įdiegtas e. mokinio pažymėjimas ir užtikrintas sistemos palaikymas, skaičius</t>
  </si>
  <si>
    <t>Iš viso priemonei:</t>
  </si>
  <si>
    <t xml:space="preserve"> TIKSLŲ, UŽDAVINIŲ, PRIEMONIŲ, PRIEMONIŲ IŠLAIDŲ IR PRODUKTO KRITERIJŲ SUVESTINĖ</t>
  </si>
  <si>
    <t>2017-ieji metai</t>
  </si>
  <si>
    <t>45</t>
  </si>
  <si>
    <t>46</t>
  </si>
  <si>
    <t>7750</t>
  </si>
  <si>
    <t>8</t>
  </si>
  <si>
    <t xml:space="preserve">jose ugdoma vaikų </t>
  </si>
  <si>
    <t>jose ugdoma vaikų</t>
  </si>
  <si>
    <t xml:space="preserve">iš jų mokinių </t>
  </si>
  <si>
    <t>Vasaros poilsio organizavimas</t>
  </si>
  <si>
    <t>Atestuotų vadovų skaičius</t>
  </si>
  <si>
    <t>Rugsėjo 1-osios šventės organizavimas (masinis renginys „Švyturio“ arenoje)</t>
  </si>
  <si>
    <t xml:space="preserve">Brandos egzaminų administravimas </t>
  </si>
  <si>
    <t>Įgyvendintų programų skaičius</t>
  </si>
  <si>
    <t>Elektroninio mokinio pažymėjimo diegimas ir naudojimo užtikrinimas bendrojo ugdymo, neformaliojo švietimo ir sporto įstaigose</t>
  </si>
  <si>
    <t>Vaikiškų lovyčių įsigijimas ikimokyklinėse įstaigose</t>
  </si>
  <si>
    <t>Planas</t>
  </si>
  <si>
    <t>Ikimokyklinių nevalstybinių įstaigų skaičius,</t>
  </si>
  <si>
    <t>Pradinių mokyklų ir mokyklų-darželių skaičius</t>
  </si>
  <si>
    <t>Ugdoma vaikų, skaičius,</t>
  </si>
  <si>
    <t>Organizuota egzaminų, skaičius</t>
  </si>
  <si>
    <t>Suorganizuota renginių, skaičius</t>
  </si>
  <si>
    <t>Įstaigų, kuriose atlikti remonto darbai, skaičius</t>
  </si>
  <si>
    <t>Įstaigų, kuriose likviduoti pažeidimai, skaičius</t>
  </si>
  <si>
    <t>Įstaigų, kuriose suremontuota sanitarinių patalpų, skaičius</t>
  </si>
  <si>
    <t>Mokinių, kuriems kompensuojamos pavėžėjimo išlaidos, skaičius</t>
  </si>
  <si>
    <t>2017-ųjų metų lėšų projektas</t>
  </si>
  <si>
    <t>2018-ieji metai</t>
  </si>
  <si>
    <t>„Saulėtekio“ pagrindinės mokyklos sporto salės ir laiptinių langų bei durų pakeitimas</t>
  </si>
  <si>
    <t>Švietimo įstaigų elektros instaliacijos remontas</t>
  </si>
  <si>
    <t>Tauralaukio pagrindinės mokyklos katilinės remontas</t>
  </si>
  <si>
    <t>Įstaigos, kuriose suremontuotos katilinės, sk.</t>
  </si>
  <si>
    <t>Naujos ikimokyklinio ugdymo įstaigos statyba šiaurinėje miesto dalyje</t>
  </si>
  <si>
    <t xml:space="preserve">Parengtas techninis projektas, vnt.  </t>
  </si>
  <si>
    <t>Atlikta statybos darbų, proc.</t>
  </si>
  <si>
    <t>Parengtas techninis projektas, ekspertizė</t>
  </si>
  <si>
    <t>Atlikta rekonstrukcijos darbų, proc.</t>
  </si>
  <si>
    <t>Parengta investicijų projektų, vnt.</t>
  </si>
  <si>
    <t>Parengtas techninis projektas</t>
  </si>
  <si>
    <t>Parengta techninio projekto ekspertizė</t>
  </si>
  <si>
    <t xml:space="preserve"> </t>
  </si>
  <si>
    <t>Bendrojo ugdymo mokyklų (progimnazijų, pagrindinių mokyklų) modernizavimas ir šiuolaikinių mokymosi erdvių kūrimas (Gedminų progimnazijos modernizavimas)</t>
  </si>
  <si>
    <t>Tikslinėje teritorijoje esančių gimnazijų aprūpinimas gamtos, technologijų ir kitų laboratorijų įranga:</t>
  </si>
  <si>
    <t xml:space="preserve">Atlikta modernizavimo darbų, proc.
</t>
  </si>
  <si>
    <t xml:space="preserve">Atlikta rekonstrukcijos darbų, proc. </t>
  </si>
  <si>
    <t>Atliktas energetinis auditas</t>
  </si>
  <si>
    <t xml:space="preserve">Atlikta rekonstrukcija, proc. 
</t>
  </si>
  <si>
    <t xml:space="preserve">Savivaldybės įstaigų skaičius, </t>
  </si>
  <si>
    <t>47</t>
  </si>
  <si>
    <t>7540</t>
  </si>
  <si>
    <t>7970</t>
  </si>
  <si>
    <t>SB(SPL)</t>
  </si>
  <si>
    <t>jose ugdoma mokinių</t>
  </si>
  <si>
    <t xml:space="preserve">Nevalstybinių įstaigų skaičius, </t>
  </si>
  <si>
    <t>Įstaigų skaičius,</t>
  </si>
  <si>
    <t xml:space="preserve">03 Strateginis tikslas. Užtikrinti gyventojams aukštą švietimo, kultūros, socialinių, sporto ir sveikatos apsaugos paslaugų kokybę ir prieinamumą </t>
  </si>
  <si>
    <t>Aptarnautų asmenų skaičius</t>
  </si>
  <si>
    <t>Aptarnauta asmenų, iš jų:</t>
  </si>
  <si>
    <t>Renginių skaičius</t>
  </si>
  <si>
    <t>Savivaldybės administracijos vaiko gerovės komisijos veiklos užtikrinimas</t>
  </si>
  <si>
    <t xml:space="preserve">Programų skaičius, </t>
  </si>
  <si>
    <t xml:space="preserve">Savivaldybės švietimo įstaigų vadovų atestavimas ir miesto metodinių būrelių veiklos užtikrinimas </t>
  </si>
  <si>
    <t>Prevencinių renginių skaičius</t>
  </si>
  <si>
    <t>Neformaliojo suaugusiųjų švietimo paslaugų poreikio tyrimo vykdymas</t>
  </si>
  <si>
    <t>Atlikta tyrimų, skaičius</t>
  </si>
  <si>
    <t>Dalyvavimo Lietuvos moksleivių dainų šventėje užtikrinimas</t>
  </si>
  <si>
    <t>Dalyvių skaičius, vnt.</t>
  </si>
  <si>
    <t>Nuotoliniu būdu mokomų mokinių skaičius, vnt.</t>
  </si>
  <si>
    <t>Nuotolinio mokymo savivaldybės švietimo įstaigose diegimas ir plėtojimas</t>
  </si>
  <si>
    <t>Remontuojamų patalpų skaičius, vnt.</t>
  </si>
  <si>
    <t>Suremontuota patalpų, skaičius</t>
  </si>
  <si>
    <t>Mokinių gimnazijoje skaičius</t>
  </si>
  <si>
    <t>jose atnaujintų baldų skaičius</t>
  </si>
  <si>
    <t xml:space="preserve">Savivaldybės bendrojo ugdymo mokyklose </t>
  </si>
  <si>
    <t xml:space="preserve">Savivaldybės neformaliojo vaikų švietimo įstaigose </t>
  </si>
  <si>
    <t>Įstaigų, įsigijusių įrengimus, skaičius</t>
  </si>
  <si>
    <t>Įsigyta įrengimų, vnt.</t>
  </si>
  <si>
    <r>
      <t xml:space="preserve">Ugdymo proceso ir aplinkos užtikrinimas </t>
    </r>
    <r>
      <rPr>
        <b/>
        <sz val="10"/>
        <rFont val="Times New Roman"/>
        <family val="1"/>
        <charset val="186"/>
      </rPr>
      <t>savivaldybės ir nevalstybinėse ikimokyklinio ugdymo įstaigose</t>
    </r>
  </si>
  <si>
    <r>
      <t xml:space="preserve">Ugdymo proceso ir aplinkos užtikrinimas </t>
    </r>
    <r>
      <rPr>
        <b/>
        <sz val="10"/>
        <rFont val="Times New Roman"/>
        <family val="1"/>
        <charset val="186"/>
      </rPr>
      <t xml:space="preserve">savivaldybės ir nevalstybinėse bendrojo ugdymo mokyklose </t>
    </r>
  </si>
  <si>
    <r>
      <t xml:space="preserve">Pajamų imokų likutis </t>
    </r>
    <r>
      <rPr>
        <b/>
        <sz val="10"/>
        <rFont val="Times New Roman"/>
        <family val="1"/>
        <charset val="186"/>
      </rPr>
      <t>SB(SPL)</t>
    </r>
  </si>
  <si>
    <t>1.4.2.7</t>
  </si>
  <si>
    <t>Langų ribotuvų įrengimas ikimokyklinėse įstaigose</t>
  </si>
  <si>
    <t>Klaipėdos laisvalaikio centro pastato (Šermukšnių g. 11, klubas „Saulutė“) energetinio efektyvumo didinimas</t>
  </si>
  <si>
    <t>Sudaryti sąlygas ugdytis ir gerinti ugdymo proceso kokybę</t>
  </si>
  <si>
    <t>Švietimo įstaigų persikėlimo į kitas patalpas išlaidų apmokėjimas</t>
  </si>
  <si>
    <t xml:space="preserve">Ikimokyklinio ugdymo įstaigų teritorijų aptvėrimas </t>
  </si>
  <si>
    <t>Perkeltа įstaigų, skaičius</t>
  </si>
  <si>
    <t>Įstaigų, kurių pastatų stogai pakeisti, skaičius</t>
  </si>
  <si>
    <t>Įstaigų, kuriose pakeisti langai, skaičius</t>
  </si>
  <si>
    <t>Įstaigų, kuriose suremontuotos patalpos,  skaičius</t>
  </si>
  <si>
    <t>Saugoma įstaigų pastatų, skaičius</t>
  </si>
  <si>
    <t>Šilumos  ir karšto vandens tiekimo sistemų priežiūra</t>
  </si>
  <si>
    <t>Įstaigų, kurių teritorijos aptvertos, skaičius</t>
  </si>
  <si>
    <t>48 / 4805</t>
  </si>
  <si>
    <t xml:space="preserve">Mokyklinių baldų ir įrangos atnaujinimas:  </t>
  </si>
  <si>
    <t>Popamokinės veiklos organizavimas:</t>
  </si>
  <si>
    <t xml:space="preserve">Aprūpinti švietimo įstaigas reikalingu inventoriumi  </t>
  </si>
  <si>
    <t>Pakeistа lovyčių, skaičius</t>
  </si>
  <si>
    <t>bendrojo ugdymo mokyklose</t>
  </si>
  <si>
    <t>Pažymėti laiptai pagal  Higienos normos reikalavimus švietimo įstaigose, iš jų:</t>
  </si>
  <si>
    <t>Įrengta nuovažų prie įėjimų:</t>
  </si>
  <si>
    <t xml:space="preserve">bendrojo ugdymo mokyklų </t>
  </si>
  <si>
    <t xml:space="preserve">Mokymosi aplinkos pritaikymas švietimo reikmėms ir mokinių saugumui: </t>
  </si>
  <si>
    <t>Patalpų pritaikymas Klaipėdos miesto pedagogų švietimo ir kultūros centro veiklai (Baltijos pr. 51)</t>
  </si>
  <si>
    <t>Patalpų pritaikymas bibliotekos - skaityklos veiklai Klaipėdos Baltijos gimnazijoje (Baltijos pr. 51)</t>
  </si>
  <si>
    <r>
      <t xml:space="preserve">Ugdymo proceso ir aplinkos užtikrinimas </t>
    </r>
    <r>
      <rPr>
        <b/>
        <sz val="10"/>
        <rFont val="Times New Roman"/>
        <family val="1"/>
        <charset val="186"/>
      </rPr>
      <t>savivaldybės pradinėje mokykloje ir mokyklose-darželiuose</t>
    </r>
  </si>
  <si>
    <r>
      <t xml:space="preserve">Ugdymo proceso ir aplinkos užtikrinimas </t>
    </r>
    <r>
      <rPr>
        <b/>
        <sz val="10"/>
        <rFont val="Times New Roman"/>
        <family val="1"/>
        <charset val="186"/>
      </rPr>
      <t>neformaliojo vaikų švietimo įstaigose</t>
    </r>
  </si>
  <si>
    <r>
      <t xml:space="preserve">Klaipėdos regos ugdymo centro </t>
    </r>
    <r>
      <rPr>
        <sz val="10"/>
        <rFont val="Times New Roman"/>
        <family val="1"/>
        <charset val="186"/>
      </rPr>
      <t>veiklos užtikrinimas</t>
    </r>
  </si>
  <si>
    <t>Dalyvaujančių renginuose mokinių skaičius, vnt.</t>
  </si>
  <si>
    <t>Įrengtas keltuvas Maksimo Gorkio pagrindinėje mokykloje</t>
  </si>
  <si>
    <t>Parengtas investicijų projektas</t>
  </si>
  <si>
    <t>Įrengtas liftas, vnt.</t>
  </si>
  <si>
    <t>Klaipėdos Adomo Brako dailės mokyklos tvoros dalies įrengimas</t>
  </si>
  <si>
    <t>Įrengta tvora, proc.</t>
  </si>
  <si>
    <t xml:space="preserve"> 2016–2018 M. KLAIPĖDOS MIESTO SAVIVALDYBĖS</t>
  </si>
  <si>
    <r>
      <t>Ugdymo prieinamumo ir ugdymo formų įvairovės užtikrinimas</t>
    </r>
    <r>
      <rPr>
        <sz val="10"/>
        <rFont val="Times New Roman"/>
        <family val="1"/>
      </rPr>
      <t xml:space="preserve"> </t>
    </r>
  </si>
  <si>
    <t>„Ąžuolyno“ ir „Aitvaro" gimnazijose (2016 m.);</t>
  </si>
  <si>
    <t>„Aukuro“, „Varpo“, Vydūno gimnazijose (2017 m.);</t>
  </si>
  <si>
    <t>Atlikta modernizavimo darbų ir įsigyta įrangos, proc.</t>
  </si>
  <si>
    <t xml:space="preserve">Dviračių stovų įrengimas bendrojo lavinimo mokyklose </t>
  </si>
  <si>
    <t xml:space="preserve">Nuovažų įrengimas prie įėjimų bendrojo ugdymo mokyklose ir lopšeliuose-darželiuose </t>
  </si>
  <si>
    <t>2016-ųjų metų asignavimų planas</t>
  </si>
  <si>
    <t>2018-ųjų metų lėšų projektas</t>
  </si>
  <si>
    <t>2016 m. asignavimų planas</t>
  </si>
  <si>
    <t>2017 m. lėšų projektas</t>
  </si>
  <si>
    <t>2018 m. lėšų projektas</t>
  </si>
  <si>
    <t>tūkst. Eur</t>
  </si>
  <si>
    <t>Neformaliojo ugdymo įstaigų skaičius,</t>
  </si>
  <si>
    <t xml:space="preserve">Įstaigų, kuriose įdiegtas nuotolinis mokymas,skaičius </t>
  </si>
  <si>
    <t>Įrengtų naujų grupių savivaldybės įstaigose skaičius, vnt.</t>
  </si>
  <si>
    <t>Įsteigtų naujų ugdymo vietų skaičius savivaldybės įstaigose, vnt.</t>
  </si>
  <si>
    <t>Bendrojo ugdymo mokyklų pastatų modernizavimas ir plėtra:</t>
  </si>
  <si>
    <t>Įsigyta įranga, proc.</t>
  </si>
  <si>
    <t>Bendrojo ugdymo mokyklos pastato statyba šiaurinėje miesto dalyje</t>
  </si>
  <si>
    <t>Ikimokyklinio ugdymo mokyklų pastatų modernizavimas ir plėtra:</t>
  </si>
  <si>
    <r>
      <t>Klaipėdos lopšelio-darželio „Puriena“ pastato Naikupės g. 27 rekonstravimas, pristatant priestatą</t>
    </r>
    <r>
      <rPr>
        <sz val="10"/>
        <rFont val="Times New Roman"/>
        <family val="1"/>
      </rPr>
      <t xml:space="preserve"> </t>
    </r>
  </si>
  <si>
    <t xml:space="preserve">Iš viso: </t>
  </si>
  <si>
    <t>Vaikų, už kurių išlaikymą ikimokyklinėse ir priešmokyklinėse įstaigose yra kompensuojamos išlaidos, skaičius</t>
  </si>
  <si>
    <t xml:space="preserve">                      vaikų –</t>
  </si>
  <si>
    <t xml:space="preserve">                       mokinių –</t>
  </si>
  <si>
    <t xml:space="preserve">                      suaugusiųjų –</t>
  </si>
  <si>
    <t>Bendrojo ugdymo mokyklų ir ikimokyklinio ugdymo įstaigų, kuriose garantuotas ugdymo prieinamumas,  skaičius</t>
  </si>
  <si>
    <t>Vaikų, kuriems iš dalies kompensuojamas ugdymas nevalstybinėse įstaigose, skaičius</t>
  </si>
  <si>
    <t>Sporto mokyklas lankančių vaikų, kurių ugdymas finansuojamas iš mokinio krepšelio lėšų, skaičius</t>
  </si>
  <si>
    <t>jose dalyvaujančių vaikų skaičius</t>
  </si>
  <si>
    <t>Vaikų, kuriems skirtos minimalios priežiūros priemonės, skaičius</t>
  </si>
  <si>
    <t>Tauralaukio progimnazijos pastato (Klaipėdos g. 31) rekonstravimas siekiant didinti pastato energetinį efektyvumą ir išplėsti ugdymui skirtas patalpas</t>
  </si>
  <si>
    <t>Simono Dacho, Gedminų, Martyno Mažvydo, „Smeltės“, „Versmės“ progimnazijose (2018 m.)</t>
  </si>
  <si>
    <t>Parengtas techninis projetas</t>
  </si>
  <si>
    <t>„Gilijos“ pradinės mokyklos (Taikos pr. 68) pastato energetinio efektyvumo didinimas</t>
  </si>
  <si>
    <t>Atliktas energetinis auditas, vnt.</t>
  </si>
  <si>
    <t>Parengta techninių projektų, skaičius</t>
  </si>
  <si>
    <t>Jeronimo Kačinsko muzikos mokyklos (Statybininkų pr. 5) pastato energetinio efektyvumo didinimas</t>
  </si>
  <si>
    <t>Patalpų pritaikymas Klaipėdos vaikų laisvalaikio centro klubo „Žuvėdra“ veiklai (Herkaus Manto g. 77)</t>
  </si>
  <si>
    <t>Patalpų, kuriose teikiamos rebilitacinės paslaugos, skaičius</t>
  </si>
  <si>
    <t>Pritaikyta patalpų, skaičius</t>
  </si>
  <si>
    <t xml:space="preserve">Patalpų pritaikymas neįgalių vaikų ugdymui      </t>
  </si>
  <si>
    <t>l.-d. „Versmė“, „Sakalėlis“, „Žiburėlis“</t>
  </si>
  <si>
    <t>Įstaigų, kuriose įrengti ribotuvai, skaičius / įrengtų ribotuvų skaičius</t>
  </si>
  <si>
    <t>Įrengta dviračių stovų (12-ai dviračių), mokyklų skaičius</t>
  </si>
  <si>
    <t>Renovuota, suremontuota sistemų, skaičius</t>
  </si>
  <si>
    <t>Įstaigų, kurių šilumos ir karšto vandens tiekimo sistemos prižiūrimos, skaičius</t>
  </si>
  <si>
    <t>Mokymo įstaigų vidaus patalpų remontas po šiluminės renovacijos (2016 m. – Vydūno gimnazijos)</t>
  </si>
  <si>
    <t>Įstaigos, kuriose atlikti elektros instaliacijos remonto darbai, skaičius</t>
  </si>
  <si>
    <t>Lopšelių-darželių pastatų asbestinio stogo dangos pakeitimas (l.-d. „Traukinukas“, „Bitutė“, „Gintarėlis“)</t>
  </si>
  <si>
    <t xml:space="preserve">l.-d. „Sakalėlis“ </t>
  </si>
  <si>
    <t>Energetinio efektyvumo didinimas lopšeliuose-darželiuose (2016 m. –  „Svirpliukas“, 2017 m. – „Žiogelis“, „Vėrinėlis“, „Klevelis“, „Saulutės“ m.-d., 2018 m. – „Radastėlė“, „Bangelė“, „Putinėlis“, „Žilvitis“, „Boružėlė“)</t>
  </si>
  <si>
    <t>Lyginamasis variantas</t>
  </si>
  <si>
    <t>Siūlomas keisti 2016-ųjų m. asignavimų planas</t>
  </si>
  <si>
    <t>Skirtumas</t>
  </si>
  <si>
    <t>Siūlomas keisti asignavimų planas</t>
  </si>
  <si>
    <t>Ugdymo įstaigų, kuriose diegiama elektroninio mokinio pažymėjimo sistema, įėjimo durų pritaikymas</t>
  </si>
  <si>
    <t xml:space="preserve">Lifto įrengimas Martyno Mažvydo progimnazijoje </t>
  </si>
  <si>
    <t>Įgyvendinta programų, skaičius</t>
  </si>
  <si>
    <t>Sutvarkytos durys, įstaigų skaičius</t>
  </si>
  <si>
    <r>
      <t>Tauralaukio</t>
    </r>
    <r>
      <rPr>
        <sz val="10"/>
        <rFont val="Times New Roman"/>
        <family val="1"/>
        <charset val="186"/>
      </rPr>
      <t xml:space="preserve"> progimnazijos </t>
    </r>
    <r>
      <rPr>
        <sz val="10"/>
        <rFont val="Times New Roman"/>
        <family val="1"/>
      </rPr>
      <t>katilinės remontas</t>
    </r>
  </si>
  <si>
    <t xml:space="preserve">PAAIŠKINIMAS </t>
  </si>
  <si>
    <t>Atlikta remonto darbų, proc.</t>
  </si>
  <si>
    <t>SB(ES)</t>
  </si>
  <si>
    <r>
      <t xml:space="preserve">Europos Sąjungos paramos lėšos (dotacija) </t>
    </r>
    <r>
      <rPr>
        <b/>
        <sz val="10"/>
        <rFont val="Times New Roman"/>
        <family val="1"/>
        <charset val="186"/>
      </rPr>
      <t>SB(ES)</t>
    </r>
  </si>
  <si>
    <t>Klaipėdos Vytauto Didžiojo gimnazijos S. Daukanto g. 31 pastato atnaujinimas (modernizavimas)</t>
  </si>
  <si>
    <t>Klaipėdos Hermano Zudermano gimnazijos Debreceno g. 29 pastato atnaujinimas (modernizavimas)</t>
  </si>
  <si>
    <t>Įrengta naujų klasių pirmokams savivaldybės įstaigose, skaičius</t>
  </si>
  <si>
    <t>Ugdymo vietų skaičiaus didinimas</t>
  </si>
  <si>
    <t>Įrengta pritaikymo neįgaliesiems priemonių (kopiklis su atlenkiama nuovaža bei lauko nuovaža) l.-d. „Versmė“, vnt.</t>
  </si>
  <si>
    <t>Neformaliojo vaikų švietimo programų įgyvendinimas ir neformaliojo vaikų švietimo paslaugų plėtra</t>
  </si>
  <si>
    <t>Įrengtų naujų ikimokyklinio ir priešmokyklinio ugdymo grupių savivaldybės įstaigose skaičius, vnt.</t>
  </si>
  <si>
    <t xml:space="preserve">Neformaliojo vaikų ugdymo proceso užtikrinimas biudžetinėse sporto mokyklose </t>
  </si>
  <si>
    <r>
      <t>Įrengta</t>
    </r>
    <r>
      <rPr>
        <strike/>
        <sz val="10"/>
        <rFont val="Times New Roman"/>
        <family val="1"/>
        <charset val="186"/>
      </rPr>
      <t>s</t>
    </r>
    <r>
      <rPr>
        <sz val="10"/>
        <rFont val="Times New Roman"/>
        <family val="1"/>
        <charset val="186"/>
      </rPr>
      <t xml:space="preserve">  pritaikymo neįgaliesiems priemonių (kopiklis su atlenkiama nuovaža bei lauko nuovaža l.-d. „Versmė“), vnt.</t>
    </r>
  </si>
  <si>
    <t>Klaipėdos karalienės Luizės jaunimo centro (Puodžių g.) modernizavimas, plėtojant neformaliojo ugdymosi galimybes (bendra projekto vertė – 644 411,77 Eur, iš jų: ES lėšos – 547 750,00 Eur, SB lėšos – 96 661,77 Eur)</t>
  </si>
  <si>
    <t xml:space="preserve">  </t>
  </si>
  <si>
    <t>2017-ųjų metų asignavimų planas</t>
  </si>
  <si>
    <t>Siūlomas keisti 2017-ųjų m. asignavimų planas</t>
  </si>
  <si>
    <t>2017 m. asignavimų planas</t>
  </si>
  <si>
    <r>
      <t>Kiti finansavimo šaltiniai</t>
    </r>
    <r>
      <rPr>
        <b/>
        <sz val="10"/>
        <rFont val="Times New Roman"/>
        <family val="1"/>
        <charset val="186"/>
      </rPr>
      <t xml:space="preserve"> Kt</t>
    </r>
  </si>
  <si>
    <t>2018-ųjų metų asignavimų planas</t>
  </si>
  <si>
    <t>Siūlomas keisti 2018-ųjų m. asignavimų planas</t>
  </si>
  <si>
    <t>1.4.3.9</t>
  </si>
  <si>
    <t>2018 m. asignavimų planas</t>
  </si>
  <si>
    <r>
      <t xml:space="preserve">Klaipėdos karalienės Luizės jaunimo centro (Puodžių g.) modernizavimas </t>
    </r>
    <r>
      <rPr>
        <strike/>
        <sz val="10"/>
        <color rgb="FFFF0000"/>
        <rFont val="Times New Roman"/>
        <family val="1"/>
      </rPr>
      <t>Jaunimo centro (Puodžių g. 1) energetinio efektyvumo didinimas ir veiklos efektyvumo didinimas</t>
    </r>
    <r>
      <rPr>
        <sz val="10"/>
        <color rgb="FFFF0000"/>
        <rFont val="Times New Roman"/>
        <family val="1"/>
      </rPr>
      <t>, plėtojant neformaliojo ugdymosi galimybes  (bendra projekto vertė – 644 411,77 Eur, iš jų: ES lėšos – 547 750,00 Eur, SB lėšos – 96 661,77 Eur)</t>
    </r>
  </si>
  <si>
    <r>
      <t xml:space="preserve">Ugdymo proceso ir aplinkos užtikrinimas </t>
    </r>
    <r>
      <rPr>
        <b/>
        <sz val="10"/>
        <color rgb="FFFF0000"/>
        <rFont val="Times New Roman"/>
        <family val="1"/>
        <charset val="186"/>
      </rPr>
      <t xml:space="preserve">savivaldybės ir nevalstybinėse bendrojo ugdymo mokyklose </t>
    </r>
  </si>
  <si>
    <t>Projekte dalyvaujančių 7-8 klasių mokinių skaičius</t>
  </si>
  <si>
    <t>Įrengtas sensorinis kambarys  lopšelyje-darželyje „Versmė“, proc.</t>
  </si>
  <si>
    <r>
      <rPr>
        <strike/>
        <sz val="10"/>
        <color rgb="FFFF0000"/>
        <rFont val="Times New Roman"/>
        <family val="1"/>
        <charset val="186"/>
      </rPr>
      <t xml:space="preserve">10 </t>
    </r>
    <r>
      <rPr>
        <sz val="10"/>
        <color rgb="FFFF0000"/>
        <rFont val="Times New Roman"/>
        <family val="1"/>
        <charset val="186"/>
      </rPr>
      <t xml:space="preserve"> 11</t>
    </r>
  </si>
  <si>
    <r>
      <rPr>
        <strike/>
        <sz val="10"/>
        <color rgb="FFFF0000"/>
        <rFont val="Times New Roman"/>
        <family val="1"/>
        <charset val="186"/>
      </rPr>
      <t>10</t>
    </r>
    <r>
      <rPr>
        <sz val="10"/>
        <color rgb="FFFF0000"/>
        <rFont val="Times New Roman"/>
        <family val="1"/>
        <charset val="186"/>
      </rPr>
      <t xml:space="preserve">  11</t>
    </r>
  </si>
  <si>
    <r>
      <t>Klaipėdos lopšelio-darželio „Puriena“ pastato Naikupės g. 27 rekonstravimas, pristatant priestatą</t>
    </r>
    <r>
      <rPr>
        <sz val="10"/>
        <color rgb="FFFF0000"/>
        <rFont val="Times New Roman"/>
        <family val="1"/>
      </rPr>
      <t xml:space="preserve"> </t>
    </r>
  </si>
  <si>
    <t>Siūloma didinti priemonės finansavimo apimtį ir tikslinti vertinimo kriterijų reikšmes, nes planuojam įsigyti konvekcinę krosnį lopšeliui-darželiui „Papartėlis“</t>
  </si>
  <si>
    <t>Siūloma padidinti priemonės finansavimo apimtį, nes reikalinga įsigyti kortelių skaitytuvus (62 vnt.), kurie reikalingi  vykdant elektroninio pažymėjimo diegimą įstaigose</t>
  </si>
  <si>
    <t>Siūloma keisti priemonės finansinę apimtį ir vertinimo kriterijus dėl šių priežasčių: 1) pasikeitė įstaigos pavadinimas į „Klaipėdos karalienės Luizės jaunimo centras“; 2) teikiant paraiškas ES lėšoms gauti, reikalaujama atitikties savivaldybių strateginiams veiklos planams, šiuose dokumentuose turi matytis bendra projekto vertė, todėl siūloma papildyti priemonės pavadinimą įrašant bendrą projekto vertę ir finansavimo šaltinius; 3) Klaipėdos miesto savivaldybė planavo modernizuoti pastatą Puodžių g. 1 pagal tris ES lėšomis finansuojamas priemones: „Viešosios paskirties pastatų modernizavimas regioniniu lygiu“, „Savivaldybių kultūros paveldo objektų aktualizavimas“ ir „Neformaliojo švietimo infrastruktūros tobulinimas“. Tačiau, pasikeitus situacijai, paraiška ES lėšoms gauti  bus teikiama tik pagal  vieną iš aukščiau minėtų priemonių - „Neformaliojo švietimo infrastruktūros tobulinimas“.  Paaiškėjo, kad pagal kitas priemones finansavimas nebus skiriamas; 4) išbraukiamas rodiklis „Atliktas energetinis auditas“, nes pastatas nebus modernizuojamas pagal priemonę „Viešosios paskirties pastatų modernizavimas regioniniu lygiu“.</t>
  </si>
  <si>
    <r>
      <t xml:space="preserve">13  </t>
    </r>
    <r>
      <rPr>
        <strike/>
        <sz val="10"/>
        <color rgb="FFFF0000"/>
        <rFont val="Times New Roman"/>
        <family val="1"/>
      </rPr>
      <t>8</t>
    </r>
  </si>
  <si>
    <t xml:space="preserve">Siūloma padidinti priemonės finansavimo apimtį siekiant įsigyti lovytes lopšeliams-darželiams „Atžalynas“, „Dobiliukas“, „Gintarėlis“, „Klevelis“, „Žuvėdra“ </t>
  </si>
  <si>
    <r>
      <t xml:space="preserve">407  </t>
    </r>
    <r>
      <rPr>
        <strike/>
        <sz val="10"/>
        <color rgb="FFFF0000"/>
        <rFont val="Times New Roman"/>
        <family val="1"/>
      </rPr>
      <t>272</t>
    </r>
  </si>
  <si>
    <t xml:space="preserve">Siūloma atsisakyti papriemonės „Ugdymo įstaigų, kuriose diegiama elektroninio mokinio pažymėjimo sistema, įėjimo durų pritaikymas", nes specialistams įvertinus mokyklų, kuriose sumontuota praėjimo kontrolės įranga, išorinių durų būklę, nustatyta, kad keisti įėjimo duris netikslinga. Beveik visose mokyklose duris būtina reguliuoti, keisti pritraukėjus bei montuoti papildomas pridedamas spynas. Savivaldybės administracijos nuomone minėtus darbus gali pasidaryti pačios švietimo įstaigos ir lėšas (77,8 tūkst. Eur) tikslinga perskirstyti Ugdymo ir kultūros departamentui
</t>
  </si>
  <si>
    <t>Siūloma papildyti papriemonės pavadinimą, įtraukti naują vertinimo kriterijų ir padidinti priemonės finansavimo apimtį siekiant įrengti  l/d „Versmė“ sensorinį  kambarį, kuris bus skirtas didelių specialiųjų ugdymosi poreikių vaikams socializuotis, elgesio korekcijai, pažinimo procesų lavėjimui. Dalį lėšų kambario įrengimui yra sukaupusi pati įstaiga</t>
  </si>
  <si>
    <t xml:space="preserve">Tikslinamas finansavimo šaltinis, nes šiuos pinigus KVJUD skyrė  savivaldybės savarankiškoms funkcijoms vykdyti ir jie laikomi savivaldybės biudžeto sudėtine dalimi. Kadangi viešųjų pirkimų procedūros užtruko ilgiau nei planuota, 2016 m. bus įvykdyta mažiau darbų, jie bus vykdomi 2017 m. </t>
  </si>
  <si>
    <r>
      <t xml:space="preserve">45  </t>
    </r>
    <r>
      <rPr>
        <strike/>
        <sz val="10"/>
        <color rgb="FFFF0000"/>
        <rFont val="Times New Roman"/>
        <family val="1"/>
        <charset val="186"/>
      </rPr>
      <t>70</t>
    </r>
  </si>
  <si>
    <t>SB(KVJUD)</t>
  </si>
  <si>
    <r>
      <rPr>
        <sz val="10"/>
        <rFont val="Times New Roman"/>
        <family val="1"/>
        <charset val="186"/>
      </rPr>
      <t>Klaipėdos valstybinio jūrų uosto direkcijos lėšos</t>
    </r>
    <r>
      <rPr>
        <b/>
        <sz val="10"/>
        <rFont val="Times New Roman"/>
        <family val="1"/>
        <charset val="186"/>
      </rPr>
      <t xml:space="preserve"> SB(KVJUD)</t>
    </r>
  </si>
  <si>
    <t>Klaipėdos Sendvario progimnazijos dalyvavimas projekte „Padarykime tai“</t>
  </si>
  <si>
    <r>
      <t xml:space="preserve">Reabilitacinės įrangos įsigijimas („Medeinės“ mokykloje specialiųjų poreikių mokiniams </t>
    </r>
    <r>
      <rPr>
        <sz val="10"/>
        <color rgb="FFFF0000"/>
        <rFont val="Times New Roman"/>
        <family val="1"/>
        <charset val="186"/>
      </rPr>
      <t>ir sensorinio kambario įrangos įsigijimas lopšelyje-darželyje „Versmė“)</t>
    </r>
  </si>
  <si>
    <t>Reabilitacinės įrangos įsigijimas („Medeinės“ mokykloje specialiųjų poreikių mokiniams ir sensorinio kambario įrangos įsigijimas lopšelyje-darželyje „Versmė“)</t>
  </si>
  <si>
    <t xml:space="preserve">Įrenginių įsigijimas švietimo įstaigų maisto blokuose </t>
  </si>
  <si>
    <t>Patalpų, kuriose teikiamos reabilitacinės paslaugos, skaičius</t>
  </si>
  <si>
    <t xml:space="preserve"> Eur), kurios sumažėjo dėl padidėjusio socialiai remtinių vaikų skaičiaus lopšeliuose-darželiuose „Alksniukas“ ir  „Atžalynas“ (suteikta daugiau mokesčio lengvatų), blogesnio lankomumo, dėl ligos (praleista apie 5000 dienų), dėl l/d „Puriena“ pastato rekonstrukcijos, nes dalis  tėvų (10) atsisakė, kad vaikai lankytų šią įstaigą</t>
  </si>
  <si>
    <r>
      <rPr>
        <i/>
        <sz val="10"/>
        <rFont val="Times New Roman"/>
        <family val="1"/>
        <charset val="186"/>
      </rPr>
      <t xml:space="preserve">Siūloma padidinti </t>
    </r>
    <r>
      <rPr>
        <sz val="10"/>
        <rFont val="Times New Roman"/>
        <family val="1"/>
        <charset val="186"/>
      </rPr>
      <t xml:space="preserve">priemonės finansinę apimtį  iš finansavimo šaltinio SB(VB) dėl šių priežasčių: 1) padidėjusios Minimalios mėnesinės algos nuo 2016-07-01 pagal LRV 2016-06-22 nutarimą Nr. 644 (383,9 tūkst. Eur); 2) padidintos specialiosios tikslinės dotacijos mokinio krepšeliui finansuoti bei savivaldybei perduotoms įstaigoms išlaikyti LR švietimo ir mokslo ministro įsakymais 2016-09-06 Nr. V-758 ir 2016-10-19 Nr. V-758 bei pedagoginių darbuotojų skaičiaus optimizavimo pagal Švietimo ir mokslo ministro 2016-10-13 įsakymą Nr. V-896 (275,3 tūkst. Eur). Taip pat reikalinga sumokėti išeitines išmokas bendrosios praktikos slaugytojams, siekiant visuomenės sveikatos priežiūros specialistų, dirbančių su Klaipėdos miesto savivaldybės ikimokyklinio ugdymo įstaigas lankančiais mokiniais, etatus perkelti į Klaipėdos miesto visuomenės sveikatos biuro struktūrą nuo 2017 m. sausio 1 d. (Klaipėdos m. savivaldybės tarybos 2016-05-26 sprendimas Nr. T2-150 „Dėl visuomenės sveikatos priežiūros organizavimo švietimo įstaigose“). Siūloma įtraukti naują papriemonę ir numatyti lėšas Sendvario progimnazijos dalyvavimui ekologiniame projekte „Padarykime tai“, kuris truks 3 metus ir įtrauks į veiklas 45 7-8 klasių mokinius. Keliose ugdymo įstaigose iškilo būtinybė sutvarkyti aplinką ir atlikti remonto darbus: Vydūno gimnazijojs teritorijoje - apgenėti medžius,  l/d „Papartėlis“- nupjauti medžius, nes jie trukdo naujai statomai tvorai; l/d „Traukinukas“ - atlikti elektros, Saulėtekio pagrindinės m-klai - patalpų remonto  darbus. Taip pat reikalinga pritaikyti neįgaliųjų vaikų vežimui Klaipėdos Martyno Mažvydo progimnazijos mokyklinį autobusą. Siūloma mažinti įstaigų pajamų įmokų už paslaugas (šaltinis SB(SP)) apimtį (-24,2 tūkst.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</si>
</sst>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0"/>
      <name val="Arial"/>
      <charset val="186"/>
    </font>
    <font>
      <sz val="10"/>
      <name val="Times New Roman"/>
      <family val="1"/>
    </font>
    <font>
      <b/>
      <sz val="10"/>
      <name val="Times New Roman"/>
      <family val="1"/>
    </font>
    <font>
      <sz val="10"/>
      <name val="Arial"/>
      <family val="2"/>
      <charset val="186"/>
    </font>
    <font>
      <sz val="10"/>
      <name val="Times New Roman"/>
      <family val="1"/>
      <charset val="186"/>
    </font>
    <font>
      <b/>
      <sz val="10"/>
      <name val="Times New Roman"/>
      <family val="1"/>
      <charset val="186"/>
    </font>
    <font>
      <b/>
      <u/>
      <sz val="10"/>
      <name val="Times New Roman"/>
      <family val="1"/>
      <charset val="186"/>
    </font>
    <font>
      <sz val="9"/>
      <color indexed="81"/>
      <name val="Tahoma"/>
      <family val="2"/>
      <charset val="186"/>
    </font>
    <font>
      <sz val="12"/>
      <name val="Times New Roman"/>
      <family val="1"/>
      <charset val="186"/>
    </font>
    <font>
      <b/>
      <sz val="9"/>
      <color indexed="81"/>
      <name val="Tahoma"/>
      <family val="2"/>
      <charset val="186"/>
    </font>
    <font>
      <b/>
      <sz val="12"/>
      <name val="Times New Roman"/>
      <family val="1"/>
    </font>
    <font>
      <sz val="12"/>
      <name val="Times New Roman"/>
      <family val="1"/>
    </font>
    <font>
      <sz val="8"/>
      <name val="Arial"/>
      <family val="2"/>
      <charset val="186"/>
    </font>
    <font>
      <sz val="9"/>
      <name val="Times New Roman"/>
      <family val="1"/>
      <charset val="186"/>
    </font>
    <font>
      <sz val="10"/>
      <color rgb="FFFF0000"/>
      <name val="Times New Roman"/>
      <family val="1"/>
    </font>
    <font>
      <sz val="10"/>
      <color rgb="FFFF0000"/>
      <name val="Times New Roman"/>
      <family val="1"/>
      <charset val="186"/>
    </font>
    <font>
      <i/>
      <sz val="10"/>
      <name val="Times New Roman"/>
      <family val="1"/>
      <charset val="186"/>
    </font>
    <font>
      <b/>
      <sz val="10"/>
      <color rgb="FFFF0000"/>
      <name val="Times New Roman"/>
      <family val="1"/>
    </font>
    <font>
      <sz val="10"/>
      <color theme="0"/>
      <name val="Times New Roman"/>
      <family val="1"/>
      <charset val="186"/>
    </font>
    <font>
      <b/>
      <sz val="10"/>
      <color theme="0"/>
      <name val="Times New Roman"/>
      <family val="1"/>
      <charset val="186"/>
    </font>
    <font>
      <b/>
      <sz val="12"/>
      <name val="Times New Roman"/>
      <family val="1"/>
      <charset val="186"/>
    </font>
    <font>
      <strike/>
      <sz val="10"/>
      <name val="Times New Roman"/>
      <family val="1"/>
      <charset val="186"/>
    </font>
    <font>
      <strike/>
      <sz val="10"/>
      <color rgb="FFFF0000"/>
      <name val="Times New Roman"/>
      <family val="1"/>
    </font>
    <font>
      <b/>
      <sz val="9"/>
      <name val="Times New Roman"/>
      <family val="1"/>
      <charset val="186"/>
    </font>
    <font>
      <b/>
      <sz val="9"/>
      <name val="Times New Roman"/>
      <family val="1"/>
    </font>
    <font>
      <strike/>
      <sz val="10"/>
      <name val="Times New Roman"/>
      <family val="1"/>
    </font>
    <font>
      <b/>
      <sz val="10"/>
      <color rgb="FFFF0000"/>
      <name val="Times New Roman"/>
      <family val="1"/>
      <charset val="186"/>
    </font>
    <font>
      <strike/>
      <sz val="10"/>
      <color rgb="FFFF0000"/>
      <name val="Times New Roman"/>
      <family val="1"/>
      <charset val="186"/>
    </font>
  </fonts>
  <fills count="9">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s>
  <borders count="79">
    <border>
      <left/>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s>
  <cellStyleXfs count="2">
    <xf numFmtId="0" fontId="0" fillId="0" borderId="0"/>
    <xf numFmtId="0" fontId="3" fillId="0" borderId="0"/>
  </cellStyleXfs>
  <cellXfs count="1728">
    <xf numFmtId="0" fontId="0" fillId="0" borderId="0" xfId="0"/>
    <xf numFmtId="49" fontId="2" fillId="2" borderId="11" xfId="0" applyNumberFormat="1" applyFont="1" applyFill="1" applyBorder="1" applyAlignment="1">
      <alignment horizontal="center" vertical="top"/>
    </xf>
    <xf numFmtId="49" fontId="2" fillId="3" borderId="12" xfId="0" applyNumberFormat="1" applyFont="1" applyFill="1" applyBorder="1" applyAlignment="1">
      <alignment horizontal="center" vertical="top"/>
    </xf>
    <xf numFmtId="49" fontId="5" fillId="2" borderId="13" xfId="0" applyNumberFormat="1" applyFont="1" applyFill="1" applyBorder="1" applyAlignment="1">
      <alignment vertical="top"/>
    </xf>
    <xf numFmtId="49" fontId="2" fillId="2" borderId="14" xfId="0" applyNumberFormat="1" applyFont="1" applyFill="1" applyBorder="1" applyAlignment="1">
      <alignment horizontal="center" vertical="top"/>
    </xf>
    <xf numFmtId="49" fontId="5" fillId="3" borderId="12" xfId="0" applyNumberFormat="1" applyFont="1" applyFill="1" applyBorder="1" applyAlignment="1">
      <alignment horizontal="center" vertical="top"/>
    </xf>
    <xf numFmtId="49" fontId="5" fillId="3" borderId="16" xfId="0" applyNumberFormat="1" applyFont="1" applyFill="1" applyBorder="1" applyAlignment="1">
      <alignment vertical="top"/>
    </xf>
    <xf numFmtId="49" fontId="5" fillId="3" borderId="17" xfId="0" applyNumberFormat="1" applyFont="1" applyFill="1" applyBorder="1" applyAlignment="1">
      <alignment vertical="top"/>
    </xf>
    <xf numFmtId="49" fontId="5" fillId="2" borderId="18" xfId="0" applyNumberFormat="1" applyFont="1" applyFill="1" applyBorder="1" applyAlignment="1">
      <alignment vertical="top"/>
    </xf>
    <xf numFmtId="49" fontId="5" fillId="2" borderId="19" xfId="0" applyNumberFormat="1" applyFont="1" applyFill="1" applyBorder="1" applyAlignment="1">
      <alignment vertical="top"/>
    </xf>
    <xf numFmtId="49" fontId="2" fillId="3" borderId="1" xfId="0" applyNumberFormat="1" applyFont="1" applyFill="1" applyBorder="1" applyAlignment="1">
      <alignment horizontal="center" vertical="top"/>
    </xf>
    <xf numFmtId="49" fontId="2" fillId="2" borderId="25" xfId="0" applyNumberFormat="1" applyFont="1" applyFill="1" applyBorder="1" applyAlignment="1">
      <alignment horizontal="center" vertical="top"/>
    </xf>
    <xf numFmtId="49" fontId="2" fillId="4" borderId="1" xfId="0" applyNumberFormat="1" applyFont="1" applyFill="1" applyBorder="1" applyAlignment="1">
      <alignment horizontal="center" vertical="top"/>
    </xf>
    <xf numFmtId="49" fontId="5" fillId="2" borderId="32" xfId="0" applyNumberFormat="1" applyFont="1" applyFill="1" applyBorder="1" applyAlignment="1">
      <alignment horizontal="center" vertical="top"/>
    </xf>
    <xf numFmtId="49" fontId="2" fillId="5" borderId="69" xfId="0" applyNumberFormat="1" applyFont="1" applyFill="1" applyBorder="1" applyAlignment="1">
      <alignment vertical="top"/>
    </xf>
    <xf numFmtId="49" fontId="2" fillId="5" borderId="32" xfId="0" applyNumberFormat="1" applyFont="1" applyFill="1" applyBorder="1" applyAlignment="1">
      <alignment vertical="top"/>
    </xf>
    <xf numFmtId="49" fontId="2" fillId="5" borderId="65" xfId="0" applyNumberFormat="1" applyFont="1" applyFill="1" applyBorder="1" applyAlignment="1">
      <alignment vertical="top"/>
    </xf>
    <xf numFmtId="49" fontId="2" fillId="2" borderId="11" xfId="0" applyNumberFormat="1" applyFont="1" applyFill="1" applyBorder="1" applyAlignment="1">
      <alignment horizontal="left" vertical="top"/>
    </xf>
    <xf numFmtId="0" fontId="10" fillId="0" borderId="67" xfId="0" applyFont="1" applyBorder="1" applyAlignment="1">
      <alignment horizontal="center" vertical="top" wrapText="1"/>
    </xf>
    <xf numFmtId="0" fontId="10" fillId="0" borderId="67" xfId="0" applyFont="1" applyBorder="1" applyAlignment="1">
      <alignment vertical="top" wrapText="1"/>
    </xf>
    <xf numFmtId="0" fontId="11" fillId="0" borderId="67" xfId="0" applyFont="1" applyBorder="1" applyAlignment="1">
      <alignment vertical="top" wrapText="1"/>
    </xf>
    <xf numFmtId="0" fontId="8" fillId="0" borderId="67" xfId="0" applyFont="1" applyBorder="1" applyAlignment="1">
      <alignment vertical="top" wrapText="1"/>
    </xf>
    <xf numFmtId="49" fontId="5" fillId="5" borderId="18" xfId="0" applyNumberFormat="1" applyFont="1" applyFill="1" applyBorder="1" applyAlignment="1">
      <alignment vertical="top"/>
    </xf>
    <xf numFmtId="49" fontId="5" fillId="3" borderId="41" xfId="0" applyNumberFormat="1" applyFont="1" applyFill="1" applyBorder="1" applyAlignment="1">
      <alignment vertical="top"/>
    </xf>
    <xf numFmtId="49" fontId="5" fillId="5" borderId="32" xfId="0" applyNumberFormat="1" applyFont="1" applyFill="1" applyBorder="1" applyAlignment="1">
      <alignment vertical="top"/>
    </xf>
    <xf numFmtId="49" fontId="5" fillId="2" borderId="13" xfId="0" applyNumberFormat="1" applyFont="1" applyFill="1" applyBorder="1" applyAlignment="1">
      <alignment horizontal="center" vertical="top"/>
    </xf>
    <xf numFmtId="49" fontId="5" fillId="3" borderId="20" xfId="0" applyNumberFormat="1" applyFont="1" applyFill="1" applyBorder="1" applyAlignment="1">
      <alignment vertical="top"/>
    </xf>
    <xf numFmtId="49" fontId="2" fillId="5" borderId="13" xfId="0" applyNumberFormat="1" applyFont="1" applyFill="1" applyBorder="1" applyAlignment="1">
      <alignment horizontal="center" vertical="top"/>
    </xf>
    <xf numFmtId="49" fontId="5" fillId="5" borderId="19" xfId="0" applyNumberFormat="1" applyFont="1" applyFill="1" applyBorder="1" applyAlignment="1">
      <alignment vertical="top"/>
    </xf>
    <xf numFmtId="49" fontId="2" fillId="2" borderId="19" xfId="0" applyNumberFormat="1" applyFont="1" applyFill="1" applyBorder="1" applyAlignment="1">
      <alignment vertical="top"/>
    </xf>
    <xf numFmtId="3" fontId="1" fillId="0" borderId="43" xfId="0" applyNumberFormat="1" applyFont="1" applyFill="1" applyBorder="1" applyAlignment="1">
      <alignment horizontal="center" vertical="top"/>
    </xf>
    <xf numFmtId="3" fontId="1" fillId="7" borderId="40" xfId="0" applyNumberFormat="1" applyFont="1" applyFill="1" applyBorder="1" applyAlignment="1">
      <alignment horizontal="center" vertical="top"/>
    </xf>
    <xf numFmtId="3" fontId="1" fillId="0" borderId="8" xfId="0" applyNumberFormat="1" applyFont="1" applyBorder="1" applyAlignment="1">
      <alignment horizontal="center" vertical="top"/>
    </xf>
    <xf numFmtId="3" fontId="4" fillId="7" borderId="18" xfId="0" applyNumberFormat="1" applyFont="1" applyFill="1" applyBorder="1" applyAlignment="1">
      <alignment horizontal="center" vertical="top"/>
    </xf>
    <xf numFmtId="3" fontId="1" fillId="0" borderId="7" xfId="0" applyNumberFormat="1" applyFont="1" applyBorder="1" applyAlignment="1">
      <alignment horizontal="center" vertical="top"/>
    </xf>
    <xf numFmtId="3" fontId="5" fillId="7" borderId="68" xfId="0" applyNumberFormat="1" applyFont="1" applyFill="1" applyBorder="1" applyAlignment="1">
      <alignment horizontal="center" vertical="top"/>
    </xf>
    <xf numFmtId="3" fontId="4" fillId="0" borderId="8" xfId="0" applyNumberFormat="1" applyFont="1" applyBorder="1" applyAlignment="1">
      <alignment horizontal="center" vertical="top"/>
    </xf>
    <xf numFmtId="3" fontId="4" fillId="0" borderId="7" xfId="0" applyNumberFormat="1" applyFont="1" applyBorder="1" applyAlignment="1">
      <alignment horizontal="center" vertical="top"/>
    </xf>
    <xf numFmtId="3" fontId="5" fillId="7" borderId="0" xfId="0" applyNumberFormat="1" applyFont="1" applyFill="1" applyBorder="1" applyAlignment="1">
      <alignment horizontal="center" vertical="top"/>
    </xf>
    <xf numFmtId="3" fontId="1" fillId="7" borderId="7" xfId="0" applyNumberFormat="1" applyFont="1" applyFill="1" applyBorder="1" applyAlignment="1">
      <alignment horizontal="center" vertical="top"/>
    </xf>
    <xf numFmtId="3" fontId="4" fillId="7" borderId="8" xfId="0" applyNumberFormat="1" applyFont="1" applyFill="1" applyBorder="1" applyAlignment="1">
      <alignment horizontal="center" vertical="top"/>
    </xf>
    <xf numFmtId="3" fontId="1" fillId="0" borderId="7" xfId="0" applyNumberFormat="1" applyFont="1" applyFill="1" applyBorder="1" applyAlignment="1">
      <alignment horizontal="center" vertical="top"/>
    </xf>
    <xf numFmtId="3" fontId="2" fillId="7" borderId="31" xfId="0" applyNumberFormat="1" applyFont="1" applyFill="1" applyBorder="1" applyAlignment="1">
      <alignment horizontal="center" vertical="top"/>
    </xf>
    <xf numFmtId="3" fontId="5" fillId="8" borderId="48" xfId="0" applyNumberFormat="1" applyFont="1" applyFill="1" applyBorder="1" applyAlignment="1">
      <alignment horizontal="center" vertical="top"/>
    </xf>
    <xf numFmtId="3" fontId="1" fillId="0" borderId="58" xfId="0" applyNumberFormat="1" applyFont="1" applyFill="1" applyBorder="1" applyAlignment="1">
      <alignment horizontal="center" vertical="top"/>
    </xf>
    <xf numFmtId="3" fontId="1" fillId="0" borderId="0" xfId="0" applyNumberFormat="1" applyFont="1" applyFill="1" applyBorder="1" applyAlignment="1">
      <alignment horizontal="center" vertical="top"/>
    </xf>
    <xf numFmtId="3" fontId="4" fillId="0" borderId="16" xfId="0" applyNumberFormat="1" applyFont="1" applyBorder="1" applyAlignment="1">
      <alignment horizontal="center" vertical="top"/>
    </xf>
    <xf numFmtId="3" fontId="4" fillId="7" borderId="10" xfId="0" applyNumberFormat="1" applyFont="1" applyFill="1" applyBorder="1" applyAlignment="1">
      <alignment horizontal="center" vertical="top"/>
    </xf>
    <xf numFmtId="3" fontId="4" fillId="0" borderId="3" xfId="0" applyNumberFormat="1" applyFont="1" applyFill="1" applyBorder="1" applyAlignment="1">
      <alignment horizontal="center" vertical="top"/>
    </xf>
    <xf numFmtId="3" fontId="4" fillId="7" borderId="0" xfId="0" applyNumberFormat="1" applyFont="1" applyFill="1" applyBorder="1" applyAlignment="1">
      <alignment horizontal="center" vertical="top"/>
    </xf>
    <xf numFmtId="3" fontId="4" fillId="0" borderId="10" xfId="0" applyNumberFormat="1" applyFont="1" applyBorder="1" applyAlignment="1">
      <alignment horizontal="center" vertical="top"/>
    </xf>
    <xf numFmtId="3" fontId="4" fillId="0" borderId="5" xfId="0" applyNumberFormat="1" applyFont="1" applyBorder="1" applyAlignment="1">
      <alignment horizontal="center" vertical="top"/>
    </xf>
    <xf numFmtId="3" fontId="4" fillId="0" borderId="8" xfId="0" applyNumberFormat="1" applyFont="1" applyFill="1" applyBorder="1" applyAlignment="1">
      <alignment horizontal="center" vertical="top"/>
    </xf>
    <xf numFmtId="3" fontId="4" fillId="5" borderId="52" xfId="0" applyNumberFormat="1" applyFont="1" applyFill="1" applyBorder="1" applyAlignment="1">
      <alignment horizontal="center" vertical="top"/>
    </xf>
    <xf numFmtId="3" fontId="4" fillId="5" borderId="53" xfId="0" applyNumberFormat="1" applyFont="1" applyFill="1" applyBorder="1" applyAlignment="1">
      <alignment horizontal="center" vertical="top"/>
    </xf>
    <xf numFmtId="3" fontId="4" fillId="5" borderId="6" xfId="0" applyNumberFormat="1" applyFont="1" applyFill="1" applyBorder="1" applyAlignment="1">
      <alignment horizontal="center" vertical="top"/>
    </xf>
    <xf numFmtId="3" fontId="4" fillId="5" borderId="54" xfId="0" applyNumberFormat="1" applyFont="1" applyFill="1" applyBorder="1" applyAlignment="1">
      <alignment horizontal="center" vertical="top"/>
    </xf>
    <xf numFmtId="3" fontId="4" fillId="5" borderId="61" xfId="0" applyNumberFormat="1" applyFont="1" applyFill="1" applyBorder="1" applyAlignment="1">
      <alignment horizontal="center" vertical="top"/>
    </xf>
    <xf numFmtId="3" fontId="4" fillId="5" borderId="8" xfId="0" applyNumberFormat="1" applyFont="1" applyFill="1" applyBorder="1" applyAlignment="1">
      <alignment horizontal="center" vertical="top"/>
    </xf>
    <xf numFmtId="3" fontId="4" fillId="5" borderId="43" xfId="0" applyNumberFormat="1" applyFont="1" applyFill="1" applyBorder="1" applyAlignment="1">
      <alignment horizontal="center" vertical="top"/>
    </xf>
    <xf numFmtId="3" fontId="4" fillId="5" borderId="31" xfId="0" applyNumberFormat="1" applyFont="1" applyFill="1" applyBorder="1" applyAlignment="1">
      <alignment horizontal="center" vertical="top"/>
    </xf>
    <xf numFmtId="3" fontId="4" fillId="5" borderId="67" xfId="0" applyNumberFormat="1" applyFont="1" applyFill="1" applyBorder="1" applyAlignment="1">
      <alignment horizontal="center" vertical="top"/>
    </xf>
    <xf numFmtId="3" fontId="4" fillId="7" borderId="67" xfId="0" applyNumberFormat="1" applyFont="1" applyFill="1" applyBorder="1" applyAlignment="1">
      <alignment horizontal="center" vertical="top"/>
    </xf>
    <xf numFmtId="3" fontId="4" fillId="7" borderId="53" xfId="0" applyNumberFormat="1" applyFont="1" applyFill="1" applyBorder="1" applyAlignment="1">
      <alignment horizontal="center" vertical="top"/>
    </xf>
    <xf numFmtId="3" fontId="1" fillId="5" borderId="3" xfId="0" applyNumberFormat="1" applyFont="1" applyFill="1" applyBorder="1" applyAlignment="1">
      <alignment horizontal="center" vertical="top"/>
    </xf>
    <xf numFmtId="3" fontId="1" fillId="5" borderId="65" xfId="0" applyNumberFormat="1" applyFont="1" applyFill="1" applyBorder="1" applyAlignment="1">
      <alignment horizontal="center" vertical="top"/>
    </xf>
    <xf numFmtId="3" fontId="1" fillId="5" borderId="0" xfId="0" applyNumberFormat="1" applyFont="1" applyFill="1" applyBorder="1" applyAlignment="1">
      <alignment horizontal="center" vertical="top"/>
    </xf>
    <xf numFmtId="3" fontId="1" fillId="5" borderId="54" xfId="0" applyNumberFormat="1" applyFont="1" applyFill="1" applyBorder="1" applyAlignment="1">
      <alignment horizontal="center" vertical="top"/>
    </xf>
    <xf numFmtId="3" fontId="1" fillId="5" borderId="61" xfId="0" applyNumberFormat="1" applyFont="1" applyFill="1" applyBorder="1" applyAlignment="1">
      <alignment horizontal="center" vertical="top"/>
    </xf>
    <xf numFmtId="3" fontId="4" fillId="7" borderId="60" xfId="0" applyNumberFormat="1" applyFont="1" applyFill="1" applyBorder="1" applyAlignment="1">
      <alignment horizontal="center" vertical="top"/>
    </xf>
    <xf numFmtId="3" fontId="1" fillId="5" borderId="15" xfId="0" applyNumberFormat="1" applyFont="1" applyFill="1" applyBorder="1" applyAlignment="1">
      <alignment horizontal="center" vertical="top"/>
    </xf>
    <xf numFmtId="3" fontId="5" fillId="8" borderId="56" xfId="0" applyNumberFormat="1" applyFont="1" applyFill="1" applyBorder="1" applyAlignment="1">
      <alignment horizontal="center" vertical="top" wrapText="1"/>
    </xf>
    <xf numFmtId="3" fontId="1" fillId="7" borderId="13" xfId="0" applyNumberFormat="1" applyFont="1" applyFill="1" applyBorder="1" applyAlignment="1">
      <alignment horizontal="center" vertical="top"/>
    </xf>
    <xf numFmtId="3" fontId="1" fillId="5" borderId="13" xfId="0" applyNumberFormat="1" applyFont="1" applyFill="1" applyBorder="1" applyAlignment="1">
      <alignment horizontal="center" vertical="top"/>
    </xf>
    <xf numFmtId="3" fontId="1" fillId="0" borderId="24" xfId="0" applyNumberFormat="1" applyFont="1" applyFill="1" applyBorder="1" applyAlignment="1">
      <alignment horizontal="center" vertical="top"/>
    </xf>
    <xf numFmtId="3" fontId="1" fillId="5" borderId="18" xfId="0" applyNumberFormat="1" applyFont="1" applyFill="1" applyBorder="1" applyAlignment="1">
      <alignment horizontal="center" vertical="top"/>
    </xf>
    <xf numFmtId="3" fontId="1" fillId="5" borderId="31" xfId="0" applyNumberFormat="1" applyFont="1" applyFill="1" applyBorder="1" applyAlignment="1">
      <alignment horizontal="center" vertical="top"/>
    </xf>
    <xf numFmtId="3" fontId="1" fillId="7" borderId="15" xfId="0" applyNumberFormat="1" applyFont="1" applyFill="1" applyBorder="1" applyAlignment="1">
      <alignment horizontal="center" vertical="top"/>
    </xf>
    <xf numFmtId="3" fontId="1" fillId="0" borderId="15" xfId="0" applyNumberFormat="1" applyFont="1" applyFill="1" applyBorder="1" applyAlignment="1">
      <alignment horizontal="center" vertical="top"/>
    </xf>
    <xf numFmtId="3" fontId="4" fillId="0" borderId="2" xfId="0" applyNumberFormat="1" applyFont="1" applyFill="1" applyBorder="1" applyAlignment="1">
      <alignment horizontal="center" vertical="top" wrapText="1"/>
    </xf>
    <xf numFmtId="3" fontId="4" fillId="0" borderId="0" xfId="0" applyNumberFormat="1" applyFont="1" applyBorder="1" applyAlignment="1">
      <alignment horizontal="center" vertical="top"/>
    </xf>
    <xf numFmtId="3" fontId="1" fillId="0" borderId="0" xfId="0" applyNumberFormat="1" applyFont="1" applyBorder="1" applyAlignment="1">
      <alignment vertical="top"/>
    </xf>
    <xf numFmtId="3" fontId="1" fillId="0" borderId="0" xfId="0" applyNumberFormat="1" applyFont="1" applyAlignment="1">
      <alignment vertical="top"/>
    </xf>
    <xf numFmtId="3" fontId="2" fillId="5" borderId="0" xfId="0" applyNumberFormat="1" applyFont="1" applyFill="1" applyBorder="1" applyAlignment="1">
      <alignment horizontal="center" vertical="top"/>
    </xf>
    <xf numFmtId="3" fontId="2" fillId="5" borderId="31" xfId="0" applyNumberFormat="1" applyFont="1" applyFill="1" applyBorder="1" applyAlignment="1">
      <alignment horizontal="center" vertical="top"/>
    </xf>
    <xf numFmtId="3" fontId="1" fillId="0" borderId="43" xfId="0" applyNumberFormat="1" applyFont="1" applyBorder="1" applyAlignment="1">
      <alignment horizontal="center" vertical="top"/>
    </xf>
    <xf numFmtId="3" fontId="1" fillId="0" borderId="61" xfId="0" applyNumberFormat="1" applyFont="1" applyBorder="1" applyAlignment="1">
      <alignment horizontal="center" vertical="top"/>
    </xf>
    <xf numFmtId="3" fontId="1" fillId="0" borderId="0" xfId="0" applyNumberFormat="1" applyFont="1" applyBorder="1" applyAlignment="1">
      <alignment horizontal="center" vertical="top"/>
    </xf>
    <xf numFmtId="3" fontId="1" fillId="0" borderId="3" xfId="0" applyNumberFormat="1" applyFont="1" applyFill="1" applyBorder="1" applyAlignment="1">
      <alignment horizontal="center" vertical="top"/>
    </xf>
    <xf numFmtId="3" fontId="1" fillId="0" borderId="16" xfId="0" applyNumberFormat="1" applyFont="1" applyBorder="1" applyAlignment="1">
      <alignment horizontal="left" vertical="top"/>
    </xf>
    <xf numFmtId="3" fontId="1" fillId="7" borderId="53" xfId="0" applyNumberFormat="1" applyFont="1" applyFill="1" applyBorder="1" applyAlignment="1">
      <alignment horizontal="center" vertical="top"/>
    </xf>
    <xf numFmtId="3" fontId="1" fillId="7" borderId="6" xfId="0" applyNumberFormat="1" applyFont="1" applyFill="1" applyBorder="1" applyAlignment="1">
      <alignment horizontal="center" vertical="top"/>
    </xf>
    <xf numFmtId="3" fontId="4" fillId="0" borderId="21" xfId="0" applyNumberFormat="1" applyFont="1" applyBorder="1" applyAlignment="1">
      <alignment horizontal="center" vertical="top"/>
    </xf>
    <xf numFmtId="3" fontId="1" fillId="0" borderId="18" xfId="0" applyNumberFormat="1" applyFont="1" applyFill="1" applyBorder="1" applyAlignment="1">
      <alignment horizontal="center" vertical="top" wrapText="1"/>
    </xf>
    <xf numFmtId="3" fontId="4" fillId="5" borderId="18" xfId="0" applyNumberFormat="1" applyFont="1" applyFill="1" applyBorder="1" applyAlignment="1">
      <alignment horizontal="center" vertical="top" wrapText="1"/>
    </xf>
    <xf numFmtId="3" fontId="1" fillId="0" borderId="26" xfId="0" applyNumberFormat="1" applyFont="1" applyFill="1" applyBorder="1" applyAlignment="1">
      <alignment horizontal="center" vertical="top"/>
    </xf>
    <xf numFmtId="3" fontId="1" fillId="0" borderId="40" xfId="0" applyNumberFormat="1" applyFont="1" applyBorder="1" applyAlignment="1">
      <alignment horizontal="center" vertical="top"/>
    </xf>
    <xf numFmtId="3" fontId="4" fillId="0" borderId="24" xfId="0" applyNumberFormat="1" applyFont="1" applyFill="1" applyBorder="1" applyAlignment="1">
      <alignment horizontal="center" vertical="top" wrapText="1"/>
    </xf>
    <xf numFmtId="3" fontId="5" fillId="8" borderId="51" xfId="0" applyNumberFormat="1" applyFont="1" applyFill="1" applyBorder="1" applyAlignment="1">
      <alignment horizontal="center" vertical="top" wrapText="1"/>
    </xf>
    <xf numFmtId="3" fontId="5" fillId="5" borderId="19" xfId="0" applyNumberFormat="1" applyFont="1" applyFill="1" applyBorder="1" applyAlignment="1">
      <alignment horizontal="center" vertical="top"/>
    </xf>
    <xf numFmtId="3" fontId="5" fillId="5" borderId="44" xfId="0" applyNumberFormat="1" applyFont="1" applyFill="1" applyBorder="1" applyAlignment="1">
      <alignment horizontal="center" vertical="top"/>
    </xf>
    <xf numFmtId="3" fontId="4" fillId="7" borderId="18" xfId="0" applyNumberFormat="1" applyFont="1" applyFill="1" applyBorder="1" applyAlignment="1">
      <alignment horizontal="center" vertical="top" wrapText="1"/>
    </xf>
    <xf numFmtId="3" fontId="5" fillId="5" borderId="13" xfId="0" applyNumberFormat="1" applyFont="1" applyFill="1" applyBorder="1" applyAlignment="1">
      <alignment vertical="top" wrapText="1"/>
    </xf>
    <xf numFmtId="3" fontId="5" fillId="0" borderId="13" xfId="0" applyNumberFormat="1" applyFont="1" applyFill="1" applyBorder="1" applyAlignment="1">
      <alignment horizontal="center" vertical="top" textRotation="180" wrapText="1"/>
    </xf>
    <xf numFmtId="3" fontId="5" fillId="0" borderId="24" xfId="0" applyNumberFormat="1" applyFont="1" applyBorder="1" applyAlignment="1">
      <alignment horizontal="center" vertical="top"/>
    </xf>
    <xf numFmtId="3" fontId="4" fillId="0" borderId="16" xfId="0" applyNumberFormat="1" applyFont="1" applyFill="1" applyBorder="1" applyAlignment="1">
      <alignment horizontal="center" vertical="top"/>
    </xf>
    <xf numFmtId="3" fontId="1" fillId="0" borderId="0" xfId="0" applyNumberFormat="1" applyFont="1" applyFill="1" applyBorder="1" applyAlignment="1">
      <alignment vertical="top"/>
    </xf>
    <xf numFmtId="3" fontId="4" fillId="5" borderId="2" xfId="0" applyNumberFormat="1" applyFont="1" applyFill="1" applyBorder="1" applyAlignment="1">
      <alignment horizontal="center" vertical="top"/>
    </xf>
    <xf numFmtId="3" fontId="1" fillId="5" borderId="40" xfId="0" applyNumberFormat="1" applyFont="1" applyFill="1" applyBorder="1" applyAlignment="1">
      <alignment horizontal="center" vertical="top"/>
    </xf>
    <xf numFmtId="3" fontId="5" fillId="8" borderId="2" xfId="0" applyNumberFormat="1" applyFont="1" applyFill="1" applyBorder="1" applyAlignment="1">
      <alignment horizontal="center" vertical="top" wrapText="1"/>
    </xf>
    <xf numFmtId="3" fontId="5" fillId="8" borderId="6" xfId="0" applyNumberFormat="1" applyFont="1" applyFill="1" applyBorder="1" applyAlignment="1">
      <alignment horizontal="center" vertical="top" wrapText="1"/>
    </xf>
    <xf numFmtId="3" fontId="2" fillId="0" borderId="19" xfId="0" applyNumberFormat="1" applyFont="1" applyFill="1" applyBorder="1" applyAlignment="1">
      <alignment horizontal="center" vertical="top"/>
    </xf>
    <xf numFmtId="3" fontId="1" fillId="0" borderId="0" xfId="0" applyNumberFormat="1" applyFont="1" applyAlignment="1">
      <alignment horizontal="center" vertical="top"/>
    </xf>
    <xf numFmtId="3" fontId="5" fillId="0" borderId="0" xfId="0" applyNumberFormat="1" applyFont="1" applyBorder="1" applyAlignment="1">
      <alignment horizontal="center" vertical="top"/>
    </xf>
    <xf numFmtId="3" fontId="1" fillId="0" borderId="45" xfId="0" applyNumberFormat="1" applyFont="1" applyBorder="1" applyAlignment="1">
      <alignment horizontal="center" vertical="top"/>
    </xf>
    <xf numFmtId="3" fontId="1" fillId="5" borderId="27" xfId="0" applyNumberFormat="1" applyFont="1" applyFill="1" applyBorder="1" applyAlignment="1">
      <alignment horizontal="center" vertical="top"/>
    </xf>
    <xf numFmtId="3" fontId="1" fillId="5" borderId="43" xfId="0" applyNumberFormat="1" applyFont="1" applyFill="1" applyBorder="1" applyAlignment="1">
      <alignment horizontal="center" vertical="top"/>
    </xf>
    <xf numFmtId="3" fontId="1" fillId="0" borderId="13" xfId="0" applyNumberFormat="1" applyFont="1" applyBorder="1" applyAlignment="1">
      <alignment horizontal="center" vertical="top" wrapText="1"/>
    </xf>
    <xf numFmtId="3" fontId="2" fillId="0" borderId="65" xfId="0" applyNumberFormat="1" applyFont="1" applyBorder="1" applyAlignment="1">
      <alignment horizontal="center" vertical="top"/>
    </xf>
    <xf numFmtId="3" fontId="1" fillId="5" borderId="16" xfId="0" applyNumberFormat="1" applyFont="1" applyFill="1" applyBorder="1" applyAlignment="1">
      <alignment horizontal="center" vertical="top"/>
    </xf>
    <xf numFmtId="3" fontId="1" fillId="5" borderId="18" xfId="0" applyNumberFormat="1" applyFont="1" applyFill="1" applyBorder="1" applyAlignment="1">
      <alignment vertical="top" wrapText="1"/>
    </xf>
    <xf numFmtId="3" fontId="2" fillId="5" borderId="61" xfId="0" applyNumberFormat="1" applyFont="1" applyFill="1" applyBorder="1" applyAlignment="1">
      <alignment horizontal="center" vertical="top"/>
    </xf>
    <xf numFmtId="3" fontId="1" fillId="7" borderId="18" xfId="0" applyNumberFormat="1" applyFont="1" applyFill="1" applyBorder="1" applyAlignment="1">
      <alignment horizontal="center" vertical="top" wrapText="1"/>
    </xf>
    <xf numFmtId="3" fontId="1" fillId="7" borderId="31" xfId="0" applyNumberFormat="1" applyFont="1" applyFill="1" applyBorder="1" applyAlignment="1">
      <alignment horizontal="center" vertical="top" wrapText="1"/>
    </xf>
    <xf numFmtId="3" fontId="4" fillId="0" borderId="0" xfId="0" applyNumberFormat="1" applyFont="1" applyBorder="1" applyAlignment="1">
      <alignment vertical="top"/>
    </xf>
    <xf numFmtId="3" fontId="4" fillId="0" borderId="0" xfId="0" applyNumberFormat="1" applyFont="1" applyFill="1" applyAlignment="1">
      <alignment vertical="top"/>
    </xf>
    <xf numFmtId="3" fontId="4" fillId="5" borderId="0" xfId="0" applyNumberFormat="1" applyFont="1" applyFill="1" applyAlignment="1">
      <alignment vertical="top"/>
    </xf>
    <xf numFmtId="3" fontId="5" fillId="0" borderId="18" xfId="0" applyNumberFormat="1" applyFont="1" applyFill="1" applyBorder="1" applyAlignment="1">
      <alignment horizontal="center" vertical="top" wrapText="1"/>
    </xf>
    <xf numFmtId="3" fontId="5" fillId="0" borderId="32" xfId="0" applyNumberFormat="1" applyFont="1" applyBorder="1" applyAlignment="1">
      <alignment horizontal="center" vertical="top"/>
    </xf>
    <xf numFmtId="3" fontId="2" fillId="0" borderId="0" xfId="0" applyNumberFormat="1" applyFont="1" applyFill="1" applyBorder="1" applyAlignment="1">
      <alignment vertical="top" wrapText="1"/>
    </xf>
    <xf numFmtId="3" fontId="3" fillId="0" borderId="0" xfId="0" applyNumberFormat="1" applyFont="1" applyBorder="1" applyAlignment="1">
      <alignment horizontal="center" vertical="top"/>
    </xf>
    <xf numFmtId="3" fontId="3" fillId="0" borderId="0" xfId="0" applyNumberFormat="1" applyFont="1" applyBorder="1" applyAlignment="1">
      <alignment vertical="top"/>
    </xf>
    <xf numFmtId="3" fontId="5" fillId="0" borderId="68" xfId="0" applyNumberFormat="1" applyFont="1" applyFill="1" applyBorder="1" applyAlignment="1">
      <alignment horizontal="center" vertical="top" wrapText="1"/>
    </xf>
    <xf numFmtId="3" fontId="5" fillId="0" borderId="68" xfId="0" applyNumberFormat="1" applyFont="1" applyBorder="1" applyAlignment="1">
      <alignment horizontal="center" vertical="top"/>
    </xf>
    <xf numFmtId="3" fontId="5" fillId="0" borderId="3" xfId="0" applyNumberFormat="1" applyFont="1" applyBorder="1" applyAlignment="1">
      <alignment horizontal="center" vertical="top"/>
    </xf>
    <xf numFmtId="3" fontId="5" fillId="0" borderId="27" xfId="0" applyNumberFormat="1" applyFont="1" applyBorder="1" applyAlignment="1">
      <alignment horizontal="center" vertical="top"/>
    </xf>
    <xf numFmtId="3" fontId="5" fillId="0" borderId="58" xfId="0" applyNumberFormat="1" applyFont="1" applyBorder="1" applyAlignment="1">
      <alignment horizontal="center" vertical="top"/>
    </xf>
    <xf numFmtId="3" fontId="4" fillId="0" borderId="40" xfId="0" applyNumberFormat="1" applyFont="1" applyFill="1" applyBorder="1" applyAlignment="1">
      <alignment horizontal="center" vertical="top" wrapText="1"/>
    </xf>
    <xf numFmtId="3" fontId="1" fillId="0" borderId="39" xfId="0" applyNumberFormat="1" applyFont="1" applyBorder="1" applyAlignment="1">
      <alignment horizontal="center" vertical="top"/>
    </xf>
    <xf numFmtId="3" fontId="1" fillId="0" borderId="21" xfId="0" applyNumberFormat="1" applyFont="1" applyBorder="1" applyAlignment="1">
      <alignment horizontal="center" vertical="top"/>
    </xf>
    <xf numFmtId="3" fontId="1" fillId="0" borderId="4" xfId="0" applyNumberFormat="1" applyFont="1" applyBorder="1" applyAlignment="1">
      <alignment horizontal="center" vertical="center" textRotation="90"/>
    </xf>
    <xf numFmtId="3" fontId="1" fillId="0" borderId="45" xfId="0" applyNumberFormat="1" applyFont="1" applyBorder="1" applyAlignment="1">
      <alignment horizontal="center" vertical="center" textRotation="90"/>
    </xf>
    <xf numFmtId="3" fontId="1" fillId="0" borderId="0" xfId="0" applyNumberFormat="1" applyFont="1" applyFill="1" applyBorder="1" applyAlignment="1">
      <alignment horizontal="left" vertical="center" wrapText="1"/>
    </xf>
    <xf numFmtId="3" fontId="1" fillId="0" borderId="0" xfId="0" applyNumberFormat="1" applyFont="1" applyFill="1" applyBorder="1" applyAlignment="1">
      <alignment horizontal="center" vertical="center" wrapText="1"/>
    </xf>
    <xf numFmtId="3" fontId="5" fillId="0" borderId="18" xfId="0" applyNumberFormat="1" applyFont="1" applyFill="1" applyBorder="1" applyAlignment="1">
      <alignment horizontal="center" vertical="top" textRotation="90" wrapText="1"/>
    </xf>
    <xf numFmtId="3" fontId="1" fillId="0" borderId="60" xfId="0" applyNumberFormat="1" applyFont="1" applyBorder="1" applyAlignment="1">
      <alignment horizontal="center" vertical="top"/>
    </xf>
    <xf numFmtId="3" fontId="1" fillId="0" borderId="13" xfId="0" applyNumberFormat="1" applyFont="1" applyFill="1" applyBorder="1" applyAlignment="1">
      <alignment horizontal="center" vertical="top"/>
    </xf>
    <xf numFmtId="3" fontId="1" fillId="0" borderId="19" xfId="0" applyNumberFormat="1" applyFont="1" applyFill="1" applyBorder="1" applyAlignment="1">
      <alignment horizontal="center" vertical="top"/>
    </xf>
    <xf numFmtId="3" fontId="1" fillId="0" borderId="13" xfId="0" applyNumberFormat="1" applyFont="1" applyBorder="1" applyAlignment="1">
      <alignment horizontal="center" vertical="top"/>
    </xf>
    <xf numFmtId="3" fontId="1" fillId="0" borderId="18" xfId="0" applyNumberFormat="1" applyFont="1" applyFill="1" applyBorder="1" applyAlignment="1">
      <alignment horizontal="center" vertical="top"/>
    </xf>
    <xf numFmtId="3" fontId="4" fillId="5" borderId="18" xfId="0" applyNumberFormat="1" applyFont="1" applyFill="1" applyBorder="1" applyAlignment="1">
      <alignment horizontal="center" vertical="top"/>
    </xf>
    <xf numFmtId="3" fontId="4" fillId="7" borderId="60" xfId="0" applyNumberFormat="1" applyFont="1" applyFill="1" applyBorder="1" applyAlignment="1">
      <alignment horizontal="center" vertical="top" wrapText="1"/>
    </xf>
    <xf numFmtId="3" fontId="4" fillId="7" borderId="40" xfId="0" applyNumberFormat="1" applyFont="1" applyFill="1" applyBorder="1" applyAlignment="1">
      <alignment horizontal="center" vertical="top" wrapText="1"/>
    </xf>
    <xf numFmtId="3" fontId="4" fillId="0" borderId="6" xfId="0" applyNumberFormat="1" applyFont="1" applyBorder="1" applyAlignment="1">
      <alignment horizontal="center" vertical="top"/>
    </xf>
    <xf numFmtId="3" fontId="4" fillId="0" borderId="53" xfId="0" applyNumberFormat="1" applyFont="1" applyFill="1" applyBorder="1" applyAlignment="1">
      <alignment horizontal="center" vertical="top" wrapText="1"/>
    </xf>
    <xf numFmtId="49" fontId="1" fillId="0" borderId="0" xfId="0" applyNumberFormat="1" applyFont="1" applyAlignment="1">
      <alignment vertical="top"/>
    </xf>
    <xf numFmtId="49" fontId="1" fillId="0" borderId="0" xfId="0" applyNumberFormat="1" applyFont="1" applyBorder="1" applyAlignment="1">
      <alignment vertical="top"/>
    </xf>
    <xf numFmtId="3" fontId="4" fillId="0" borderId="18" xfId="0" applyNumberFormat="1" applyFont="1" applyFill="1" applyBorder="1" applyAlignment="1">
      <alignment vertical="top" wrapText="1"/>
    </xf>
    <xf numFmtId="3" fontId="1" fillId="5" borderId="22" xfId="0" applyNumberFormat="1" applyFont="1" applyFill="1" applyBorder="1" applyAlignment="1">
      <alignment vertical="top" wrapText="1"/>
    </xf>
    <xf numFmtId="3" fontId="1" fillId="5" borderId="41" xfId="0" applyNumberFormat="1" applyFont="1" applyFill="1" applyBorder="1" applyAlignment="1">
      <alignment vertical="top" wrapText="1"/>
    </xf>
    <xf numFmtId="3" fontId="1" fillId="5" borderId="20" xfId="0" applyNumberFormat="1" applyFont="1" applyFill="1" applyBorder="1" applyAlignment="1">
      <alignment vertical="top" wrapText="1"/>
    </xf>
    <xf numFmtId="3" fontId="1" fillId="0" borderId="60" xfId="0" applyNumberFormat="1" applyFont="1" applyFill="1" applyBorder="1" applyAlignment="1">
      <alignment horizontal="center" vertical="top"/>
    </xf>
    <xf numFmtId="3" fontId="1" fillId="0" borderId="27" xfId="0" applyNumberFormat="1" applyFont="1" applyFill="1" applyBorder="1" applyAlignment="1">
      <alignment horizontal="center" vertical="top"/>
    </xf>
    <xf numFmtId="3" fontId="4" fillId="0" borderId="18" xfId="0" applyNumberFormat="1" applyFont="1" applyFill="1" applyBorder="1" applyAlignment="1">
      <alignment horizontal="center" vertical="top" wrapText="1"/>
    </xf>
    <xf numFmtId="3" fontId="1" fillId="5" borderId="38" xfId="0" applyNumberFormat="1" applyFont="1" applyFill="1" applyBorder="1" applyAlignment="1">
      <alignment vertical="top" wrapText="1"/>
    </xf>
    <xf numFmtId="3" fontId="4" fillId="0" borderId="31" xfId="0" applyNumberFormat="1" applyFont="1" applyFill="1" applyBorder="1" applyAlignment="1">
      <alignment horizontal="center" vertical="top" wrapText="1"/>
    </xf>
    <xf numFmtId="3" fontId="1" fillId="5" borderId="37" xfId="0" applyNumberFormat="1" applyFont="1" applyFill="1" applyBorder="1" applyAlignment="1">
      <alignment vertical="top" wrapText="1"/>
    </xf>
    <xf numFmtId="3" fontId="1" fillId="0" borderId="42" xfId="0" applyNumberFormat="1" applyFont="1" applyBorder="1" applyAlignment="1">
      <alignment vertical="top" wrapText="1"/>
    </xf>
    <xf numFmtId="3" fontId="1" fillId="0" borderId="58" xfId="0" applyNumberFormat="1" applyFont="1" applyBorder="1" applyAlignment="1">
      <alignment horizontal="center" vertical="top" wrapText="1"/>
    </xf>
    <xf numFmtId="3" fontId="1" fillId="0" borderId="60" xfId="0" applyNumberFormat="1" applyFont="1" applyFill="1" applyBorder="1" applyAlignment="1">
      <alignment horizontal="center" vertical="top" wrapText="1"/>
    </xf>
    <xf numFmtId="3" fontId="4" fillId="7" borderId="4" xfId="0" applyNumberFormat="1" applyFont="1" applyFill="1" applyBorder="1" applyAlignment="1">
      <alignment horizontal="center" vertical="top"/>
    </xf>
    <xf numFmtId="3" fontId="4" fillId="5" borderId="17" xfId="0" applyNumberFormat="1" applyFont="1" applyFill="1" applyBorder="1" applyAlignment="1">
      <alignment horizontal="left" vertical="top"/>
    </xf>
    <xf numFmtId="3" fontId="2" fillId="0" borderId="18" xfId="0" applyNumberFormat="1" applyFont="1" applyBorder="1" applyAlignment="1">
      <alignment horizontal="center" vertical="top"/>
    </xf>
    <xf numFmtId="3" fontId="1" fillId="5" borderId="60" xfId="0" applyNumberFormat="1" applyFont="1" applyFill="1" applyBorder="1" applyAlignment="1">
      <alignment horizontal="center" vertical="top"/>
    </xf>
    <xf numFmtId="3" fontId="1" fillId="5" borderId="63" xfId="0" applyNumberFormat="1" applyFont="1" applyFill="1" applyBorder="1" applyAlignment="1">
      <alignment horizontal="center" vertical="top"/>
    </xf>
    <xf numFmtId="3" fontId="2" fillId="0" borderId="60" xfId="0" applyNumberFormat="1" applyFont="1" applyBorder="1" applyAlignment="1">
      <alignment horizontal="center" vertical="top"/>
    </xf>
    <xf numFmtId="3" fontId="1" fillId="0" borderId="44" xfId="0" applyNumberFormat="1" applyFont="1" applyFill="1" applyBorder="1" applyAlignment="1">
      <alignment horizontal="center" vertical="top"/>
    </xf>
    <xf numFmtId="3" fontId="2" fillId="5" borderId="13" xfId="0" applyNumberFormat="1" applyFont="1" applyFill="1" applyBorder="1" applyAlignment="1">
      <alignment vertical="top" wrapText="1"/>
    </xf>
    <xf numFmtId="3" fontId="2" fillId="5" borderId="13" xfId="0" applyNumberFormat="1" applyFont="1" applyFill="1" applyBorder="1" applyAlignment="1">
      <alignment horizontal="center" vertical="top" wrapText="1"/>
    </xf>
    <xf numFmtId="3" fontId="1" fillId="7" borderId="0" xfId="0" applyNumberFormat="1" applyFont="1" applyFill="1" applyBorder="1" applyAlignment="1">
      <alignment horizontal="center" vertical="top"/>
    </xf>
    <xf numFmtId="3" fontId="1" fillId="0" borderId="73" xfId="0" applyNumberFormat="1" applyFont="1" applyFill="1" applyBorder="1" applyAlignment="1">
      <alignment horizontal="center" vertical="top"/>
    </xf>
    <xf numFmtId="3" fontId="2" fillId="0" borderId="7" xfId="0" applyNumberFormat="1" applyFont="1" applyBorder="1" applyAlignment="1">
      <alignment horizontal="center" vertical="top"/>
    </xf>
    <xf numFmtId="3" fontId="1" fillId="0" borderId="41" xfId="0" applyNumberFormat="1" applyFont="1" applyFill="1" applyBorder="1" applyAlignment="1">
      <alignment vertical="top" wrapText="1"/>
    </xf>
    <xf numFmtId="3" fontId="1" fillId="0" borderId="31" xfId="0" applyNumberFormat="1" applyFont="1" applyFill="1" applyBorder="1" applyAlignment="1">
      <alignment horizontal="center" vertical="top" wrapText="1"/>
    </xf>
    <xf numFmtId="49" fontId="2" fillId="5" borderId="0" xfId="0" applyNumberFormat="1" applyFont="1" applyFill="1" applyBorder="1" applyAlignment="1">
      <alignment horizontal="center" vertical="top"/>
    </xf>
    <xf numFmtId="3" fontId="1" fillId="7" borderId="35" xfId="0" applyNumberFormat="1" applyFont="1" applyFill="1" applyBorder="1" applyAlignment="1">
      <alignment horizontal="center" vertical="top"/>
    </xf>
    <xf numFmtId="3" fontId="1" fillId="5" borderId="67" xfId="0" applyNumberFormat="1" applyFont="1" applyFill="1" applyBorder="1" applyAlignment="1">
      <alignment horizontal="center" vertical="top"/>
    </xf>
    <xf numFmtId="3" fontId="2" fillId="0" borderId="15" xfId="0" applyNumberFormat="1" applyFont="1" applyBorder="1" applyAlignment="1">
      <alignment horizontal="center" vertical="top"/>
    </xf>
    <xf numFmtId="3" fontId="2" fillId="0" borderId="28" xfId="0" applyNumberFormat="1" applyFont="1" applyBorder="1" applyAlignment="1">
      <alignment horizontal="center" vertical="top"/>
    </xf>
    <xf numFmtId="3" fontId="2" fillId="0" borderId="18" xfId="0" applyNumberFormat="1" applyFont="1" applyFill="1" applyBorder="1" applyAlignment="1">
      <alignment horizontal="center" vertical="top" wrapText="1"/>
    </xf>
    <xf numFmtId="3" fontId="1" fillId="0" borderId="35" xfId="0" applyNumberFormat="1" applyFont="1" applyFill="1" applyBorder="1" applyAlignment="1">
      <alignment horizontal="center" vertical="top"/>
    </xf>
    <xf numFmtId="3" fontId="2" fillId="0" borderId="43" xfId="0" applyNumberFormat="1" applyFont="1" applyFill="1" applyBorder="1" applyAlignment="1">
      <alignment horizontal="center" vertical="top" wrapText="1"/>
    </xf>
    <xf numFmtId="49" fontId="2" fillId="5" borderId="13" xfId="0" applyNumberFormat="1" applyFont="1" applyFill="1" applyBorder="1" applyAlignment="1">
      <alignment vertical="top"/>
    </xf>
    <xf numFmtId="49" fontId="2" fillId="5" borderId="18" xfId="0" applyNumberFormat="1" applyFont="1" applyFill="1" applyBorder="1" applyAlignment="1">
      <alignment vertical="top"/>
    </xf>
    <xf numFmtId="3" fontId="2" fillId="0" borderId="72" xfId="0" applyNumberFormat="1" applyFont="1" applyFill="1" applyBorder="1" applyAlignment="1">
      <alignment horizontal="center" vertical="top" wrapText="1"/>
    </xf>
    <xf numFmtId="3" fontId="2" fillId="0" borderId="13" xfId="0" applyNumberFormat="1" applyFont="1" applyFill="1" applyBorder="1" applyAlignment="1">
      <alignment vertical="top" wrapText="1"/>
    </xf>
    <xf numFmtId="3" fontId="1" fillId="0" borderId="67" xfId="0" applyNumberFormat="1" applyFont="1" applyFill="1" applyBorder="1" applyAlignment="1">
      <alignment horizontal="center" vertical="top"/>
    </xf>
    <xf numFmtId="3" fontId="1" fillId="0" borderId="37" xfId="0" applyNumberFormat="1" applyFont="1" applyFill="1" applyBorder="1" applyAlignment="1">
      <alignment vertical="top" wrapText="1"/>
    </xf>
    <xf numFmtId="3" fontId="1" fillId="0" borderId="67" xfId="0" applyNumberFormat="1" applyFont="1" applyFill="1" applyBorder="1" applyAlignment="1">
      <alignment horizontal="center" vertical="top" wrapText="1"/>
    </xf>
    <xf numFmtId="3" fontId="1" fillId="0" borderId="53" xfId="0" applyNumberFormat="1" applyFont="1" applyFill="1" applyBorder="1" applyAlignment="1">
      <alignment horizontal="center" vertical="top" wrapText="1"/>
    </xf>
    <xf numFmtId="3" fontId="2" fillId="0" borderId="60" xfId="0" applyNumberFormat="1" applyFont="1" applyFill="1" applyBorder="1" applyAlignment="1">
      <alignment horizontal="center" vertical="top" wrapText="1"/>
    </xf>
    <xf numFmtId="3" fontId="1" fillId="5" borderId="17" xfId="0" applyNumberFormat="1" applyFont="1" applyFill="1" applyBorder="1" applyAlignment="1">
      <alignment horizontal="center" vertical="top"/>
    </xf>
    <xf numFmtId="3" fontId="1" fillId="0" borderId="49" xfId="0" applyNumberFormat="1" applyFont="1" applyBorder="1" applyAlignment="1">
      <alignment vertical="top" wrapText="1"/>
    </xf>
    <xf numFmtId="3" fontId="1" fillId="7" borderId="3" xfId="0" applyNumberFormat="1" applyFont="1" applyFill="1" applyBorder="1" applyAlignment="1">
      <alignment horizontal="center" vertical="top"/>
    </xf>
    <xf numFmtId="3" fontId="1" fillId="5" borderId="67" xfId="0" applyNumberFormat="1" applyFont="1" applyFill="1" applyBorder="1" applyAlignment="1">
      <alignment vertical="top" wrapText="1"/>
    </xf>
    <xf numFmtId="3" fontId="1" fillId="5" borderId="26" xfId="0" applyNumberFormat="1" applyFont="1" applyFill="1" applyBorder="1" applyAlignment="1">
      <alignment horizontal="center" vertical="top"/>
    </xf>
    <xf numFmtId="3" fontId="1" fillId="7" borderId="58" xfId="0" applyNumberFormat="1" applyFont="1" applyFill="1" applyBorder="1" applyAlignment="1">
      <alignment horizontal="center" vertical="top"/>
    </xf>
    <xf numFmtId="3" fontId="1" fillId="7" borderId="67" xfId="0" applyNumberFormat="1" applyFont="1" applyFill="1" applyBorder="1" applyAlignment="1">
      <alignment vertical="top" wrapText="1"/>
    </xf>
    <xf numFmtId="3" fontId="1" fillId="0" borderId="0" xfId="0" applyNumberFormat="1" applyFont="1" applyBorder="1" applyAlignment="1">
      <alignment horizontal="left" vertical="top"/>
    </xf>
    <xf numFmtId="3" fontId="1" fillId="7" borderId="26" xfId="0" applyNumberFormat="1" applyFont="1" applyFill="1" applyBorder="1" applyAlignment="1">
      <alignment horizontal="center" vertical="top"/>
    </xf>
    <xf numFmtId="3" fontId="1" fillId="7" borderId="49" xfId="0" applyNumberFormat="1" applyFont="1" applyFill="1" applyBorder="1" applyAlignment="1">
      <alignment vertical="top" wrapText="1"/>
    </xf>
    <xf numFmtId="3" fontId="1" fillId="7" borderId="4" xfId="0" applyNumberFormat="1" applyFont="1" applyFill="1" applyBorder="1" applyAlignment="1">
      <alignment horizontal="center" vertical="top"/>
    </xf>
    <xf numFmtId="3" fontId="1" fillId="7" borderId="45" xfId="0" applyNumberFormat="1" applyFont="1" applyFill="1" applyBorder="1" applyAlignment="1">
      <alignment horizontal="center" vertical="top"/>
    </xf>
    <xf numFmtId="3" fontId="4" fillId="0" borderId="37" xfId="0" applyNumberFormat="1" applyFont="1" applyFill="1" applyBorder="1" applyAlignment="1">
      <alignment horizontal="left" vertical="top" wrapText="1"/>
    </xf>
    <xf numFmtId="3" fontId="1" fillId="0" borderId="40" xfId="0" applyNumberFormat="1" applyFont="1" applyFill="1" applyBorder="1" applyAlignment="1">
      <alignment horizontal="center" vertical="top" wrapText="1"/>
    </xf>
    <xf numFmtId="3" fontId="1" fillId="0" borderId="7" xfId="0" applyNumberFormat="1" applyFont="1" applyBorder="1" applyAlignment="1">
      <alignment vertical="top"/>
    </xf>
    <xf numFmtId="3" fontId="1" fillId="0" borderId="37" xfId="0" applyNumberFormat="1" applyFont="1" applyFill="1" applyBorder="1" applyAlignment="1">
      <alignment horizontal="left" vertical="top" wrapText="1"/>
    </xf>
    <xf numFmtId="3" fontId="4" fillId="7" borderId="5" xfId="0" applyNumberFormat="1" applyFont="1" applyFill="1" applyBorder="1" applyAlignment="1">
      <alignment horizontal="center" vertical="top"/>
    </xf>
    <xf numFmtId="3" fontId="4" fillId="0" borderId="48" xfId="0" applyNumberFormat="1" applyFont="1" applyFill="1" applyBorder="1" applyAlignment="1">
      <alignment horizontal="left" vertical="top" wrapText="1"/>
    </xf>
    <xf numFmtId="3" fontId="5" fillId="0" borderId="18" xfId="0" applyNumberFormat="1" applyFont="1" applyFill="1" applyBorder="1" applyAlignment="1">
      <alignment vertical="top" wrapText="1"/>
    </xf>
    <xf numFmtId="3" fontId="4" fillId="0" borderId="2" xfId="0" applyNumberFormat="1" applyFont="1" applyBorder="1" applyAlignment="1">
      <alignment horizontal="center" vertical="top"/>
    </xf>
    <xf numFmtId="3" fontId="4" fillId="0" borderId="53" xfId="0" applyNumberFormat="1" applyFont="1" applyBorder="1" applyAlignment="1">
      <alignment horizontal="center" vertical="top"/>
    </xf>
    <xf numFmtId="3" fontId="4" fillId="5" borderId="67" xfId="0" applyNumberFormat="1" applyFont="1" applyFill="1" applyBorder="1" applyAlignment="1">
      <alignment horizontal="center" vertical="top" wrapText="1"/>
    </xf>
    <xf numFmtId="3" fontId="4" fillId="5" borderId="53" xfId="0" applyNumberFormat="1" applyFont="1" applyFill="1" applyBorder="1" applyAlignment="1">
      <alignment horizontal="center" vertical="top" wrapText="1"/>
    </xf>
    <xf numFmtId="3" fontId="4" fillId="0" borderId="41" xfId="0" applyNumberFormat="1" applyFont="1" applyBorder="1" applyAlignment="1">
      <alignment vertical="top" wrapText="1"/>
    </xf>
    <xf numFmtId="3" fontId="4" fillId="5" borderId="31" xfId="0" applyNumberFormat="1" applyFont="1" applyFill="1" applyBorder="1" applyAlignment="1">
      <alignment horizontal="center" vertical="top" wrapText="1"/>
    </xf>
    <xf numFmtId="3" fontId="4" fillId="5" borderId="60" xfId="0" applyNumberFormat="1" applyFont="1" applyFill="1" applyBorder="1" applyAlignment="1">
      <alignment horizontal="center" vertical="top" wrapText="1"/>
    </xf>
    <xf numFmtId="3" fontId="4" fillId="5" borderId="40" xfId="0" applyNumberFormat="1" applyFont="1" applyFill="1" applyBorder="1" applyAlignment="1">
      <alignment horizontal="center" vertical="top" wrapText="1"/>
    </xf>
    <xf numFmtId="3" fontId="4" fillId="0" borderId="40" xfId="0" applyNumberFormat="1" applyFont="1" applyBorder="1" applyAlignment="1">
      <alignment horizontal="center" vertical="top"/>
    </xf>
    <xf numFmtId="3" fontId="4" fillId="0" borderId="74" xfId="0" applyNumberFormat="1" applyFont="1" applyFill="1" applyBorder="1" applyAlignment="1">
      <alignment horizontal="center" vertical="top"/>
    </xf>
    <xf numFmtId="3" fontId="4" fillId="7" borderId="60" xfId="0" applyNumberFormat="1" applyFont="1" applyFill="1" applyBorder="1" applyAlignment="1">
      <alignment vertical="top" wrapText="1"/>
    </xf>
    <xf numFmtId="3" fontId="1" fillId="0" borderId="38" xfId="0" applyNumberFormat="1" applyFont="1" applyFill="1" applyBorder="1" applyAlignment="1">
      <alignment vertical="top" wrapText="1"/>
    </xf>
    <xf numFmtId="3" fontId="1" fillId="0" borderId="17" xfId="0" applyNumberFormat="1" applyFont="1" applyBorder="1" applyAlignment="1">
      <alignment vertical="top"/>
    </xf>
    <xf numFmtId="3" fontId="4" fillId="0" borderId="9" xfId="0" applyNumberFormat="1" applyFont="1" applyBorder="1" applyAlignment="1">
      <alignment horizontal="center" vertical="top"/>
    </xf>
    <xf numFmtId="3" fontId="4" fillId="7" borderId="6" xfId="0" applyNumberFormat="1" applyFont="1" applyFill="1" applyBorder="1" applyAlignment="1">
      <alignment horizontal="center" vertical="top"/>
    </xf>
    <xf numFmtId="3" fontId="4" fillId="0" borderId="17" xfId="0" applyNumberFormat="1" applyFont="1" applyBorder="1" applyAlignment="1">
      <alignment vertical="top"/>
    </xf>
    <xf numFmtId="3" fontId="4" fillId="5" borderId="38" xfId="0" applyNumberFormat="1" applyFont="1" applyFill="1" applyBorder="1" applyAlignment="1">
      <alignment vertical="top" wrapText="1"/>
    </xf>
    <xf numFmtId="3" fontId="4" fillId="0" borderId="40" xfId="0" applyNumberFormat="1" applyFont="1" applyBorder="1" applyAlignment="1">
      <alignment horizontal="center" vertical="top" wrapText="1"/>
    </xf>
    <xf numFmtId="3" fontId="4" fillId="5" borderId="41" xfId="0" applyNumberFormat="1" applyFont="1" applyFill="1" applyBorder="1" applyAlignment="1">
      <alignment vertical="top" wrapText="1"/>
    </xf>
    <xf numFmtId="3" fontId="4" fillId="0" borderId="62" xfId="0" applyNumberFormat="1" applyFont="1" applyBorder="1" applyAlignment="1">
      <alignment horizontal="center" vertical="top"/>
    </xf>
    <xf numFmtId="3" fontId="4" fillId="0" borderId="26" xfId="0" applyNumberFormat="1" applyFont="1" applyBorder="1" applyAlignment="1">
      <alignment horizontal="center" vertical="top"/>
    </xf>
    <xf numFmtId="3" fontId="1" fillId="7" borderId="60" xfId="0" applyNumberFormat="1" applyFont="1" applyFill="1" applyBorder="1" applyAlignment="1">
      <alignment horizontal="center" vertical="top" wrapText="1"/>
    </xf>
    <xf numFmtId="3" fontId="1" fillId="0" borderId="38" xfId="0" applyNumberFormat="1" applyFont="1" applyBorder="1" applyAlignment="1">
      <alignment vertical="top" wrapText="1"/>
    </xf>
    <xf numFmtId="3" fontId="1" fillId="7" borderId="0" xfId="0" applyNumberFormat="1" applyFont="1" applyFill="1" applyBorder="1" applyAlignment="1">
      <alignment vertical="top"/>
    </xf>
    <xf numFmtId="3" fontId="4" fillId="0" borderId="60" xfId="0" applyNumberFormat="1" applyFont="1" applyBorder="1" applyAlignment="1">
      <alignment horizontal="center" vertical="top"/>
    </xf>
    <xf numFmtId="3" fontId="2" fillId="0" borderId="3" xfId="0" applyNumberFormat="1" applyFont="1" applyBorder="1" applyAlignment="1">
      <alignment horizontal="center" vertical="top"/>
    </xf>
    <xf numFmtId="3" fontId="5" fillId="0" borderId="13" xfId="0" applyNumberFormat="1" applyFont="1" applyFill="1" applyBorder="1" applyAlignment="1">
      <alignment horizontal="center" vertical="top" wrapText="1"/>
    </xf>
    <xf numFmtId="3" fontId="4" fillId="0" borderId="0" xfId="0" applyNumberFormat="1" applyFont="1" applyAlignment="1">
      <alignment vertical="top"/>
    </xf>
    <xf numFmtId="3" fontId="4" fillId="5" borderId="58" xfId="0" applyNumberFormat="1" applyFont="1" applyFill="1" applyBorder="1" applyAlignment="1">
      <alignment horizontal="center" vertical="top"/>
    </xf>
    <xf numFmtId="3" fontId="2" fillId="0" borderId="43" xfId="0" applyNumberFormat="1" applyFont="1" applyBorder="1" applyAlignment="1">
      <alignment horizontal="center" vertical="top"/>
    </xf>
    <xf numFmtId="3" fontId="4" fillId="0" borderId="60" xfId="0" applyNumberFormat="1" applyFont="1" applyBorder="1" applyAlignment="1">
      <alignment horizontal="center" vertical="top" wrapText="1"/>
    </xf>
    <xf numFmtId="3" fontId="1" fillId="0" borderId="4" xfId="0" applyNumberFormat="1" applyFont="1" applyBorder="1" applyAlignment="1">
      <alignment horizontal="center" vertical="top"/>
    </xf>
    <xf numFmtId="3" fontId="1" fillId="0" borderId="41" xfId="0" applyNumberFormat="1" applyFont="1" applyBorder="1" applyAlignment="1">
      <alignment vertical="top" wrapText="1"/>
    </xf>
    <xf numFmtId="3" fontId="1" fillId="0" borderId="3" xfId="0" applyNumberFormat="1" applyFont="1" applyBorder="1" applyAlignment="1">
      <alignment horizontal="center" vertical="top" wrapText="1"/>
    </xf>
    <xf numFmtId="3" fontId="2" fillId="0" borderId="13" xfId="0" applyNumberFormat="1" applyFont="1" applyFill="1" applyBorder="1" applyAlignment="1">
      <alignment vertical="top" textRotation="90" wrapText="1"/>
    </xf>
    <xf numFmtId="3" fontId="2" fillId="0" borderId="19" xfId="0" applyNumberFormat="1" applyFont="1" applyFill="1" applyBorder="1" applyAlignment="1">
      <alignment vertical="top" textRotation="90" wrapText="1"/>
    </xf>
    <xf numFmtId="3" fontId="1" fillId="0" borderId="18" xfId="0" applyNumberFormat="1" applyFont="1" applyBorder="1" applyAlignment="1">
      <alignment horizontal="center" vertical="top"/>
    </xf>
    <xf numFmtId="3" fontId="1" fillId="0" borderId="31" xfId="0" applyNumberFormat="1" applyFont="1" applyBorder="1" applyAlignment="1">
      <alignment horizontal="center" vertical="top"/>
    </xf>
    <xf numFmtId="3" fontId="4" fillId="0" borderId="19" xfId="0" applyNumberFormat="1" applyFont="1" applyFill="1" applyBorder="1" applyAlignment="1">
      <alignment vertical="top" wrapText="1"/>
    </xf>
    <xf numFmtId="3" fontId="2" fillId="0" borderId="39" xfId="0" applyNumberFormat="1" applyFont="1" applyBorder="1" applyAlignment="1">
      <alignment horizontal="center" vertical="top"/>
    </xf>
    <xf numFmtId="3" fontId="2" fillId="0" borderId="21" xfId="0" applyNumberFormat="1" applyFont="1" applyBorder="1" applyAlignment="1">
      <alignment horizontal="center" vertical="top"/>
    </xf>
    <xf numFmtId="3" fontId="1" fillId="0" borderId="67" xfId="0" applyNumberFormat="1" applyFont="1" applyBorder="1" applyAlignment="1">
      <alignment horizontal="center" vertical="top"/>
    </xf>
    <xf numFmtId="3" fontId="1" fillId="0" borderId="53" xfId="0" applyNumberFormat="1" applyFont="1" applyBorder="1" applyAlignment="1">
      <alignment horizontal="center" vertical="top"/>
    </xf>
    <xf numFmtId="3" fontId="1" fillId="0" borderId="37" xfId="0" applyNumberFormat="1" applyFont="1" applyBorder="1" applyAlignment="1">
      <alignment vertical="top" wrapText="1"/>
    </xf>
    <xf numFmtId="3" fontId="4" fillId="5" borderId="62" xfId="0" applyNumberFormat="1" applyFont="1" applyFill="1" applyBorder="1" applyAlignment="1">
      <alignment vertical="top" wrapText="1"/>
    </xf>
    <xf numFmtId="3" fontId="4" fillId="5" borderId="27" xfId="0" applyNumberFormat="1" applyFont="1" applyFill="1" applyBorder="1" applyAlignment="1">
      <alignment horizontal="center" vertical="top" wrapText="1"/>
    </xf>
    <xf numFmtId="3" fontId="4" fillId="7" borderId="43" xfId="0" applyNumberFormat="1" applyFont="1" applyFill="1" applyBorder="1" applyAlignment="1">
      <alignment horizontal="center" vertical="top"/>
    </xf>
    <xf numFmtId="3" fontId="4" fillId="7" borderId="58" xfId="0" applyNumberFormat="1" applyFont="1" applyFill="1" applyBorder="1" applyAlignment="1">
      <alignment horizontal="center" vertical="top"/>
    </xf>
    <xf numFmtId="3" fontId="5" fillId="0" borderId="13" xfId="0" applyNumberFormat="1" applyFont="1" applyFill="1" applyBorder="1" applyAlignment="1">
      <alignment vertical="top" wrapText="1"/>
    </xf>
    <xf numFmtId="3" fontId="2" fillId="0" borderId="32" xfId="0" applyNumberFormat="1" applyFont="1" applyFill="1" applyBorder="1" applyAlignment="1">
      <alignment horizontal="center" vertical="top" textRotation="90" wrapText="1"/>
    </xf>
    <xf numFmtId="3" fontId="4" fillId="7" borderId="52" xfId="0" applyNumberFormat="1" applyFont="1" applyFill="1" applyBorder="1" applyAlignment="1">
      <alignment horizontal="left" vertical="top" wrapText="1"/>
    </xf>
    <xf numFmtId="3" fontId="1" fillId="0" borderId="67" xfId="0" applyNumberFormat="1" applyFont="1" applyFill="1" applyBorder="1" applyAlignment="1">
      <alignment vertical="top" wrapText="1"/>
    </xf>
    <xf numFmtId="3" fontId="1" fillId="0" borderId="17" xfId="0" applyNumberFormat="1" applyFont="1" applyBorder="1" applyAlignment="1">
      <alignment vertical="top" wrapText="1"/>
    </xf>
    <xf numFmtId="3" fontId="1" fillId="0" borderId="43" xfId="0" applyNumberFormat="1" applyFont="1" applyFill="1" applyBorder="1" applyAlignment="1">
      <alignment horizontal="center" vertical="top" wrapText="1"/>
    </xf>
    <xf numFmtId="3" fontId="1" fillId="0" borderId="61" xfId="0" applyNumberFormat="1" applyFont="1" applyFill="1" applyBorder="1" applyAlignment="1">
      <alignment horizontal="center" vertical="top" wrapText="1"/>
    </xf>
    <xf numFmtId="3" fontId="4" fillId="7" borderId="34" xfId="0" applyNumberFormat="1" applyFont="1" applyFill="1" applyBorder="1" applyAlignment="1">
      <alignment horizontal="center" vertical="top"/>
    </xf>
    <xf numFmtId="3" fontId="4" fillId="0" borderId="35" xfId="0" applyNumberFormat="1" applyFont="1" applyFill="1" applyBorder="1" applyAlignment="1">
      <alignment vertical="top" wrapText="1"/>
    </xf>
    <xf numFmtId="3" fontId="4" fillId="0" borderId="8" xfId="0" applyNumberFormat="1" applyFont="1" applyFill="1" applyBorder="1" applyAlignment="1">
      <alignment horizontal="center" vertical="center" wrapText="1"/>
    </xf>
    <xf numFmtId="3" fontId="4" fillId="7" borderId="16" xfId="0" applyNumberFormat="1" applyFont="1" applyFill="1" applyBorder="1" applyAlignment="1">
      <alignment horizontal="left" vertical="top" wrapText="1"/>
    </xf>
    <xf numFmtId="3" fontId="4" fillId="7" borderId="13" xfId="0" applyNumberFormat="1" applyFont="1" applyFill="1" applyBorder="1" applyAlignment="1">
      <alignment horizontal="center" vertical="top" wrapText="1"/>
    </xf>
    <xf numFmtId="3" fontId="4" fillId="7" borderId="39" xfId="0" applyNumberFormat="1" applyFont="1" applyFill="1" applyBorder="1" applyAlignment="1">
      <alignment horizontal="center" vertical="top" wrapText="1"/>
    </xf>
    <xf numFmtId="3" fontId="2" fillId="0" borderId="40" xfId="0" applyNumberFormat="1" applyFont="1" applyBorder="1" applyAlignment="1">
      <alignment horizontal="center" vertical="top"/>
    </xf>
    <xf numFmtId="3" fontId="1" fillId="0" borderId="62" xfId="0" applyNumberFormat="1" applyFont="1" applyBorder="1" applyAlignment="1">
      <alignment vertical="top" wrapText="1"/>
    </xf>
    <xf numFmtId="3" fontId="1" fillId="5" borderId="63" xfId="0" applyNumberFormat="1" applyFont="1" applyFill="1" applyBorder="1" applyAlignment="1">
      <alignment vertical="top" wrapText="1"/>
    </xf>
    <xf numFmtId="3" fontId="1" fillId="7" borderId="37" xfId="0" applyNumberFormat="1" applyFont="1" applyFill="1" applyBorder="1" applyAlignment="1">
      <alignment vertical="top" wrapText="1"/>
    </xf>
    <xf numFmtId="3" fontId="1" fillId="7" borderId="41" xfId="0" applyNumberFormat="1" applyFont="1" applyFill="1" applyBorder="1" applyAlignment="1">
      <alignment vertical="top" wrapText="1"/>
    </xf>
    <xf numFmtId="3" fontId="4" fillId="5" borderId="7" xfId="0" applyNumberFormat="1" applyFont="1" applyFill="1" applyBorder="1" applyAlignment="1">
      <alignment horizontal="center" vertical="top" wrapText="1"/>
    </xf>
    <xf numFmtId="3" fontId="4" fillId="0" borderId="52" xfId="0" applyNumberFormat="1" applyFont="1" applyFill="1" applyBorder="1" applyAlignment="1">
      <alignment horizontal="center" vertical="top" wrapText="1"/>
    </xf>
    <xf numFmtId="3" fontId="4" fillId="0" borderId="52" xfId="0" applyNumberFormat="1" applyFont="1" applyBorder="1" applyAlignment="1">
      <alignment horizontal="center" vertical="top" wrapText="1"/>
    </xf>
    <xf numFmtId="3" fontId="4" fillId="0" borderId="47" xfId="0" applyNumberFormat="1" applyFont="1" applyFill="1" applyBorder="1" applyAlignment="1">
      <alignment horizontal="center" vertical="top" wrapText="1"/>
    </xf>
    <xf numFmtId="3" fontId="2" fillId="0" borderId="32" xfId="0" applyNumberFormat="1" applyFont="1" applyFill="1" applyBorder="1" applyAlignment="1">
      <alignment horizontal="center" vertical="top"/>
    </xf>
    <xf numFmtId="49" fontId="5" fillId="3" borderId="12" xfId="0" applyNumberFormat="1" applyFont="1" applyFill="1" applyBorder="1" applyAlignment="1">
      <alignment vertical="top"/>
    </xf>
    <xf numFmtId="49" fontId="2" fillId="3" borderId="23" xfId="0" applyNumberFormat="1" applyFont="1" applyFill="1" applyBorder="1" applyAlignment="1">
      <alignment horizontal="center" vertical="top"/>
    </xf>
    <xf numFmtId="49" fontId="2" fillId="3" borderId="22" xfId="0" applyNumberFormat="1" applyFont="1" applyFill="1" applyBorder="1" applyAlignment="1">
      <alignment vertical="top"/>
    </xf>
    <xf numFmtId="49" fontId="2" fillId="2" borderId="13" xfId="0" applyNumberFormat="1" applyFont="1" applyFill="1" applyBorder="1" applyAlignment="1">
      <alignment vertical="top"/>
    </xf>
    <xf numFmtId="49" fontId="2" fillId="3" borderId="41" xfId="0" applyNumberFormat="1" applyFont="1" applyFill="1" applyBorder="1" applyAlignment="1">
      <alignment vertical="top"/>
    </xf>
    <xf numFmtId="49" fontId="2" fillId="2" borderId="18" xfId="0" applyNumberFormat="1" applyFont="1" applyFill="1" applyBorder="1" applyAlignment="1">
      <alignment vertical="top"/>
    </xf>
    <xf numFmtId="3" fontId="2" fillId="0" borderId="13" xfId="0" applyNumberFormat="1" applyFont="1" applyFill="1" applyBorder="1" applyAlignment="1">
      <alignment horizontal="left" vertical="top" wrapText="1"/>
    </xf>
    <xf numFmtId="3" fontId="2" fillId="0" borderId="39" xfId="0" applyNumberFormat="1" applyFont="1" applyFill="1" applyBorder="1" applyAlignment="1">
      <alignment horizontal="center" vertical="top"/>
    </xf>
    <xf numFmtId="3" fontId="1" fillId="7" borderId="38" xfId="0" applyNumberFormat="1" applyFont="1" applyFill="1" applyBorder="1" applyAlignment="1">
      <alignment vertical="top" wrapText="1"/>
    </xf>
    <xf numFmtId="3" fontId="4" fillId="7" borderId="52" xfId="0" applyNumberFormat="1" applyFont="1" applyFill="1" applyBorder="1" applyAlignment="1">
      <alignment horizontal="center" vertical="top"/>
    </xf>
    <xf numFmtId="3" fontId="4" fillId="7" borderId="32" xfId="0" applyNumberFormat="1" applyFont="1" applyFill="1" applyBorder="1" applyAlignment="1">
      <alignment horizontal="center" vertical="top"/>
    </xf>
    <xf numFmtId="3" fontId="2" fillId="5" borderId="39" xfId="0" applyNumberFormat="1" applyFont="1" applyFill="1" applyBorder="1" applyAlignment="1">
      <alignment horizontal="center" vertical="top"/>
    </xf>
    <xf numFmtId="3" fontId="1" fillId="5" borderId="42" xfId="0" applyNumberFormat="1" applyFont="1" applyFill="1" applyBorder="1" applyAlignment="1">
      <alignment vertical="top" wrapText="1"/>
    </xf>
    <xf numFmtId="3" fontId="2" fillId="5" borderId="21" xfId="0" applyNumberFormat="1" applyFont="1" applyFill="1" applyBorder="1" applyAlignment="1">
      <alignment horizontal="center" vertical="top"/>
    </xf>
    <xf numFmtId="3" fontId="4" fillId="0" borderId="43" xfId="0" applyNumberFormat="1" applyFont="1" applyBorder="1" applyAlignment="1">
      <alignment horizontal="center" vertical="top" wrapText="1"/>
    </xf>
    <xf numFmtId="3" fontId="4" fillId="0" borderId="61" xfId="0" applyNumberFormat="1" applyFont="1" applyBorder="1" applyAlignment="1">
      <alignment horizontal="center" vertical="top" wrapText="1"/>
    </xf>
    <xf numFmtId="49" fontId="2" fillId="5" borderId="54" xfId="0" applyNumberFormat="1" applyFont="1" applyFill="1" applyBorder="1" applyAlignment="1">
      <alignment horizontal="center" vertical="top"/>
    </xf>
    <xf numFmtId="3" fontId="5" fillId="5" borderId="42" xfId="0" applyNumberFormat="1" applyFont="1" applyFill="1" applyBorder="1" applyAlignment="1">
      <alignment horizontal="left" vertical="top" wrapText="1"/>
    </xf>
    <xf numFmtId="3" fontId="4" fillId="7" borderId="31" xfId="0" applyNumberFormat="1" applyFont="1" applyFill="1" applyBorder="1" applyAlignment="1">
      <alignment horizontal="center" vertical="top"/>
    </xf>
    <xf numFmtId="3" fontId="1" fillId="5" borderId="43" xfId="0" applyNumberFormat="1" applyFont="1" applyFill="1" applyBorder="1" applyAlignment="1">
      <alignment vertical="top" wrapText="1"/>
    </xf>
    <xf numFmtId="3" fontId="4" fillId="7" borderId="40" xfId="0" applyNumberFormat="1" applyFont="1" applyFill="1" applyBorder="1" applyAlignment="1">
      <alignment horizontal="center" vertical="top"/>
    </xf>
    <xf numFmtId="3" fontId="1" fillId="7" borderId="54" xfId="0" applyNumberFormat="1" applyFont="1" applyFill="1" applyBorder="1" applyAlignment="1">
      <alignment horizontal="left" vertical="top" wrapText="1"/>
    </xf>
    <xf numFmtId="3" fontId="5" fillId="0" borderId="7" xfId="0" applyNumberFormat="1" applyFont="1" applyBorder="1" applyAlignment="1">
      <alignment horizontal="center" vertical="top"/>
    </xf>
    <xf numFmtId="3" fontId="1" fillId="0" borderId="2" xfId="0" applyNumberFormat="1" applyFont="1" applyFill="1" applyBorder="1" applyAlignment="1">
      <alignment horizontal="center" vertical="top" wrapText="1"/>
    </xf>
    <xf numFmtId="3" fontId="2" fillId="5" borderId="40" xfId="0" applyNumberFormat="1" applyFont="1" applyFill="1" applyBorder="1" applyAlignment="1">
      <alignment horizontal="center" vertical="top"/>
    </xf>
    <xf numFmtId="3" fontId="4" fillId="0" borderId="9" xfId="0" applyNumberFormat="1" applyFont="1" applyFill="1" applyBorder="1" applyAlignment="1">
      <alignment horizontal="center" vertical="top" wrapText="1"/>
    </xf>
    <xf numFmtId="3" fontId="2" fillId="0" borderId="61" xfId="0" applyNumberFormat="1" applyFont="1" applyFill="1" applyBorder="1" applyAlignment="1">
      <alignment horizontal="center" vertical="top"/>
    </xf>
    <xf numFmtId="3" fontId="1" fillId="0" borderId="22" xfId="0" applyNumberFormat="1" applyFont="1" applyBorder="1" applyAlignment="1">
      <alignment vertical="top" wrapText="1"/>
    </xf>
    <xf numFmtId="3" fontId="4" fillId="5" borderId="66" xfId="0" applyNumberFormat="1" applyFont="1" applyFill="1" applyBorder="1" applyAlignment="1">
      <alignment vertical="top" wrapText="1"/>
    </xf>
    <xf numFmtId="3" fontId="4" fillId="5" borderId="35" xfId="0" applyNumberFormat="1" applyFont="1" applyFill="1" applyBorder="1" applyAlignment="1">
      <alignment horizontal="center" vertical="top" wrapText="1"/>
    </xf>
    <xf numFmtId="3" fontId="1" fillId="7" borderId="19" xfId="0" applyNumberFormat="1" applyFont="1" applyFill="1" applyBorder="1" applyAlignment="1">
      <alignment horizontal="center" vertical="top"/>
    </xf>
    <xf numFmtId="3" fontId="1" fillId="0" borderId="19" xfId="0" applyNumberFormat="1" applyFont="1" applyBorder="1" applyAlignment="1">
      <alignment horizontal="center" vertical="top"/>
    </xf>
    <xf numFmtId="3" fontId="1" fillId="7" borderId="67" xfId="0" applyNumberFormat="1" applyFont="1" applyFill="1" applyBorder="1" applyAlignment="1">
      <alignment horizontal="center" vertical="top" wrapText="1"/>
    </xf>
    <xf numFmtId="3" fontId="2" fillId="7" borderId="32" xfId="0" applyNumberFormat="1" applyFont="1" applyFill="1" applyBorder="1" applyAlignment="1">
      <alignment horizontal="center" vertical="top"/>
    </xf>
    <xf numFmtId="3" fontId="1" fillId="0" borderId="62" xfId="0" applyNumberFormat="1" applyFont="1" applyBorder="1" applyAlignment="1">
      <alignment vertical="top"/>
    </xf>
    <xf numFmtId="3" fontId="1" fillId="0" borderId="35" xfId="0" applyNumberFormat="1" applyFont="1" applyFill="1" applyBorder="1" applyAlignment="1">
      <alignment horizontal="center" vertical="top" wrapText="1"/>
    </xf>
    <xf numFmtId="49" fontId="1" fillId="0" borderId="0" xfId="0" applyNumberFormat="1" applyFont="1" applyBorder="1" applyAlignment="1">
      <alignment horizontal="center" vertical="top" wrapText="1"/>
    </xf>
    <xf numFmtId="3" fontId="2" fillId="5" borderId="32" xfId="0" applyNumberFormat="1" applyFont="1" applyFill="1" applyBorder="1" applyAlignment="1">
      <alignment horizontal="center" vertical="top"/>
    </xf>
    <xf numFmtId="3" fontId="4" fillId="0" borderId="0" xfId="0" applyNumberFormat="1" applyFont="1" applyAlignment="1">
      <alignment horizontal="center" vertical="top"/>
    </xf>
    <xf numFmtId="164" fontId="1" fillId="0" borderId="3"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164" fontId="5" fillId="8" borderId="51" xfId="0" applyNumberFormat="1" applyFont="1" applyFill="1" applyBorder="1" applyAlignment="1">
      <alignment horizontal="center" vertical="top"/>
    </xf>
    <xf numFmtId="164" fontId="5" fillId="8" borderId="56" xfId="0" applyNumberFormat="1" applyFont="1" applyFill="1" applyBorder="1" applyAlignment="1">
      <alignment horizontal="center" vertical="top"/>
    </xf>
    <xf numFmtId="164" fontId="1" fillId="7" borderId="16" xfId="0" applyNumberFormat="1" applyFont="1" applyFill="1" applyBorder="1" applyAlignment="1">
      <alignment horizontal="center" vertical="top"/>
    </xf>
    <xf numFmtId="164" fontId="1" fillId="7" borderId="10" xfId="0" applyNumberFormat="1" applyFont="1" applyFill="1" applyBorder="1" applyAlignment="1">
      <alignment horizontal="center" vertical="top"/>
    </xf>
    <xf numFmtId="164" fontId="1" fillId="7" borderId="0" xfId="0" applyNumberFormat="1" applyFont="1" applyFill="1" applyBorder="1" applyAlignment="1">
      <alignment horizontal="center" vertical="top"/>
    </xf>
    <xf numFmtId="164" fontId="1" fillId="7" borderId="8" xfId="0" applyNumberFormat="1" applyFont="1" applyFill="1" applyBorder="1" applyAlignment="1">
      <alignment horizontal="center" vertical="top"/>
    </xf>
    <xf numFmtId="164" fontId="5" fillId="8" borderId="28" xfId="0" applyNumberFormat="1" applyFont="1" applyFill="1" applyBorder="1" applyAlignment="1">
      <alignment horizontal="center" vertical="top"/>
    </xf>
    <xf numFmtId="164" fontId="1" fillId="0" borderId="7" xfId="0" applyNumberFormat="1" applyFont="1" applyFill="1" applyBorder="1" applyAlignment="1">
      <alignment horizontal="center" vertical="top"/>
    </xf>
    <xf numFmtId="164" fontId="1" fillId="0" borderId="26" xfId="0" applyNumberFormat="1" applyFont="1" applyFill="1" applyBorder="1" applyAlignment="1">
      <alignment horizontal="center" vertical="top"/>
    </xf>
    <xf numFmtId="164" fontId="5" fillId="8" borderId="26" xfId="0" applyNumberFormat="1" applyFont="1" applyFill="1" applyBorder="1" applyAlignment="1">
      <alignment horizontal="center" vertical="top"/>
    </xf>
    <xf numFmtId="164" fontId="5" fillId="8" borderId="2" xfId="0" applyNumberFormat="1" applyFont="1" applyFill="1" applyBorder="1" applyAlignment="1">
      <alignment horizontal="center" vertical="top"/>
    </xf>
    <xf numFmtId="164" fontId="4" fillId="7" borderId="8" xfId="0" applyNumberFormat="1" applyFont="1" applyFill="1" applyBorder="1" applyAlignment="1">
      <alignment horizontal="center" vertical="top"/>
    </xf>
    <xf numFmtId="164" fontId="4" fillId="7" borderId="7" xfId="0" applyNumberFormat="1" applyFont="1" applyFill="1" applyBorder="1" applyAlignment="1">
      <alignment horizontal="center" vertical="top"/>
    </xf>
    <xf numFmtId="164" fontId="1" fillId="0" borderId="7" xfId="0" applyNumberFormat="1" applyFont="1" applyBorder="1" applyAlignment="1">
      <alignment horizontal="center" vertical="top"/>
    </xf>
    <xf numFmtId="164" fontId="1" fillId="0" borderId="8" xfId="0" applyNumberFormat="1" applyFont="1" applyBorder="1" applyAlignment="1">
      <alignment horizontal="center" vertical="top"/>
    </xf>
    <xf numFmtId="164" fontId="1" fillId="7" borderId="62" xfId="0" applyNumberFormat="1" applyFont="1" applyFill="1" applyBorder="1" applyAlignment="1">
      <alignment horizontal="center" vertical="top"/>
    </xf>
    <xf numFmtId="164" fontId="1" fillId="0" borderId="28" xfId="0" applyNumberFormat="1" applyFont="1" applyFill="1" applyBorder="1" applyAlignment="1">
      <alignment horizontal="center" vertical="top"/>
    </xf>
    <xf numFmtId="164" fontId="1" fillId="7" borderId="17" xfId="0" applyNumberFormat="1" applyFont="1" applyFill="1" applyBorder="1" applyAlignment="1">
      <alignment horizontal="center" vertical="top"/>
    </xf>
    <xf numFmtId="164" fontId="1" fillId="7" borderId="7" xfId="0" applyNumberFormat="1" applyFont="1" applyFill="1" applyBorder="1" applyAlignment="1">
      <alignment horizontal="center" vertical="top"/>
    </xf>
    <xf numFmtId="164" fontId="1" fillId="7" borderId="24" xfId="0" applyNumberFormat="1" applyFont="1" applyFill="1" applyBorder="1" applyAlignment="1">
      <alignment horizontal="center" vertical="top"/>
    </xf>
    <xf numFmtId="164" fontId="4" fillId="0" borderId="10" xfId="0" applyNumberFormat="1" applyFont="1" applyFill="1" applyBorder="1" applyAlignment="1">
      <alignment horizontal="center" vertical="top"/>
    </xf>
    <xf numFmtId="164" fontId="4" fillId="0" borderId="24" xfId="0" applyNumberFormat="1" applyFont="1" applyFill="1" applyBorder="1" applyAlignment="1">
      <alignment horizontal="center" vertical="top"/>
    </xf>
    <xf numFmtId="164" fontId="4" fillId="0" borderId="8" xfId="0" applyNumberFormat="1" applyFont="1" applyFill="1" applyBorder="1" applyAlignment="1">
      <alignment horizontal="center" vertical="top"/>
    </xf>
    <xf numFmtId="164" fontId="1" fillId="0" borderId="6" xfId="0" applyNumberFormat="1" applyFont="1" applyFill="1" applyBorder="1" applyAlignment="1">
      <alignment horizontal="center" vertical="top"/>
    </xf>
    <xf numFmtId="164" fontId="1" fillId="0" borderId="58" xfId="0" applyNumberFormat="1" applyFont="1" applyFill="1" applyBorder="1" applyAlignment="1">
      <alignment horizontal="center" vertical="top"/>
    </xf>
    <xf numFmtId="164" fontId="1" fillId="0" borderId="62" xfId="0" applyNumberFormat="1" applyFont="1" applyFill="1" applyBorder="1" applyAlignment="1">
      <alignment horizontal="center" vertical="top"/>
    </xf>
    <xf numFmtId="164" fontId="1" fillId="7" borderId="27" xfId="0" applyNumberFormat="1" applyFont="1" applyFill="1" applyBorder="1" applyAlignment="1">
      <alignment horizontal="center" vertical="top"/>
    </xf>
    <xf numFmtId="164" fontId="1" fillId="7" borderId="6" xfId="0" applyNumberFormat="1" applyFont="1" applyFill="1" applyBorder="1" applyAlignment="1">
      <alignment horizontal="center" vertical="top"/>
    </xf>
    <xf numFmtId="164" fontId="5" fillId="8" borderId="48" xfId="0" applyNumberFormat="1" applyFont="1" applyFill="1" applyBorder="1" applyAlignment="1">
      <alignment horizontal="center" vertical="top"/>
    </xf>
    <xf numFmtId="164" fontId="2" fillId="8" borderId="48" xfId="0" applyNumberFormat="1" applyFont="1" applyFill="1" applyBorder="1" applyAlignment="1">
      <alignment horizontal="center" vertical="top"/>
    </xf>
    <xf numFmtId="164" fontId="2" fillId="8" borderId="46" xfId="0" applyNumberFormat="1" applyFont="1" applyFill="1" applyBorder="1" applyAlignment="1">
      <alignment horizontal="center" vertical="top"/>
    </xf>
    <xf numFmtId="164" fontId="2" fillId="8" borderId="56" xfId="0" applyNumberFormat="1" applyFont="1" applyFill="1" applyBorder="1" applyAlignment="1">
      <alignment horizontal="center" vertical="top"/>
    </xf>
    <xf numFmtId="164" fontId="4" fillId="7" borderId="10" xfId="0" applyNumberFormat="1" applyFont="1" applyFill="1" applyBorder="1" applyAlignment="1">
      <alignment horizontal="center" vertical="top"/>
    </xf>
    <xf numFmtId="164" fontId="4" fillId="7" borderId="16" xfId="0" applyNumberFormat="1" applyFont="1" applyFill="1" applyBorder="1" applyAlignment="1">
      <alignment horizontal="center" vertical="top"/>
    </xf>
    <xf numFmtId="164" fontId="4" fillId="0" borderId="3" xfId="0" applyNumberFormat="1" applyFont="1" applyFill="1" applyBorder="1" applyAlignment="1">
      <alignment horizontal="center" vertical="top"/>
    </xf>
    <xf numFmtId="164" fontId="5" fillId="2" borderId="12" xfId="0" applyNumberFormat="1" applyFont="1" applyFill="1" applyBorder="1" applyAlignment="1">
      <alignment horizontal="center" vertical="top"/>
    </xf>
    <xf numFmtId="164" fontId="5" fillId="2" borderId="1" xfId="0" applyNumberFormat="1" applyFont="1" applyFill="1" applyBorder="1" applyAlignment="1">
      <alignment horizontal="center" vertical="top"/>
    </xf>
    <xf numFmtId="164" fontId="5" fillId="3" borderId="12" xfId="0" applyNumberFormat="1" applyFont="1" applyFill="1" applyBorder="1" applyAlignment="1">
      <alignment horizontal="center" vertical="top"/>
    </xf>
    <xf numFmtId="164" fontId="5" fillId="3" borderId="1" xfId="0" applyNumberFormat="1" applyFont="1" applyFill="1" applyBorder="1" applyAlignment="1">
      <alignment horizontal="center" vertical="top"/>
    </xf>
    <xf numFmtId="164" fontId="4" fillId="0" borderId="6" xfId="0" applyNumberFormat="1" applyFont="1" applyFill="1" applyBorder="1" applyAlignment="1">
      <alignment horizontal="center" vertical="top" wrapText="1"/>
    </xf>
    <xf numFmtId="164" fontId="4" fillId="0" borderId="2" xfId="0" applyNumberFormat="1" applyFont="1" applyFill="1" applyBorder="1" applyAlignment="1">
      <alignment horizontal="center" vertical="top" wrapText="1"/>
    </xf>
    <xf numFmtId="164" fontId="5" fillId="8" borderId="62" xfId="0" applyNumberFormat="1" applyFont="1" applyFill="1" applyBorder="1" applyAlignment="1">
      <alignment horizontal="center" vertical="top"/>
    </xf>
    <xf numFmtId="164" fontId="5" fillId="8" borderId="27" xfId="0" applyNumberFormat="1" applyFont="1" applyFill="1" applyBorder="1" applyAlignment="1">
      <alignment horizontal="center" vertical="top"/>
    </xf>
    <xf numFmtId="164" fontId="5" fillId="8" borderId="6" xfId="0" applyNumberFormat="1" applyFont="1" applyFill="1" applyBorder="1" applyAlignment="1">
      <alignment horizontal="center" vertical="top"/>
    </xf>
    <xf numFmtId="164" fontId="1" fillId="0" borderId="2" xfId="0" applyNumberFormat="1" applyFont="1" applyFill="1" applyBorder="1" applyAlignment="1">
      <alignment horizontal="center" vertical="top" wrapText="1"/>
    </xf>
    <xf numFmtId="164" fontId="1" fillId="0" borderId="8" xfId="0" applyNumberFormat="1" applyFont="1" applyFill="1" applyBorder="1" applyAlignment="1">
      <alignment horizontal="center" vertical="top" wrapText="1"/>
    </xf>
    <xf numFmtId="164" fontId="1" fillId="5" borderId="17" xfId="0" applyNumberFormat="1" applyFont="1" applyFill="1" applyBorder="1" applyAlignment="1">
      <alignment horizontal="center" vertical="top"/>
    </xf>
    <xf numFmtId="164" fontId="1" fillId="5" borderId="0" xfId="0" applyNumberFormat="1" applyFont="1" applyFill="1" applyBorder="1" applyAlignment="1">
      <alignment horizontal="center" vertical="top"/>
    </xf>
    <xf numFmtId="164" fontId="5" fillId="8" borderId="66" xfId="0" applyNumberFormat="1" applyFont="1" applyFill="1" applyBorder="1" applyAlignment="1">
      <alignment horizontal="center" vertical="top"/>
    </xf>
    <xf numFmtId="164" fontId="1" fillId="0" borderId="8" xfId="0" applyNumberFormat="1" applyFont="1" applyFill="1" applyBorder="1" applyAlignment="1">
      <alignment horizontal="center" vertical="top"/>
    </xf>
    <xf numFmtId="164" fontId="4" fillId="7" borderId="62" xfId="0" applyNumberFormat="1" applyFont="1" applyFill="1" applyBorder="1" applyAlignment="1">
      <alignment horizontal="center" vertical="top"/>
    </xf>
    <xf numFmtId="164" fontId="1" fillId="0" borderId="2" xfId="0" applyNumberFormat="1" applyFont="1" applyFill="1" applyBorder="1" applyAlignment="1">
      <alignment horizontal="center" vertical="top"/>
    </xf>
    <xf numFmtId="164" fontId="1" fillId="0" borderId="17" xfId="0" applyNumberFormat="1" applyFont="1" applyFill="1" applyBorder="1" applyAlignment="1">
      <alignment horizontal="center" vertical="top"/>
    </xf>
    <xf numFmtId="164" fontId="4" fillId="0" borderId="28" xfId="0" applyNumberFormat="1" applyFont="1" applyFill="1" applyBorder="1" applyAlignment="1">
      <alignment horizontal="center" vertical="top"/>
    </xf>
    <xf numFmtId="164" fontId="4" fillId="0" borderId="26" xfId="0" applyNumberFormat="1" applyFont="1" applyFill="1" applyBorder="1" applyAlignment="1">
      <alignment horizontal="center" vertical="top"/>
    </xf>
    <xf numFmtId="164" fontId="4" fillId="7" borderId="66" xfId="0" applyNumberFormat="1" applyFont="1" applyFill="1" applyBorder="1" applyAlignment="1">
      <alignment horizontal="center" vertical="center"/>
    </xf>
    <xf numFmtId="164" fontId="1" fillId="7" borderId="66" xfId="0" applyNumberFormat="1" applyFont="1" applyFill="1" applyBorder="1" applyAlignment="1">
      <alignment horizontal="center" vertical="center"/>
    </xf>
    <xf numFmtId="164" fontId="1" fillId="0" borderId="24" xfId="0" applyNumberFormat="1" applyFont="1" applyFill="1" applyBorder="1" applyAlignment="1">
      <alignment horizontal="center" vertical="top"/>
    </xf>
    <xf numFmtId="164" fontId="2" fillId="8" borderId="72" xfId="0" applyNumberFormat="1" applyFont="1" applyFill="1" applyBorder="1" applyAlignment="1">
      <alignment horizontal="center" vertical="top"/>
    </xf>
    <xf numFmtId="164" fontId="2" fillId="8" borderId="51" xfId="0" applyNumberFormat="1" applyFont="1" applyFill="1" applyBorder="1" applyAlignment="1">
      <alignment horizontal="center" vertical="top"/>
    </xf>
    <xf numFmtId="164" fontId="1" fillId="0" borderId="0" xfId="0" applyNumberFormat="1" applyFont="1" applyFill="1" applyBorder="1" applyAlignment="1">
      <alignment horizontal="center" vertical="top"/>
    </xf>
    <xf numFmtId="164" fontId="2" fillId="8" borderId="28" xfId="0" applyNumberFormat="1" applyFont="1" applyFill="1" applyBorder="1" applyAlignment="1">
      <alignment horizontal="center" vertical="top"/>
    </xf>
    <xf numFmtId="164" fontId="2" fillId="8" borderId="62" xfId="0" applyNumberFormat="1" applyFont="1" applyFill="1" applyBorder="1" applyAlignment="1">
      <alignment horizontal="center" vertical="top"/>
    </xf>
    <xf numFmtId="164" fontId="1" fillId="7" borderId="37" xfId="0" applyNumberFormat="1" applyFont="1" applyFill="1" applyBorder="1" applyAlignment="1">
      <alignment horizontal="center" vertical="top"/>
    </xf>
    <xf numFmtId="164" fontId="2" fillId="8" borderId="6" xfId="0" applyNumberFormat="1" applyFont="1" applyFill="1" applyBorder="1" applyAlignment="1">
      <alignment horizontal="center" vertical="top"/>
    </xf>
    <xf numFmtId="164" fontId="1" fillId="5" borderId="6" xfId="0" applyNumberFormat="1" applyFont="1" applyFill="1" applyBorder="1" applyAlignment="1">
      <alignment horizontal="center" vertical="top" wrapText="1"/>
    </xf>
    <xf numFmtId="164" fontId="2" fillId="2" borderId="12" xfId="0" applyNumberFormat="1" applyFont="1" applyFill="1" applyBorder="1" applyAlignment="1">
      <alignment horizontal="center" vertical="top"/>
    </xf>
    <xf numFmtId="164" fontId="2" fillId="2" borderId="23" xfId="0" applyNumberFormat="1" applyFont="1" applyFill="1" applyBorder="1" applyAlignment="1">
      <alignment horizontal="center" vertical="top"/>
    </xf>
    <xf numFmtId="164" fontId="1" fillId="5" borderId="28" xfId="0" applyNumberFormat="1" applyFont="1" applyFill="1" applyBorder="1" applyAlignment="1">
      <alignment horizontal="center" vertical="top" wrapText="1"/>
    </xf>
    <xf numFmtId="164" fontId="1" fillId="0" borderId="17" xfId="0" applyNumberFormat="1" applyFont="1" applyBorder="1" applyAlignment="1">
      <alignment horizontal="center" vertical="top"/>
    </xf>
    <xf numFmtId="164" fontId="1" fillId="5" borderId="16" xfId="0" applyNumberFormat="1" applyFont="1" applyFill="1" applyBorder="1" applyAlignment="1">
      <alignment horizontal="center" vertical="top"/>
    </xf>
    <xf numFmtId="164" fontId="1" fillId="5" borderId="62" xfId="0" applyNumberFormat="1" applyFont="1" applyFill="1" applyBorder="1" applyAlignment="1">
      <alignment horizontal="center" vertical="top"/>
    </xf>
    <xf numFmtId="164" fontId="2" fillId="3" borderId="57" xfId="0" applyNumberFormat="1" applyFont="1" applyFill="1" applyBorder="1" applyAlignment="1">
      <alignment horizontal="center" vertical="top"/>
    </xf>
    <xf numFmtId="164" fontId="2" fillId="3" borderId="20" xfId="0" applyNumberFormat="1" applyFont="1" applyFill="1" applyBorder="1" applyAlignment="1">
      <alignment horizontal="center" vertical="top"/>
    </xf>
    <xf numFmtId="164" fontId="2" fillId="4" borderId="57" xfId="0" applyNumberFormat="1" applyFont="1" applyFill="1" applyBorder="1" applyAlignment="1">
      <alignment horizontal="center" vertical="top"/>
    </xf>
    <xf numFmtId="164" fontId="2" fillId="4" borderId="20" xfId="0" applyNumberFormat="1" applyFont="1" applyFill="1" applyBorder="1" applyAlignment="1">
      <alignment horizontal="center" vertical="top"/>
    </xf>
    <xf numFmtId="164" fontId="4" fillId="0" borderId="1" xfId="0" applyNumberFormat="1" applyFont="1" applyBorder="1" applyAlignment="1">
      <alignment horizontal="center" vertical="top" wrapText="1"/>
    </xf>
    <xf numFmtId="164" fontId="5" fillId="4" borderId="36" xfId="0" applyNumberFormat="1" applyFont="1" applyFill="1" applyBorder="1" applyAlignment="1">
      <alignment horizontal="center" vertical="top" wrapText="1"/>
    </xf>
    <xf numFmtId="164" fontId="4" fillId="0" borderId="37" xfId="0" applyNumberFormat="1" applyFont="1" applyFill="1" applyBorder="1" applyAlignment="1">
      <alignment horizontal="center" vertical="top" wrapText="1"/>
    </xf>
    <xf numFmtId="164" fontId="4" fillId="0" borderId="5" xfId="0" applyNumberFormat="1" applyFont="1" applyFill="1" applyBorder="1" applyAlignment="1">
      <alignment horizontal="center" vertical="top" wrapText="1"/>
    </xf>
    <xf numFmtId="164" fontId="4" fillId="0" borderId="6" xfId="0" applyNumberFormat="1" applyFont="1" applyBorder="1" applyAlignment="1">
      <alignment horizontal="center" vertical="top" wrapText="1"/>
    </xf>
    <xf numFmtId="164" fontId="4" fillId="0" borderId="38" xfId="0" applyNumberFormat="1" applyFont="1" applyBorder="1" applyAlignment="1">
      <alignment horizontal="center" vertical="top" wrapText="1"/>
    </xf>
    <xf numFmtId="164" fontId="4" fillId="0" borderId="49" xfId="0" applyNumberFormat="1" applyFont="1" applyFill="1" applyBorder="1" applyAlignment="1">
      <alignment horizontal="center" vertical="top" wrapText="1"/>
    </xf>
    <xf numFmtId="164" fontId="4" fillId="0" borderId="56" xfId="0" applyNumberFormat="1" applyFont="1" applyFill="1" applyBorder="1" applyAlignment="1">
      <alignment horizontal="center" vertical="top" wrapText="1"/>
    </xf>
    <xf numFmtId="164" fontId="5" fillId="4" borderId="1" xfId="0" applyNumberFormat="1" applyFont="1" applyFill="1" applyBorder="1" applyAlignment="1">
      <alignment horizontal="center" vertical="top" wrapText="1"/>
    </xf>
    <xf numFmtId="164" fontId="5" fillId="8" borderId="1" xfId="0" applyNumberFormat="1" applyFont="1" applyFill="1" applyBorder="1" applyAlignment="1">
      <alignment horizontal="center" vertical="top" wrapText="1"/>
    </xf>
    <xf numFmtId="164" fontId="5" fillId="8" borderId="23" xfId="0" applyNumberFormat="1" applyFont="1" applyFill="1" applyBorder="1" applyAlignment="1">
      <alignment horizontal="center" vertical="top" wrapText="1"/>
    </xf>
    <xf numFmtId="164" fontId="1" fillId="0" borderId="0" xfId="0" applyNumberFormat="1" applyFont="1" applyBorder="1" applyAlignment="1">
      <alignment vertical="top"/>
    </xf>
    <xf numFmtId="164" fontId="1" fillId="0" borderId="0" xfId="0" applyNumberFormat="1" applyFont="1" applyAlignment="1">
      <alignment vertical="top"/>
    </xf>
    <xf numFmtId="164" fontId="1" fillId="0" borderId="59" xfId="0" applyNumberFormat="1" applyFont="1" applyFill="1" applyBorder="1" applyAlignment="1">
      <alignment horizontal="center" vertical="top"/>
    </xf>
    <xf numFmtId="3" fontId="4" fillId="7" borderId="31" xfId="0" applyNumberFormat="1" applyFont="1" applyFill="1" applyBorder="1" applyAlignment="1">
      <alignment horizontal="center" vertical="top" wrapText="1"/>
    </xf>
    <xf numFmtId="164" fontId="4" fillId="0" borderId="6" xfId="0" applyNumberFormat="1" applyFont="1" applyBorder="1" applyAlignment="1">
      <alignment horizontal="center" vertical="top"/>
    </xf>
    <xf numFmtId="164" fontId="4" fillId="0" borderId="8" xfId="0" applyNumberFormat="1" applyFont="1" applyBorder="1" applyAlignment="1">
      <alignment horizontal="center" vertical="top"/>
    </xf>
    <xf numFmtId="164" fontId="1" fillId="0" borderId="0" xfId="0" applyNumberFormat="1" applyFont="1" applyBorder="1" applyAlignment="1">
      <alignment horizontal="center" vertical="top"/>
    </xf>
    <xf numFmtId="164" fontId="4" fillId="0" borderId="7" xfId="0" applyNumberFormat="1" applyFont="1" applyFill="1" applyBorder="1" applyAlignment="1">
      <alignment horizontal="center" vertical="top"/>
    </xf>
    <xf numFmtId="3" fontId="4" fillId="0" borderId="17" xfId="0" applyNumberFormat="1" applyFont="1" applyBorder="1" applyAlignment="1">
      <alignment vertical="top" wrapText="1"/>
    </xf>
    <xf numFmtId="3" fontId="4" fillId="0" borderId="42" xfId="0" applyNumberFormat="1" applyFont="1" applyBorder="1" applyAlignment="1">
      <alignment vertical="top"/>
    </xf>
    <xf numFmtId="3" fontId="4" fillId="5" borderId="62" xfId="0" applyNumberFormat="1" applyFont="1" applyFill="1" applyBorder="1" applyAlignment="1">
      <alignment horizontal="left" vertical="top"/>
    </xf>
    <xf numFmtId="3" fontId="4" fillId="5" borderId="63" xfId="0" applyNumberFormat="1" applyFont="1" applyFill="1" applyBorder="1" applyAlignment="1">
      <alignment horizontal="left" vertical="top"/>
    </xf>
    <xf numFmtId="3" fontId="1" fillId="7" borderId="53" xfId="0" applyNumberFormat="1" applyFont="1" applyFill="1" applyBorder="1" applyAlignment="1">
      <alignment horizontal="center" vertical="top" wrapText="1"/>
    </xf>
    <xf numFmtId="3" fontId="4" fillId="7" borderId="17" xfId="0" applyNumberFormat="1" applyFont="1" applyFill="1" applyBorder="1" applyAlignment="1">
      <alignment vertical="top" wrapText="1"/>
    </xf>
    <xf numFmtId="3" fontId="13" fillId="7" borderId="43" xfId="0" applyNumberFormat="1" applyFont="1" applyFill="1" applyBorder="1" applyAlignment="1">
      <alignment horizontal="center" vertical="top"/>
    </xf>
    <xf numFmtId="3" fontId="13" fillId="7" borderId="61" xfId="0" applyNumberFormat="1" applyFont="1" applyFill="1" applyBorder="1" applyAlignment="1">
      <alignment horizontal="center" vertical="top"/>
    </xf>
    <xf numFmtId="164" fontId="4" fillId="7" borderId="17" xfId="0" applyNumberFormat="1" applyFont="1" applyFill="1" applyBorder="1" applyAlignment="1">
      <alignment horizontal="center" vertical="top"/>
    </xf>
    <xf numFmtId="164" fontId="4" fillId="5" borderId="17" xfId="0" applyNumberFormat="1" applyFont="1" applyFill="1" applyBorder="1" applyAlignment="1">
      <alignment horizontal="center" vertical="top"/>
    </xf>
    <xf numFmtId="164" fontId="1" fillId="0" borderId="6"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3" fontId="5" fillId="3" borderId="14" xfId="0" applyNumberFormat="1" applyFont="1" applyFill="1" applyBorder="1" applyAlignment="1">
      <alignment vertical="top" wrapText="1"/>
    </xf>
    <xf numFmtId="3" fontId="5" fillId="3" borderId="55" xfId="0" applyNumberFormat="1" applyFont="1" applyFill="1" applyBorder="1" applyAlignment="1">
      <alignment vertical="top" wrapText="1"/>
    </xf>
    <xf numFmtId="3" fontId="1" fillId="7" borderId="32" xfId="0" applyNumberFormat="1" applyFont="1" applyFill="1" applyBorder="1" applyAlignment="1">
      <alignment horizontal="center" vertical="top" wrapText="1"/>
    </xf>
    <xf numFmtId="3" fontId="4" fillId="5" borderId="5" xfId="0" applyNumberFormat="1" applyFont="1" applyFill="1" applyBorder="1" applyAlignment="1">
      <alignment horizontal="center" vertical="top"/>
    </xf>
    <xf numFmtId="3" fontId="4" fillId="7" borderId="2" xfId="0" applyNumberFormat="1" applyFont="1" applyFill="1" applyBorder="1" applyAlignment="1">
      <alignment horizontal="center" vertical="top" wrapText="1"/>
    </xf>
    <xf numFmtId="3" fontId="2" fillId="7" borderId="57" xfId="0" applyNumberFormat="1" applyFont="1" applyFill="1" applyBorder="1" applyAlignment="1">
      <alignment vertical="top" wrapText="1"/>
    </xf>
    <xf numFmtId="164" fontId="1" fillId="0" borderId="16" xfId="0" applyNumberFormat="1" applyFont="1" applyBorder="1" applyAlignment="1">
      <alignment horizontal="center" vertical="top"/>
    </xf>
    <xf numFmtId="164" fontId="1" fillId="7" borderId="28" xfId="0" applyNumberFormat="1" applyFont="1" applyFill="1" applyBorder="1" applyAlignment="1">
      <alignment horizontal="center" vertical="top"/>
    </xf>
    <xf numFmtId="164" fontId="1" fillId="5" borderId="10" xfId="0" applyNumberFormat="1" applyFont="1" applyFill="1" applyBorder="1" applyAlignment="1">
      <alignment horizontal="center" vertical="top"/>
    </xf>
    <xf numFmtId="3" fontId="2" fillId="0" borderId="68" xfId="0" applyNumberFormat="1" applyFont="1" applyFill="1" applyBorder="1" applyAlignment="1">
      <alignment vertical="top" textRotation="90" wrapText="1"/>
    </xf>
    <xf numFmtId="3" fontId="2" fillId="0" borderId="44" xfId="0" applyNumberFormat="1" applyFont="1" applyFill="1" applyBorder="1" applyAlignment="1">
      <alignment horizontal="center" vertical="top" textRotation="90" wrapText="1"/>
    </xf>
    <xf numFmtId="3" fontId="2" fillId="5" borderId="70" xfId="0" applyNumberFormat="1" applyFont="1" applyFill="1" applyBorder="1" applyAlignment="1">
      <alignment horizontal="center" vertical="top"/>
    </xf>
    <xf numFmtId="164" fontId="4" fillId="5" borderId="16" xfId="0" applyNumberFormat="1" applyFont="1" applyFill="1" applyBorder="1" applyAlignment="1">
      <alignment horizontal="center" vertical="top"/>
    </xf>
    <xf numFmtId="164" fontId="4" fillId="5" borderId="62" xfId="0" applyNumberFormat="1" applyFont="1" applyFill="1" applyBorder="1" applyAlignment="1">
      <alignment horizontal="center" vertical="top"/>
    </xf>
    <xf numFmtId="164" fontId="4" fillId="5" borderId="66" xfId="0" applyNumberFormat="1" applyFont="1" applyFill="1" applyBorder="1" applyAlignment="1">
      <alignment horizontal="center" vertical="top"/>
    </xf>
    <xf numFmtId="164" fontId="1" fillId="5" borderId="66" xfId="0" applyNumberFormat="1" applyFont="1" applyFill="1" applyBorder="1" applyAlignment="1">
      <alignment horizontal="center" vertical="top"/>
    </xf>
    <xf numFmtId="164" fontId="1" fillId="7" borderId="62" xfId="0" applyNumberFormat="1" applyFont="1" applyFill="1" applyBorder="1" applyAlignment="1">
      <alignment horizontal="center" vertical="center"/>
    </xf>
    <xf numFmtId="164" fontId="2" fillId="2" borderId="75" xfId="0" applyNumberFormat="1" applyFont="1" applyFill="1" applyBorder="1" applyAlignment="1">
      <alignment horizontal="center" vertical="top"/>
    </xf>
    <xf numFmtId="164" fontId="1" fillId="5" borderId="2" xfId="0" applyNumberFormat="1" applyFont="1" applyFill="1" applyBorder="1" applyAlignment="1">
      <alignment horizontal="center" vertical="top"/>
    </xf>
    <xf numFmtId="164" fontId="4" fillId="5" borderId="77" xfId="0" applyNumberFormat="1" applyFont="1" applyFill="1" applyBorder="1" applyAlignment="1">
      <alignment horizontal="center" vertical="top"/>
    </xf>
    <xf numFmtId="164" fontId="4" fillId="7" borderId="66" xfId="0" applyNumberFormat="1" applyFont="1" applyFill="1" applyBorder="1" applyAlignment="1">
      <alignment horizontal="center" vertical="top"/>
    </xf>
    <xf numFmtId="164" fontId="4" fillId="7" borderId="32" xfId="0" applyNumberFormat="1" applyFont="1" applyFill="1" applyBorder="1" applyAlignment="1">
      <alignment horizontal="center" vertical="top"/>
    </xf>
    <xf numFmtId="164" fontId="4" fillId="0" borderId="17" xfId="0" applyNumberFormat="1" applyFont="1" applyBorder="1" applyAlignment="1">
      <alignment horizontal="center" vertical="top"/>
    </xf>
    <xf numFmtId="3" fontId="1" fillId="0" borderId="16" xfId="0" applyNumberFormat="1" applyFont="1" applyBorder="1" applyAlignment="1">
      <alignment vertical="top"/>
    </xf>
    <xf numFmtId="164" fontId="4" fillId="0" borderId="23" xfId="0" applyNumberFormat="1" applyFont="1" applyBorder="1" applyAlignment="1">
      <alignment horizontal="center" vertical="top" wrapText="1"/>
    </xf>
    <xf numFmtId="3" fontId="1" fillId="0" borderId="24" xfId="0" applyNumberFormat="1" applyFont="1" applyBorder="1" applyAlignment="1">
      <alignment horizontal="center" vertical="top"/>
    </xf>
    <xf numFmtId="3" fontId="5" fillId="3" borderId="55" xfId="0" applyNumberFormat="1" applyFont="1" applyFill="1" applyBorder="1" applyAlignment="1">
      <alignment horizontal="center" vertical="top" wrapText="1"/>
    </xf>
    <xf numFmtId="3" fontId="5" fillId="3" borderId="75" xfId="0" applyNumberFormat="1" applyFont="1" applyFill="1" applyBorder="1" applyAlignment="1">
      <alignment horizontal="center" vertical="top" wrapText="1"/>
    </xf>
    <xf numFmtId="3" fontId="2" fillId="7" borderId="19" xfId="0" applyNumberFormat="1" applyFont="1" applyFill="1" applyBorder="1" applyAlignment="1">
      <alignment horizontal="center" vertical="top" wrapText="1"/>
    </xf>
    <xf numFmtId="3" fontId="2" fillId="7" borderId="70" xfId="0" applyNumberFormat="1"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3" fontId="2" fillId="7" borderId="69" xfId="0" applyNumberFormat="1" applyFont="1" applyFill="1" applyBorder="1" applyAlignment="1">
      <alignment horizontal="center" vertical="top"/>
    </xf>
    <xf numFmtId="3" fontId="1" fillId="7" borderId="60" xfId="0" applyNumberFormat="1" applyFont="1" applyFill="1" applyBorder="1" applyAlignment="1">
      <alignment vertical="top" wrapText="1"/>
    </xf>
    <xf numFmtId="3" fontId="1" fillId="7" borderId="19" xfId="0" applyNumberFormat="1" applyFont="1" applyFill="1" applyBorder="1" applyAlignment="1">
      <alignment vertical="top" wrapText="1"/>
    </xf>
    <xf numFmtId="164" fontId="4" fillId="7" borderId="8" xfId="0" applyNumberFormat="1" applyFont="1" applyFill="1" applyBorder="1" applyAlignment="1">
      <alignment horizontal="center" vertical="top" wrapText="1"/>
    </xf>
    <xf numFmtId="164" fontId="4" fillId="0" borderId="7" xfId="0" applyNumberFormat="1" applyFont="1" applyBorder="1" applyAlignment="1">
      <alignment horizontal="center" vertical="top" wrapText="1"/>
    </xf>
    <xf numFmtId="49" fontId="2" fillId="3" borderId="42" xfId="0" applyNumberFormat="1" applyFont="1" applyFill="1" applyBorder="1" applyAlignment="1">
      <alignment horizontal="center" vertical="top"/>
    </xf>
    <xf numFmtId="3" fontId="4" fillId="5" borderId="19" xfId="0" applyNumberFormat="1" applyFont="1" applyFill="1" applyBorder="1" applyAlignment="1">
      <alignment horizontal="center" vertical="top"/>
    </xf>
    <xf numFmtId="3" fontId="4" fillId="5" borderId="44" xfId="0" applyNumberFormat="1" applyFont="1" applyFill="1" applyBorder="1" applyAlignment="1">
      <alignment horizontal="center" vertical="top"/>
    </xf>
    <xf numFmtId="3" fontId="1" fillId="5" borderId="21" xfId="0" applyNumberFormat="1" applyFont="1" applyFill="1" applyBorder="1" applyAlignment="1">
      <alignment horizontal="center" vertical="top"/>
    </xf>
    <xf numFmtId="3" fontId="1" fillId="0" borderId="43" xfId="0" applyNumberFormat="1" applyFont="1" applyFill="1" applyBorder="1" applyAlignment="1">
      <alignment vertical="top" wrapText="1"/>
    </xf>
    <xf numFmtId="3" fontId="1" fillId="0" borderId="30" xfId="0" applyNumberFormat="1" applyFont="1" applyBorder="1" applyAlignment="1">
      <alignment horizontal="center" vertical="top"/>
    </xf>
    <xf numFmtId="3" fontId="1" fillId="7" borderId="42" xfId="0" applyNumberFormat="1" applyFont="1" applyFill="1" applyBorder="1" applyAlignment="1">
      <alignment vertical="top" wrapText="1"/>
    </xf>
    <xf numFmtId="3" fontId="5" fillId="0" borderId="60" xfId="0" applyNumberFormat="1" applyFont="1" applyBorder="1" applyAlignment="1">
      <alignment horizontal="center" vertical="top"/>
    </xf>
    <xf numFmtId="3" fontId="5" fillId="0" borderId="18" xfId="0" applyNumberFormat="1" applyFont="1" applyBorder="1" applyAlignment="1">
      <alignment horizontal="center" vertical="top"/>
    </xf>
    <xf numFmtId="3" fontId="5" fillId="0" borderId="71" xfId="0" applyNumberFormat="1" applyFont="1" applyBorder="1" applyAlignment="1">
      <alignment horizontal="center" vertical="top"/>
    </xf>
    <xf numFmtId="3" fontId="4" fillId="7" borderId="6" xfId="0" applyNumberFormat="1" applyFont="1" applyFill="1" applyBorder="1" applyAlignment="1">
      <alignment horizontal="center" vertical="top" wrapText="1"/>
    </xf>
    <xf numFmtId="164" fontId="4" fillId="7" borderId="6" xfId="0" applyNumberFormat="1" applyFont="1" applyFill="1" applyBorder="1" applyAlignment="1">
      <alignment horizontal="center" vertical="top" wrapText="1"/>
    </xf>
    <xf numFmtId="164" fontId="4" fillId="7" borderId="28" xfId="0" applyNumberFormat="1" applyFont="1" applyFill="1" applyBorder="1" applyAlignment="1">
      <alignment horizontal="center" vertical="top" wrapText="1"/>
    </xf>
    <xf numFmtId="3" fontId="4" fillId="7" borderId="38" xfId="0" applyNumberFormat="1" applyFont="1" applyFill="1" applyBorder="1" applyAlignment="1">
      <alignment horizontal="left" vertical="top" wrapText="1"/>
    </xf>
    <xf numFmtId="164" fontId="4" fillId="7" borderId="2" xfId="0" applyNumberFormat="1" applyFont="1" applyFill="1" applyBorder="1" applyAlignment="1">
      <alignment horizontal="center" vertical="top" wrapText="1"/>
    </xf>
    <xf numFmtId="164" fontId="4" fillId="7" borderId="26" xfId="0" applyNumberFormat="1" applyFont="1" applyFill="1" applyBorder="1" applyAlignment="1">
      <alignment horizontal="center" vertical="top" wrapText="1"/>
    </xf>
    <xf numFmtId="3" fontId="4" fillId="7" borderId="41" xfId="0" applyNumberFormat="1" applyFont="1" applyFill="1" applyBorder="1" applyAlignment="1">
      <alignment horizontal="left" vertical="top" wrapText="1"/>
    </xf>
    <xf numFmtId="3" fontId="4" fillId="7" borderId="54" xfId="0" applyNumberFormat="1" applyFont="1" applyFill="1" applyBorder="1" applyAlignment="1">
      <alignment horizontal="center" vertical="top"/>
    </xf>
    <xf numFmtId="3" fontId="4" fillId="7" borderId="67" xfId="0" applyNumberFormat="1" applyFont="1" applyFill="1" applyBorder="1" applyAlignment="1">
      <alignment horizontal="left" vertical="top" wrapText="1"/>
    </xf>
    <xf numFmtId="3" fontId="2" fillId="0" borderId="31" xfId="0" applyNumberFormat="1" applyFont="1" applyFill="1" applyBorder="1" applyAlignment="1">
      <alignment vertical="top"/>
    </xf>
    <xf numFmtId="3" fontId="2" fillId="0" borderId="60" xfId="0" applyNumberFormat="1" applyFont="1" applyBorder="1" applyAlignment="1">
      <alignment vertical="top"/>
    </xf>
    <xf numFmtId="3" fontId="2" fillId="0" borderId="40" xfId="0" applyNumberFormat="1" applyFont="1" applyFill="1" applyBorder="1" applyAlignment="1">
      <alignment vertical="top"/>
    </xf>
    <xf numFmtId="164" fontId="1" fillId="5" borderId="6" xfId="0" applyNumberFormat="1" applyFont="1" applyFill="1" applyBorder="1" applyAlignment="1">
      <alignment horizontal="center" vertical="top"/>
    </xf>
    <xf numFmtId="164" fontId="5" fillId="8" borderId="62" xfId="0" applyNumberFormat="1" applyFont="1" applyFill="1" applyBorder="1" applyAlignment="1">
      <alignment horizontal="center" vertical="center"/>
    </xf>
    <xf numFmtId="164" fontId="5" fillId="8" borderId="8" xfId="0" applyNumberFormat="1" applyFont="1" applyFill="1" applyBorder="1" applyAlignment="1">
      <alignment horizontal="center" vertical="top" wrapText="1"/>
    </xf>
    <xf numFmtId="164" fontId="5" fillId="8" borderId="7" xfId="0" applyNumberFormat="1" applyFont="1" applyFill="1" applyBorder="1" applyAlignment="1">
      <alignment horizontal="center" vertical="top" wrapText="1"/>
    </xf>
    <xf numFmtId="3" fontId="4" fillId="7" borderId="54" xfId="0" applyNumberFormat="1" applyFont="1" applyFill="1" applyBorder="1" applyAlignment="1">
      <alignment horizontal="left" vertical="top" wrapText="1"/>
    </xf>
    <xf numFmtId="3" fontId="4" fillId="5" borderId="17" xfId="0" applyNumberFormat="1" applyFont="1" applyFill="1" applyBorder="1" applyAlignment="1">
      <alignment vertical="top" wrapText="1"/>
    </xf>
    <xf numFmtId="3" fontId="5" fillId="7" borderId="29" xfId="0" applyNumberFormat="1" applyFont="1" applyFill="1" applyBorder="1" applyAlignment="1">
      <alignment horizontal="left" vertical="top" wrapText="1"/>
    </xf>
    <xf numFmtId="3" fontId="5" fillId="0" borderId="59" xfId="0" applyNumberFormat="1" applyFont="1" applyBorder="1" applyAlignment="1">
      <alignment horizontal="center" vertical="top"/>
    </xf>
    <xf numFmtId="164" fontId="4" fillId="0" borderId="9" xfId="0" applyNumberFormat="1" applyFont="1" applyFill="1" applyBorder="1" applyAlignment="1">
      <alignment horizontal="center" vertical="top"/>
    </xf>
    <xf numFmtId="164" fontId="4" fillId="0" borderId="76" xfId="0" applyNumberFormat="1" applyFont="1" applyFill="1" applyBorder="1" applyAlignment="1">
      <alignment horizontal="center" vertical="top"/>
    </xf>
    <xf numFmtId="3" fontId="4" fillId="0" borderId="77" xfId="0" applyNumberFormat="1" applyFont="1" applyFill="1" applyBorder="1" applyAlignment="1">
      <alignment horizontal="center" vertical="top"/>
    </xf>
    <xf numFmtId="3" fontId="4" fillId="0" borderId="29" xfId="0" applyNumberFormat="1" applyFont="1" applyFill="1" applyBorder="1" applyAlignment="1">
      <alignment horizontal="center" vertical="top"/>
    </xf>
    <xf numFmtId="3" fontId="4" fillId="0" borderId="59" xfId="0" applyNumberFormat="1" applyFont="1" applyFill="1" applyBorder="1" applyAlignment="1">
      <alignment horizontal="center" vertical="top"/>
    </xf>
    <xf numFmtId="49" fontId="2" fillId="5" borderId="43" xfId="0" applyNumberFormat="1" applyFont="1" applyFill="1" applyBorder="1" applyAlignment="1">
      <alignment vertical="top"/>
    </xf>
    <xf numFmtId="164" fontId="1" fillId="0" borderId="5" xfId="0" applyNumberFormat="1" applyFont="1" applyFill="1" applyBorder="1" applyAlignment="1">
      <alignment horizontal="center" vertical="top"/>
    </xf>
    <xf numFmtId="164" fontId="1" fillId="0" borderId="15" xfId="0" applyNumberFormat="1" applyFont="1" applyFill="1" applyBorder="1" applyAlignment="1">
      <alignment horizontal="center" vertical="top"/>
    </xf>
    <xf numFmtId="3" fontId="5" fillId="5" borderId="29" xfId="0" applyNumberFormat="1" applyFont="1" applyFill="1" applyBorder="1" applyAlignment="1">
      <alignment vertical="top" wrapText="1"/>
    </xf>
    <xf numFmtId="3" fontId="5" fillId="0" borderId="29" xfId="0" applyNumberFormat="1" applyFont="1" applyFill="1" applyBorder="1" applyAlignment="1">
      <alignment horizontal="center" vertical="top" textRotation="180" wrapText="1"/>
    </xf>
    <xf numFmtId="3" fontId="1" fillId="0" borderId="54" xfId="0" applyNumberFormat="1" applyFont="1" applyFill="1" applyBorder="1" applyAlignment="1">
      <alignment horizontal="center" vertical="top"/>
    </xf>
    <xf numFmtId="3" fontId="1" fillId="7" borderId="43" xfId="0" applyNumberFormat="1" applyFont="1" applyFill="1" applyBorder="1" applyAlignment="1">
      <alignment vertical="top" wrapText="1"/>
    </xf>
    <xf numFmtId="0" fontId="13" fillId="7" borderId="19" xfId="0" applyFont="1" applyFill="1" applyBorder="1" applyAlignment="1">
      <alignment horizontal="center" vertical="top"/>
    </xf>
    <xf numFmtId="0" fontId="13" fillId="7" borderId="21" xfId="0" applyFont="1" applyFill="1" applyBorder="1" applyAlignment="1">
      <alignment horizontal="center" vertical="top"/>
    </xf>
    <xf numFmtId="164" fontId="4" fillId="0" borderId="37" xfId="0" applyNumberFormat="1" applyFont="1" applyBorder="1" applyAlignment="1">
      <alignment horizontal="center" vertical="top" wrapText="1"/>
    </xf>
    <xf numFmtId="164" fontId="4" fillId="0" borderId="2" xfId="0" applyNumberFormat="1" applyFont="1" applyBorder="1" applyAlignment="1">
      <alignment horizontal="center" vertical="top" wrapText="1"/>
    </xf>
    <xf numFmtId="3" fontId="4" fillId="0" borderId="28" xfId="0" applyNumberFormat="1" applyFont="1" applyBorder="1" applyAlignment="1">
      <alignment horizontal="center" vertical="top" wrapText="1"/>
    </xf>
    <xf numFmtId="3" fontId="5" fillId="0" borderId="18" xfId="0" applyNumberFormat="1" applyFont="1" applyFill="1" applyBorder="1" applyAlignment="1">
      <alignment vertical="top" textRotation="90" wrapText="1"/>
    </xf>
    <xf numFmtId="3" fontId="5" fillId="0" borderId="32" xfId="0" applyNumberFormat="1" applyFont="1" applyFill="1" applyBorder="1" applyAlignment="1">
      <alignment horizontal="center" vertical="top" wrapText="1"/>
    </xf>
    <xf numFmtId="3" fontId="1" fillId="0" borderId="32" xfId="0" applyNumberFormat="1" applyFont="1" applyBorder="1" applyAlignment="1">
      <alignment horizontal="center" vertical="top"/>
    </xf>
    <xf numFmtId="164" fontId="1" fillId="7" borderId="15" xfId="0" applyNumberFormat="1" applyFont="1" applyFill="1" applyBorder="1" applyAlignment="1">
      <alignment horizontal="center" vertical="top"/>
    </xf>
    <xf numFmtId="3" fontId="8" fillId="0" borderId="0" xfId="0" applyNumberFormat="1" applyFont="1" applyBorder="1" applyAlignment="1">
      <alignment vertical="top"/>
    </xf>
    <xf numFmtId="164" fontId="2" fillId="8" borderId="4" xfId="0" applyNumberFormat="1" applyFont="1" applyFill="1" applyBorder="1" applyAlignment="1">
      <alignment horizontal="center" vertical="top"/>
    </xf>
    <xf numFmtId="164" fontId="2" fillId="2" borderId="55" xfId="0" applyNumberFormat="1" applyFont="1" applyFill="1" applyBorder="1" applyAlignment="1">
      <alignment horizontal="center" vertical="top"/>
    </xf>
    <xf numFmtId="164" fontId="1" fillId="5" borderId="13" xfId="0" applyNumberFormat="1" applyFont="1" applyFill="1" applyBorder="1" applyAlignment="1">
      <alignment horizontal="center" vertical="top"/>
    </xf>
    <xf numFmtId="164" fontId="1" fillId="7" borderId="60" xfId="0" applyNumberFormat="1" applyFont="1" applyFill="1" applyBorder="1" applyAlignment="1">
      <alignment horizontal="center" vertical="top"/>
    </xf>
    <xf numFmtId="164" fontId="1" fillId="5" borderId="18" xfId="0" applyNumberFormat="1" applyFont="1" applyFill="1" applyBorder="1" applyAlignment="1">
      <alignment horizontal="center" vertical="top"/>
    </xf>
    <xf numFmtId="164" fontId="1" fillId="7" borderId="18" xfId="0" applyNumberFormat="1" applyFont="1" applyFill="1" applyBorder="1" applyAlignment="1">
      <alignment horizontal="center" vertical="top"/>
    </xf>
    <xf numFmtId="164" fontId="1" fillId="0" borderId="18" xfId="0" applyNumberFormat="1" applyFont="1" applyBorder="1" applyAlignment="1">
      <alignment horizontal="center" vertical="top"/>
    </xf>
    <xf numFmtId="164" fontId="1" fillId="0" borderId="13" xfId="0" applyNumberFormat="1" applyFont="1" applyBorder="1" applyAlignment="1">
      <alignment horizontal="center" vertical="top"/>
    </xf>
    <xf numFmtId="164" fontId="2" fillId="2" borderId="11" xfId="0" applyNumberFormat="1" applyFont="1" applyFill="1" applyBorder="1" applyAlignment="1">
      <alignment horizontal="center" vertical="top"/>
    </xf>
    <xf numFmtId="164" fontId="2" fillId="3" borderId="19" xfId="0" applyNumberFormat="1" applyFont="1" applyFill="1" applyBorder="1" applyAlignment="1">
      <alignment horizontal="center" vertical="top"/>
    </xf>
    <xf numFmtId="164" fontId="2" fillId="4" borderId="19" xfId="0" applyNumberFormat="1" applyFont="1" applyFill="1" applyBorder="1" applyAlignment="1">
      <alignment horizontal="center" vertical="top"/>
    </xf>
    <xf numFmtId="164" fontId="5" fillId="8" borderId="4" xfId="0" applyNumberFormat="1" applyFont="1" applyFill="1" applyBorder="1" applyAlignment="1">
      <alignment horizontal="center" vertical="top"/>
    </xf>
    <xf numFmtId="164" fontId="1" fillId="7" borderId="13" xfId="0" applyNumberFormat="1" applyFont="1" applyFill="1" applyBorder="1" applyAlignment="1">
      <alignment horizontal="center" vertical="top"/>
    </xf>
    <xf numFmtId="164" fontId="4" fillId="0" borderId="18" xfId="0" applyNumberFormat="1" applyFont="1" applyBorder="1" applyAlignment="1">
      <alignment horizontal="center" vertical="top"/>
    </xf>
    <xf numFmtId="164" fontId="2" fillId="8" borderId="27" xfId="0" applyNumberFormat="1" applyFont="1" applyFill="1" applyBorder="1" applyAlignment="1">
      <alignment horizontal="center" vertical="top"/>
    </xf>
    <xf numFmtId="164" fontId="5" fillId="8" borderId="60" xfId="0" applyNumberFormat="1" applyFont="1" applyFill="1" applyBorder="1" applyAlignment="1">
      <alignment horizontal="center" vertical="top"/>
    </xf>
    <xf numFmtId="164" fontId="1" fillId="5" borderId="60" xfId="0" applyNumberFormat="1" applyFont="1" applyFill="1" applyBorder="1" applyAlignment="1">
      <alignment horizontal="center" vertical="top"/>
    </xf>
    <xf numFmtId="164" fontId="1" fillId="5" borderId="67" xfId="0" applyNumberFormat="1" applyFont="1" applyFill="1" applyBorder="1" applyAlignment="1">
      <alignment horizontal="center" vertical="top"/>
    </xf>
    <xf numFmtId="164" fontId="4" fillId="5" borderId="18" xfId="0" applyNumberFormat="1" applyFont="1" applyFill="1" applyBorder="1" applyAlignment="1">
      <alignment horizontal="center" vertical="top"/>
    </xf>
    <xf numFmtId="164" fontId="4" fillId="5" borderId="29" xfId="0" applyNumberFormat="1" applyFont="1" applyFill="1" applyBorder="1" applyAlignment="1">
      <alignment horizontal="center" vertical="top"/>
    </xf>
    <xf numFmtId="164" fontId="1" fillId="7" borderId="60" xfId="0" applyNumberFormat="1" applyFont="1" applyFill="1" applyBorder="1" applyAlignment="1">
      <alignment horizontal="center" vertical="center"/>
    </xf>
    <xf numFmtId="164" fontId="1" fillId="7" borderId="67" xfId="0" applyNumberFormat="1" applyFont="1" applyFill="1" applyBorder="1" applyAlignment="1">
      <alignment horizontal="center" vertical="center"/>
    </xf>
    <xf numFmtId="164" fontId="4" fillId="7" borderId="60" xfId="0" applyNumberFormat="1" applyFont="1" applyFill="1" applyBorder="1" applyAlignment="1">
      <alignment horizontal="center" vertical="top"/>
    </xf>
    <xf numFmtId="164" fontId="2" fillId="8" borderId="60" xfId="0" applyNumberFormat="1" applyFont="1" applyFill="1" applyBorder="1" applyAlignment="1">
      <alignment horizontal="center" vertical="top"/>
    </xf>
    <xf numFmtId="164" fontId="4" fillId="0" borderId="28" xfId="0" applyNumberFormat="1" applyFont="1" applyBorder="1" applyAlignment="1">
      <alignment horizontal="center" vertical="top"/>
    </xf>
    <xf numFmtId="164" fontId="4" fillId="0" borderId="7" xfId="0" applyNumberFormat="1" applyFont="1" applyBorder="1" applyAlignment="1">
      <alignment horizontal="center" vertical="top"/>
    </xf>
    <xf numFmtId="164" fontId="1" fillId="0" borderId="18" xfId="0" applyNumberFormat="1" applyFont="1" applyFill="1" applyBorder="1" applyAlignment="1">
      <alignment horizontal="center" vertical="top"/>
    </xf>
    <xf numFmtId="164" fontId="4" fillId="7" borderId="18" xfId="0" applyNumberFormat="1" applyFont="1" applyFill="1" applyBorder="1" applyAlignment="1">
      <alignment horizontal="center" vertical="top"/>
    </xf>
    <xf numFmtId="164" fontId="4" fillId="0" borderId="18" xfId="0" applyNumberFormat="1" applyFont="1" applyFill="1" applyBorder="1" applyAlignment="1">
      <alignment horizontal="center" vertical="top"/>
    </xf>
    <xf numFmtId="164" fontId="4" fillId="7" borderId="13" xfId="0" applyNumberFormat="1" applyFont="1" applyFill="1" applyBorder="1" applyAlignment="1">
      <alignment horizontal="center" vertical="top"/>
    </xf>
    <xf numFmtId="164" fontId="5" fillId="4" borderId="77" xfId="0" applyNumberFormat="1" applyFont="1" applyFill="1" applyBorder="1" applyAlignment="1">
      <alignment horizontal="center" vertical="top" wrapText="1"/>
    </xf>
    <xf numFmtId="164" fontId="4" fillId="0" borderId="66" xfId="0" applyNumberFormat="1" applyFont="1" applyFill="1" applyBorder="1" applyAlignment="1">
      <alignment horizontal="center" vertical="top" wrapText="1"/>
    </xf>
    <xf numFmtId="164" fontId="1" fillId="7" borderId="66" xfId="0" applyNumberFormat="1" applyFont="1" applyFill="1" applyBorder="1" applyAlignment="1">
      <alignment horizontal="center" vertical="top"/>
    </xf>
    <xf numFmtId="164" fontId="5" fillId="4" borderId="12" xfId="0" applyNumberFormat="1" applyFont="1" applyFill="1" applyBorder="1" applyAlignment="1">
      <alignment horizontal="center" vertical="top" wrapText="1"/>
    </xf>
    <xf numFmtId="164" fontId="4" fillId="0" borderId="62" xfId="0" applyNumberFormat="1" applyFont="1" applyBorder="1" applyAlignment="1">
      <alignment horizontal="center" vertical="top" wrapText="1"/>
    </xf>
    <xf numFmtId="164" fontId="4" fillId="0" borderId="66" xfId="0" applyNumberFormat="1" applyFont="1" applyBorder="1" applyAlignment="1">
      <alignment horizontal="center" vertical="top" wrapText="1"/>
    </xf>
    <xf numFmtId="164" fontId="5" fillId="8" borderId="12" xfId="0" applyNumberFormat="1" applyFont="1" applyFill="1" applyBorder="1" applyAlignment="1">
      <alignment horizontal="center" vertical="top" wrapText="1"/>
    </xf>
    <xf numFmtId="164" fontId="4" fillId="0" borderId="26" xfId="0" applyNumberFormat="1" applyFont="1" applyFill="1" applyBorder="1" applyAlignment="1">
      <alignment horizontal="center" vertical="top" wrapText="1"/>
    </xf>
    <xf numFmtId="164" fontId="4" fillId="0" borderId="28" xfId="0" applyNumberFormat="1" applyFont="1" applyBorder="1" applyAlignment="1">
      <alignment horizontal="center" vertical="top" wrapText="1"/>
    </xf>
    <xf numFmtId="164" fontId="4" fillId="0" borderId="26" xfId="0" applyNumberFormat="1" applyFont="1" applyBorder="1" applyAlignment="1">
      <alignment horizontal="center" vertical="top" wrapText="1"/>
    </xf>
    <xf numFmtId="164" fontId="4" fillId="0" borderId="28" xfId="0" applyNumberFormat="1" applyFont="1" applyFill="1" applyBorder="1" applyAlignment="1">
      <alignment horizontal="center" vertical="top" wrapText="1"/>
    </xf>
    <xf numFmtId="164" fontId="5" fillId="8" borderId="75" xfId="0" applyNumberFormat="1" applyFont="1" applyFill="1" applyBorder="1" applyAlignment="1">
      <alignment horizontal="center" vertical="top" wrapText="1"/>
    </xf>
    <xf numFmtId="164" fontId="5" fillId="4" borderId="29" xfId="0" applyNumberFormat="1" applyFont="1" applyFill="1" applyBorder="1" applyAlignment="1">
      <alignment horizontal="center" vertical="top" wrapText="1"/>
    </xf>
    <xf numFmtId="164" fontId="4" fillId="0" borderId="67" xfId="0" applyNumberFormat="1" applyFont="1" applyFill="1" applyBorder="1" applyAlignment="1">
      <alignment horizontal="center" vertical="top" wrapText="1"/>
    </xf>
    <xf numFmtId="164" fontId="5" fillId="4" borderId="11" xfId="0" applyNumberFormat="1" applyFont="1" applyFill="1" applyBorder="1" applyAlignment="1">
      <alignment horizontal="center" vertical="top" wrapText="1"/>
    </xf>
    <xf numFmtId="164" fontId="4" fillId="0" borderId="60" xfId="0" applyNumberFormat="1" applyFont="1" applyBorder="1" applyAlignment="1">
      <alignment horizontal="center" vertical="top" wrapText="1"/>
    </xf>
    <xf numFmtId="164" fontId="4" fillId="0" borderId="67" xfId="0" applyNumberFormat="1" applyFont="1" applyBorder="1" applyAlignment="1">
      <alignment horizontal="center" vertical="top" wrapText="1"/>
    </xf>
    <xf numFmtId="164" fontId="4" fillId="0" borderId="60" xfId="0" applyNumberFormat="1" applyFont="1" applyFill="1" applyBorder="1" applyAlignment="1">
      <alignment horizontal="center" vertical="top" wrapText="1"/>
    </xf>
    <xf numFmtId="164" fontId="5" fillId="8" borderId="11" xfId="0" applyNumberFormat="1" applyFont="1" applyFill="1" applyBorder="1" applyAlignment="1">
      <alignment horizontal="center" vertical="top" wrapText="1"/>
    </xf>
    <xf numFmtId="3" fontId="2" fillId="7" borderId="19" xfId="0" applyNumberFormat="1" applyFont="1" applyFill="1" applyBorder="1" applyAlignment="1">
      <alignment horizontal="left" vertical="top" wrapText="1"/>
    </xf>
    <xf numFmtId="164" fontId="4" fillId="0" borderId="22" xfId="0" applyNumberFormat="1" applyFont="1" applyBorder="1" applyAlignment="1">
      <alignment horizontal="center" vertical="center" textRotation="90" wrapText="1"/>
    </xf>
    <xf numFmtId="164" fontId="4" fillId="0" borderId="11" xfId="0" applyNumberFormat="1" applyFont="1" applyBorder="1" applyAlignment="1">
      <alignment horizontal="center" vertical="center" textRotation="90" wrapText="1"/>
    </xf>
    <xf numFmtId="164" fontId="5" fillId="4" borderId="23" xfId="0" applyNumberFormat="1" applyFont="1" applyFill="1" applyBorder="1" applyAlignment="1">
      <alignment horizontal="center" vertical="top" wrapText="1"/>
    </xf>
    <xf numFmtId="3" fontId="4" fillId="0" borderId="60" xfId="0" applyNumberFormat="1" applyFont="1" applyFill="1" applyBorder="1" applyAlignment="1">
      <alignment vertical="top" wrapText="1"/>
    </xf>
    <xf numFmtId="3" fontId="5" fillId="0" borderId="19" xfId="0" applyNumberFormat="1" applyFont="1" applyFill="1" applyBorder="1" applyAlignment="1">
      <alignment vertical="top" textRotation="90" wrapText="1"/>
    </xf>
    <xf numFmtId="3" fontId="5" fillId="0" borderId="67" xfId="0" applyNumberFormat="1" applyFont="1" applyFill="1" applyBorder="1" applyAlignment="1">
      <alignment vertical="top" textRotation="90" wrapText="1"/>
    </xf>
    <xf numFmtId="3" fontId="4" fillId="5" borderId="34" xfId="0" applyNumberFormat="1" applyFont="1" applyFill="1" applyBorder="1" applyAlignment="1">
      <alignment horizontal="center" vertical="top" wrapText="1"/>
    </xf>
    <xf numFmtId="3" fontId="4" fillId="5" borderId="28" xfId="0" applyNumberFormat="1" applyFont="1" applyFill="1" applyBorder="1" applyAlignment="1">
      <alignment horizontal="center" vertical="top" wrapText="1"/>
    </xf>
    <xf numFmtId="164" fontId="4" fillId="0" borderId="60" xfId="0" applyNumberFormat="1" applyFont="1" applyBorder="1" applyAlignment="1">
      <alignment horizontal="center" vertical="top"/>
    </xf>
    <xf numFmtId="164" fontId="4" fillId="7" borderId="67" xfId="0" applyNumberFormat="1" applyFont="1" applyFill="1" applyBorder="1" applyAlignment="1">
      <alignment horizontal="center" vertical="top"/>
    </xf>
    <xf numFmtId="164" fontId="1" fillId="7" borderId="67" xfId="0" applyNumberFormat="1" applyFont="1" applyFill="1" applyBorder="1" applyAlignment="1">
      <alignment horizontal="center" vertical="top"/>
    </xf>
    <xf numFmtId="164" fontId="1" fillId="7" borderId="26" xfId="0" applyNumberFormat="1" applyFont="1" applyFill="1" applyBorder="1" applyAlignment="1">
      <alignment horizontal="center" vertical="top"/>
    </xf>
    <xf numFmtId="164" fontId="5" fillId="4" borderId="75" xfId="0" applyNumberFormat="1" applyFont="1" applyFill="1" applyBorder="1" applyAlignment="1">
      <alignment horizontal="center" vertical="top" wrapText="1"/>
    </xf>
    <xf numFmtId="3" fontId="1" fillId="7" borderId="18" xfId="0" applyNumberFormat="1" applyFont="1" applyFill="1" applyBorder="1" applyAlignment="1">
      <alignment vertical="top" wrapText="1"/>
    </xf>
    <xf numFmtId="3" fontId="2" fillId="0" borderId="0" xfId="0" applyNumberFormat="1" applyFont="1" applyFill="1" applyBorder="1" applyAlignment="1">
      <alignment vertical="top" textRotation="90" wrapText="1"/>
    </xf>
    <xf numFmtId="164" fontId="1" fillId="0" borderId="27" xfId="0" applyNumberFormat="1" applyFont="1" applyFill="1" applyBorder="1" applyAlignment="1">
      <alignment horizontal="center" vertical="top"/>
    </xf>
    <xf numFmtId="164" fontId="4" fillId="0" borderId="59" xfId="0" applyNumberFormat="1" applyFont="1" applyFill="1" applyBorder="1" applyAlignment="1">
      <alignment horizontal="center" vertical="top"/>
    </xf>
    <xf numFmtId="164" fontId="4" fillId="5" borderId="67" xfId="0" applyNumberFormat="1" applyFont="1" applyFill="1" applyBorder="1" applyAlignment="1">
      <alignment horizontal="center" vertical="top"/>
    </xf>
    <xf numFmtId="164" fontId="5" fillId="8" borderId="67" xfId="0" applyNumberFormat="1" applyFont="1" applyFill="1" applyBorder="1" applyAlignment="1">
      <alignment horizontal="center" vertical="top"/>
    </xf>
    <xf numFmtId="164" fontId="1" fillId="0" borderId="35" xfId="0" applyNumberFormat="1" applyFont="1" applyFill="1" applyBorder="1" applyAlignment="1">
      <alignment horizontal="center" vertical="top"/>
    </xf>
    <xf numFmtId="164" fontId="4" fillId="0" borderId="17" xfId="0" applyNumberFormat="1" applyFont="1" applyFill="1" applyBorder="1" applyAlignment="1">
      <alignment horizontal="center" vertical="top" wrapText="1"/>
    </xf>
    <xf numFmtId="3" fontId="1" fillId="7" borderId="17" xfId="0" applyNumberFormat="1" applyFont="1" applyFill="1" applyBorder="1" applyAlignment="1">
      <alignment vertical="top" wrapText="1"/>
    </xf>
    <xf numFmtId="3" fontId="2" fillId="0" borderId="31" xfId="0" applyNumberFormat="1" applyFont="1" applyBorder="1" applyAlignment="1">
      <alignment vertical="top"/>
    </xf>
    <xf numFmtId="164" fontId="5" fillId="8" borderId="58" xfId="0" applyNumberFormat="1" applyFont="1" applyFill="1" applyBorder="1" applyAlignment="1">
      <alignment horizontal="center" vertical="top" wrapText="1"/>
    </xf>
    <xf numFmtId="3" fontId="4" fillId="7" borderId="18" xfId="0" applyNumberFormat="1" applyFont="1" applyFill="1" applyBorder="1" applyAlignment="1">
      <alignment vertical="top" wrapText="1"/>
    </xf>
    <xf numFmtId="164" fontId="4" fillId="5" borderId="60" xfId="0" applyNumberFormat="1" applyFont="1" applyFill="1" applyBorder="1" applyAlignment="1">
      <alignment horizontal="center" vertical="top"/>
    </xf>
    <xf numFmtId="3" fontId="5" fillId="2" borderId="12" xfId="0" applyNumberFormat="1" applyFont="1" applyFill="1" applyBorder="1" applyAlignment="1">
      <alignment horizontal="center" vertical="top"/>
    </xf>
    <xf numFmtId="3" fontId="1" fillId="0" borderId="67" xfId="0" applyNumberFormat="1" applyFont="1" applyBorder="1" applyAlignment="1">
      <alignment horizontal="center" vertical="top" wrapText="1"/>
    </xf>
    <xf numFmtId="3" fontId="4" fillId="0" borderId="67" xfId="0" applyNumberFormat="1" applyFont="1" applyFill="1" applyBorder="1" applyAlignment="1">
      <alignment horizontal="center" vertical="top" wrapText="1"/>
    </xf>
    <xf numFmtId="3" fontId="1" fillId="7" borderId="69" xfId="0" applyNumberFormat="1" applyFont="1" applyFill="1" applyBorder="1" applyAlignment="1">
      <alignment horizontal="left" vertical="top" wrapText="1"/>
    </xf>
    <xf numFmtId="164" fontId="4" fillId="0" borderId="8" xfId="0" applyNumberFormat="1" applyFont="1" applyBorder="1" applyAlignment="1">
      <alignment horizontal="center" vertical="top" wrapText="1"/>
    </xf>
    <xf numFmtId="164" fontId="1" fillId="0" borderId="0" xfId="0" applyNumberFormat="1" applyFont="1" applyBorder="1" applyAlignment="1">
      <alignment horizontal="right" vertical="top"/>
    </xf>
    <xf numFmtId="3" fontId="1" fillId="7" borderId="67" xfId="0" applyNumberFormat="1" applyFont="1" applyFill="1" applyBorder="1" applyAlignment="1">
      <alignment horizontal="center" vertical="top"/>
    </xf>
    <xf numFmtId="3" fontId="1" fillId="7" borderId="54" xfId="0" applyNumberFormat="1" applyFont="1" applyFill="1" applyBorder="1" applyAlignment="1">
      <alignment horizontal="center" vertical="top" wrapText="1"/>
    </xf>
    <xf numFmtId="164" fontId="1" fillId="7" borderId="5" xfId="0" applyNumberFormat="1" applyFont="1" applyFill="1" applyBorder="1" applyAlignment="1">
      <alignment horizontal="center" vertical="top"/>
    </xf>
    <xf numFmtId="3" fontId="1" fillId="0" borderId="42" xfId="0" applyNumberFormat="1" applyFont="1" applyFill="1" applyBorder="1" applyAlignment="1">
      <alignment vertical="top" wrapText="1"/>
    </xf>
    <xf numFmtId="3" fontId="1" fillId="0" borderId="58" xfId="0" applyNumberFormat="1" applyFont="1" applyFill="1" applyBorder="1" applyAlignment="1">
      <alignment horizontal="center" vertical="top" wrapText="1"/>
    </xf>
    <xf numFmtId="3" fontId="2" fillId="0" borderId="32" xfId="0" applyNumberFormat="1" applyFont="1" applyFill="1" applyBorder="1" applyAlignment="1">
      <alignment vertical="top" textRotation="90" wrapText="1"/>
    </xf>
    <xf numFmtId="49" fontId="5" fillId="5" borderId="69"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49" fontId="5" fillId="3" borderId="57" xfId="0" applyNumberFormat="1" applyFont="1" applyFill="1" applyBorder="1" applyAlignment="1">
      <alignment horizontal="center" vertical="top"/>
    </xf>
    <xf numFmtId="49" fontId="2" fillId="2" borderId="14" xfId="0" applyNumberFormat="1" applyFont="1" applyFill="1" applyBorder="1" applyAlignment="1">
      <alignment horizontal="left" vertical="top"/>
    </xf>
    <xf numFmtId="49" fontId="2" fillId="3" borderId="41" xfId="0" applyNumberFormat="1" applyFont="1" applyFill="1" applyBorder="1" applyAlignment="1">
      <alignment horizontal="center" vertical="top"/>
    </xf>
    <xf numFmtId="49" fontId="2" fillId="3" borderId="20"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49" fontId="2" fillId="5" borderId="32" xfId="0" applyNumberFormat="1" applyFont="1" applyFill="1" applyBorder="1" applyAlignment="1">
      <alignment horizontal="center" vertical="top"/>
    </xf>
    <xf numFmtId="49" fontId="2" fillId="5" borderId="69"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wrapText="1"/>
    </xf>
    <xf numFmtId="3" fontId="4" fillId="5" borderId="0" xfId="0" applyNumberFormat="1" applyFont="1" applyFill="1" applyBorder="1" applyAlignment="1">
      <alignment horizontal="center" vertical="top" wrapText="1"/>
    </xf>
    <xf numFmtId="3" fontId="5" fillId="5" borderId="0" xfId="0" applyNumberFormat="1" applyFont="1" applyFill="1" applyBorder="1" applyAlignment="1">
      <alignment horizontal="center" vertical="top" wrapText="1"/>
    </xf>
    <xf numFmtId="3" fontId="4" fillId="5" borderId="0" xfId="0" applyNumberFormat="1" applyFont="1" applyFill="1" applyBorder="1" applyAlignment="1">
      <alignment horizontal="center" vertical="top"/>
    </xf>
    <xf numFmtId="3" fontId="5" fillId="5" borderId="0" xfId="0" applyNumberFormat="1" applyFont="1" applyFill="1" applyBorder="1" applyAlignment="1">
      <alignment horizontal="center" vertical="top"/>
    </xf>
    <xf numFmtId="3" fontId="1" fillId="7" borderId="18" xfId="0" applyNumberFormat="1" applyFont="1" applyFill="1" applyBorder="1" applyAlignment="1">
      <alignment horizontal="left" vertical="top" wrapText="1"/>
    </xf>
    <xf numFmtId="3" fontId="1" fillId="7" borderId="60" xfId="0" applyNumberFormat="1" applyFont="1" applyFill="1" applyBorder="1" applyAlignment="1">
      <alignment horizontal="left" vertical="top" wrapText="1"/>
    </xf>
    <xf numFmtId="3" fontId="2" fillId="0" borderId="31" xfId="0" applyNumberFormat="1" applyFont="1" applyFill="1" applyBorder="1" applyAlignment="1">
      <alignment horizontal="center" vertical="top"/>
    </xf>
    <xf numFmtId="3" fontId="2" fillId="0" borderId="71" xfId="0" applyNumberFormat="1" applyFont="1" applyFill="1" applyBorder="1" applyAlignment="1">
      <alignment horizontal="center" vertical="top" textRotation="90" wrapText="1"/>
    </xf>
    <xf numFmtId="3" fontId="1" fillId="0" borderId="38" xfId="0" applyNumberFormat="1" applyFont="1" applyBorder="1" applyAlignment="1">
      <alignment horizontal="left" vertical="top" wrapText="1"/>
    </xf>
    <xf numFmtId="3" fontId="2" fillId="0" borderId="18" xfId="0" applyNumberFormat="1" applyFont="1" applyFill="1" applyBorder="1" applyAlignment="1">
      <alignment vertical="top" textRotation="90" wrapText="1"/>
    </xf>
    <xf numFmtId="3" fontId="2" fillId="0" borderId="32" xfId="0" applyNumberFormat="1" applyFont="1" applyBorder="1" applyAlignment="1">
      <alignment horizontal="center" vertical="top"/>
    </xf>
    <xf numFmtId="49" fontId="5" fillId="3" borderId="16" xfId="0" applyNumberFormat="1" applyFont="1" applyFill="1" applyBorder="1" applyAlignment="1">
      <alignment horizontal="center" vertical="top"/>
    </xf>
    <xf numFmtId="3" fontId="4" fillId="0" borderId="10" xfId="0" applyNumberFormat="1" applyFont="1" applyFill="1" applyBorder="1" applyAlignment="1">
      <alignment horizontal="center" vertical="top" wrapText="1"/>
    </xf>
    <xf numFmtId="3" fontId="4" fillId="0" borderId="6" xfId="0" applyNumberFormat="1" applyFont="1" applyFill="1" applyBorder="1" applyAlignment="1">
      <alignment horizontal="center" vertical="top" wrapText="1"/>
    </xf>
    <xf numFmtId="3" fontId="4" fillId="0" borderId="8" xfId="0" applyNumberFormat="1" applyFont="1" applyFill="1" applyBorder="1" applyAlignment="1">
      <alignment horizontal="center" vertical="top" wrapText="1"/>
    </xf>
    <xf numFmtId="164" fontId="4" fillId="0" borderId="24" xfId="0" applyNumberFormat="1" applyFont="1" applyBorder="1" applyAlignment="1">
      <alignment horizontal="center" vertical="center" textRotation="90" wrapText="1"/>
    </xf>
    <xf numFmtId="3" fontId="4" fillId="7" borderId="53" xfId="0" applyNumberFormat="1" applyFont="1" applyFill="1" applyBorder="1" applyAlignment="1">
      <alignment horizontal="center" vertical="top" wrapText="1"/>
    </xf>
    <xf numFmtId="49" fontId="2" fillId="3" borderId="41" xfId="0" applyNumberFormat="1" applyFont="1" applyFill="1" applyBorder="1" applyAlignment="1">
      <alignment horizontal="center" vertical="top"/>
    </xf>
    <xf numFmtId="49" fontId="2" fillId="3" borderId="20"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49" fontId="2" fillId="5" borderId="69" xfId="0" applyNumberFormat="1" applyFont="1" applyFill="1" applyBorder="1" applyAlignment="1">
      <alignment horizontal="center" vertical="top"/>
    </xf>
    <xf numFmtId="49" fontId="2" fillId="2" borderId="55"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wrapText="1"/>
    </xf>
    <xf numFmtId="3" fontId="2" fillId="0" borderId="31"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49" fontId="2" fillId="2" borderId="18" xfId="0" applyNumberFormat="1" applyFont="1" applyFill="1" applyBorder="1" applyAlignment="1">
      <alignment horizontal="center" vertical="top"/>
    </xf>
    <xf numFmtId="49" fontId="2" fillId="5" borderId="69" xfId="0" applyNumberFormat="1" applyFont="1" applyFill="1" applyBorder="1" applyAlignment="1">
      <alignment horizontal="center" vertical="top"/>
    </xf>
    <xf numFmtId="49" fontId="2" fillId="3" borderId="41"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3" fontId="1" fillId="0" borderId="41" xfId="0" applyNumberFormat="1" applyFont="1" applyBorder="1" applyAlignment="1">
      <alignment horizontal="left" vertical="top" wrapText="1"/>
    </xf>
    <xf numFmtId="3" fontId="2" fillId="0" borderId="18" xfId="0" applyNumberFormat="1" applyFont="1" applyFill="1" applyBorder="1" applyAlignment="1">
      <alignment horizontal="center" vertical="top" textRotation="90" wrapText="1"/>
    </xf>
    <xf numFmtId="3" fontId="2" fillId="0" borderId="31" xfId="0" applyNumberFormat="1" applyFont="1" applyFill="1" applyBorder="1" applyAlignment="1">
      <alignment horizontal="center" vertical="top"/>
    </xf>
    <xf numFmtId="3" fontId="2" fillId="0" borderId="21" xfId="0" applyNumberFormat="1" applyFont="1" applyFill="1" applyBorder="1" applyAlignment="1">
      <alignment horizontal="center" vertical="top"/>
    </xf>
    <xf numFmtId="3" fontId="4" fillId="0" borderId="44" xfId="0" applyNumberFormat="1" applyFont="1" applyBorder="1" applyAlignment="1">
      <alignment wrapText="1"/>
    </xf>
    <xf numFmtId="3" fontId="4" fillId="0" borderId="0" xfId="0" applyNumberFormat="1" applyFont="1" applyBorder="1" applyAlignment="1">
      <alignment wrapText="1"/>
    </xf>
    <xf numFmtId="164" fontId="5" fillId="2" borderId="13" xfId="0" applyNumberFormat="1" applyFont="1" applyFill="1" applyBorder="1" applyAlignment="1">
      <alignment horizontal="center" vertical="top"/>
    </xf>
    <xf numFmtId="164" fontId="5" fillId="2" borderId="73" xfId="0" applyNumberFormat="1" applyFont="1" applyFill="1" applyBorder="1" applyAlignment="1">
      <alignment horizontal="center" vertical="top"/>
    </xf>
    <xf numFmtId="164" fontId="5" fillId="3" borderId="11" xfId="0" applyNumberFormat="1" applyFont="1" applyFill="1" applyBorder="1" applyAlignment="1">
      <alignment horizontal="center" vertical="top"/>
    </xf>
    <xf numFmtId="164" fontId="5" fillId="3" borderId="25" xfId="0" applyNumberFormat="1" applyFont="1" applyFill="1" applyBorder="1" applyAlignment="1">
      <alignment horizontal="center" vertical="top"/>
    </xf>
    <xf numFmtId="3" fontId="2" fillId="0" borderId="71" xfId="0" applyNumberFormat="1" applyFont="1" applyFill="1" applyBorder="1" applyAlignment="1">
      <alignment horizontal="center" vertical="top" wrapText="1"/>
    </xf>
    <xf numFmtId="3" fontId="2" fillId="0" borderId="32" xfId="0" applyNumberFormat="1" applyFont="1" applyBorder="1" applyAlignment="1">
      <alignment vertical="top"/>
    </xf>
    <xf numFmtId="3" fontId="1" fillId="7" borderId="32" xfId="0" applyNumberFormat="1" applyFont="1" applyFill="1" applyBorder="1" applyAlignment="1">
      <alignment horizontal="left" vertical="top" wrapText="1"/>
    </xf>
    <xf numFmtId="3" fontId="4" fillId="7" borderId="8" xfId="0" applyNumberFormat="1" applyFont="1" applyFill="1" applyBorder="1" applyAlignment="1">
      <alignment horizontal="center" vertical="top" wrapText="1"/>
    </xf>
    <xf numFmtId="164" fontId="4" fillId="7" borderId="0" xfId="0" applyNumberFormat="1" applyFont="1" applyFill="1" applyBorder="1" applyAlignment="1">
      <alignment horizontal="center" vertical="top" wrapText="1"/>
    </xf>
    <xf numFmtId="3" fontId="2" fillId="0" borderId="18" xfId="0" applyNumberFormat="1" applyFont="1" applyFill="1" applyBorder="1" applyAlignment="1">
      <alignment horizontal="left" vertical="top" wrapText="1"/>
    </xf>
    <xf numFmtId="164" fontId="1" fillId="5" borderId="24" xfId="0" applyNumberFormat="1" applyFont="1" applyFill="1" applyBorder="1" applyAlignment="1">
      <alignment horizontal="center" vertical="top" wrapText="1"/>
    </xf>
    <xf numFmtId="49" fontId="2" fillId="3" borderId="20" xfId="0" applyNumberFormat="1" applyFont="1" applyFill="1" applyBorder="1" applyAlignment="1">
      <alignment vertical="top"/>
    </xf>
    <xf numFmtId="3" fontId="2" fillId="5" borderId="58" xfId="0" applyNumberFormat="1" applyFont="1" applyFill="1" applyBorder="1" applyAlignment="1">
      <alignment horizontal="center" vertical="top"/>
    </xf>
    <xf numFmtId="3" fontId="4" fillId="5" borderId="0" xfId="0" applyNumberFormat="1" applyFont="1" applyFill="1" applyBorder="1" applyAlignment="1">
      <alignment horizontal="center" vertical="top" wrapText="1"/>
    </xf>
    <xf numFmtId="164" fontId="4" fillId="0" borderId="41" xfId="0" applyNumberFormat="1" applyFont="1" applyFill="1" applyBorder="1" applyAlignment="1">
      <alignment horizontal="center" vertical="top" wrapText="1"/>
    </xf>
    <xf numFmtId="164" fontId="4" fillId="0" borderId="8" xfId="0" applyNumberFormat="1" applyFont="1" applyFill="1" applyBorder="1" applyAlignment="1">
      <alignment horizontal="center" vertical="top" wrapText="1"/>
    </xf>
    <xf numFmtId="164" fontId="4" fillId="7" borderId="34" xfId="0" applyNumberFormat="1" applyFont="1" applyFill="1" applyBorder="1" applyAlignment="1">
      <alignment horizontal="center" vertical="top"/>
    </xf>
    <xf numFmtId="164" fontId="4" fillId="7" borderId="6" xfId="0" applyNumberFormat="1" applyFont="1" applyFill="1" applyBorder="1" applyAlignment="1">
      <alignment horizontal="center" vertical="top"/>
    </xf>
    <xf numFmtId="164" fontId="4" fillId="7" borderId="28" xfId="0" applyNumberFormat="1" applyFont="1" applyFill="1" applyBorder="1" applyAlignment="1">
      <alignment horizontal="center" vertical="top"/>
    </xf>
    <xf numFmtId="164" fontId="4" fillId="0" borderId="67" xfId="0" applyNumberFormat="1" applyFont="1" applyFill="1" applyBorder="1" applyAlignment="1">
      <alignment horizontal="center" vertical="top"/>
    </xf>
    <xf numFmtId="164" fontId="4" fillId="0" borderId="43" xfId="0" applyNumberFormat="1" applyFont="1" applyFill="1" applyBorder="1" applyAlignment="1">
      <alignment horizontal="center" vertical="top" wrapText="1"/>
    </xf>
    <xf numFmtId="164" fontId="4" fillId="0" borderId="15" xfId="0" applyNumberFormat="1" applyFont="1" applyFill="1" applyBorder="1" applyAlignment="1">
      <alignment horizontal="center" vertical="top" wrapText="1"/>
    </xf>
    <xf numFmtId="164" fontId="4" fillId="0" borderId="18" xfId="0" applyNumberFormat="1" applyFont="1" applyFill="1" applyBorder="1" applyAlignment="1">
      <alignment horizontal="center" vertical="top" wrapText="1"/>
    </xf>
    <xf numFmtId="164" fontId="4" fillId="0" borderId="7" xfId="0" applyNumberFormat="1" applyFont="1" applyFill="1" applyBorder="1" applyAlignment="1">
      <alignment horizontal="center" vertical="top" wrapText="1"/>
    </xf>
    <xf numFmtId="3" fontId="4" fillId="5" borderId="20" xfId="0" applyNumberFormat="1" applyFont="1" applyFill="1" applyBorder="1" applyAlignment="1">
      <alignment vertical="top" wrapText="1"/>
    </xf>
    <xf numFmtId="49" fontId="2" fillId="3" borderId="22" xfId="0" applyNumberFormat="1" applyFont="1" applyFill="1" applyBorder="1" applyAlignment="1">
      <alignment horizontal="center" vertical="top"/>
    </xf>
    <xf numFmtId="49" fontId="2" fillId="3" borderId="41"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5" borderId="65" xfId="0" applyNumberFormat="1" applyFont="1" applyFill="1" applyBorder="1" applyAlignment="1">
      <alignment horizontal="center" vertical="top"/>
    </xf>
    <xf numFmtId="49" fontId="2" fillId="5" borderId="69" xfId="0" applyNumberFormat="1" applyFont="1" applyFill="1" applyBorder="1" applyAlignment="1">
      <alignment horizontal="center" vertical="top"/>
    </xf>
    <xf numFmtId="49" fontId="2" fillId="3" borderId="57"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5" borderId="32" xfId="0" applyNumberFormat="1" applyFont="1" applyFill="1" applyBorder="1" applyAlignment="1">
      <alignment horizontal="center" vertical="top"/>
    </xf>
    <xf numFmtId="49" fontId="2" fillId="3" borderId="22" xfId="0" applyNumberFormat="1" applyFont="1" applyFill="1" applyBorder="1" applyAlignment="1">
      <alignment horizontal="center" vertical="top"/>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49" fontId="2" fillId="3" borderId="41"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3" fontId="4" fillId="0" borderId="10" xfId="0" applyNumberFormat="1" applyFont="1" applyFill="1" applyBorder="1" applyAlignment="1">
      <alignment horizontal="center" vertical="top" wrapText="1"/>
    </xf>
    <xf numFmtId="3" fontId="1" fillId="0" borderId="53" xfId="0" applyNumberFormat="1" applyFont="1" applyBorder="1" applyAlignment="1">
      <alignment horizontal="center" vertical="top" wrapText="1"/>
    </xf>
    <xf numFmtId="49" fontId="5" fillId="2" borderId="73" xfId="0" applyNumberFormat="1" applyFont="1" applyFill="1" applyBorder="1" applyAlignment="1">
      <alignment horizontal="center" vertical="top"/>
    </xf>
    <xf numFmtId="49" fontId="5" fillId="2" borderId="68" xfId="0" applyNumberFormat="1" applyFont="1" applyFill="1" applyBorder="1" applyAlignment="1">
      <alignment horizontal="center" vertical="top"/>
    </xf>
    <xf numFmtId="49" fontId="2" fillId="2" borderId="73" xfId="0" applyNumberFormat="1" applyFont="1" applyFill="1" applyBorder="1" applyAlignment="1">
      <alignment horizontal="center" vertical="top"/>
    </xf>
    <xf numFmtId="49" fontId="2" fillId="2" borderId="44" xfId="0" applyNumberFormat="1" applyFont="1" applyFill="1" applyBorder="1" applyAlignment="1">
      <alignment horizontal="center" vertical="top"/>
    </xf>
    <xf numFmtId="49" fontId="5" fillId="3" borderId="1" xfId="0" applyNumberFormat="1" applyFont="1" applyFill="1" applyBorder="1" applyAlignment="1">
      <alignment horizontal="center" vertical="top"/>
    </xf>
    <xf numFmtId="3" fontId="4" fillId="7" borderId="4" xfId="0" applyNumberFormat="1" applyFont="1" applyFill="1" applyBorder="1" applyAlignment="1">
      <alignment horizontal="center" vertical="top" wrapText="1"/>
    </xf>
    <xf numFmtId="3" fontId="4" fillId="7" borderId="45" xfId="0" applyNumberFormat="1" applyFont="1" applyFill="1" applyBorder="1" applyAlignment="1">
      <alignment horizontal="center" vertical="top" wrapText="1"/>
    </xf>
    <xf numFmtId="3" fontId="4" fillId="0" borderId="67" xfId="0" applyNumberFormat="1" applyFont="1" applyFill="1" applyBorder="1" applyAlignment="1">
      <alignment vertical="top" wrapText="1"/>
    </xf>
    <xf numFmtId="3" fontId="5" fillId="0" borderId="31" xfId="0" applyNumberFormat="1" applyFont="1" applyFill="1" applyBorder="1" applyAlignment="1">
      <alignment vertical="top"/>
    </xf>
    <xf numFmtId="164" fontId="1" fillId="0" borderId="43" xfId="0" applyNumberFormat="1" applyFont="1" applyFill="1" applyBorder="1" applyAlignment="1">
      <alignment horizontal="center" vertical="top"/>
    </xf>
    <xf numFmtId="3" fontId="1" fillId="0" borderId="63" xfId="0" applyNumberFormat="1" applyFont="1" applyBorder="1" applyAlignment="1">
      <alignment vertical="top" wrapText="1"/>
    </xf>
    <xf numFmtId="164" fontId="4" fillId="0" borderId="29" xfId="0" applyNumberFormat="1" applyFont="1" applyFill="1" applyBorder="1" applyAlignment="1">
      <alignment horizontal="center" vertical="top"/>
    </xf>
    <xf numFmtId="3" fontId="1" fillId="7" borderId="43" xfId="0" applyNumberFormat="1" applyFont="1" applyFill="1" applyBorder="1" applyAlignment="1">
      <alignment horizontal="center" vertical="top" wrapText="1"/>
    </xf>
    <xf numFmtId="49" fontId="5" fillId="3" borderId="66" xfId="0" applyNumberFormat="1" applyFont="1" applyFill="1" applyBorder="1" applyAlignment="1">
      <alignment horizontal="center" vertical="top"/>
    </xf>
    <xf numFmtId="49" fontId="5" fillId="2" borderId="53" xfId="0" applyNumberFormat="1" applyFont="1" applyFill="1" applyBorder="1" applyAlignment="1">
      <alignment horizontal="center" vertical="top"/>
    </xf>
    <xf numFmtId="164" fontId="1" fillId="7" borderId="63" xfId="0" applyNumberFormat="1" applyFont="1" applyFill="1" applyBorder="1" applyAlignment="1">
      <alignment horizontal="center" vertical="top"/>
    </xf>
    <xf numFmtId="3" fontId="5" fillId="5" borderId="0" xfId="0" applyNumberFormat="1" applyFont="1" applyFill="1" applyBorder="1" applyAlignment="1">
      <alignment horizontal="center" vertical="top" wrapText="1"/>
    </xf>
    <xf numFmtId="3" fontId="1" fillId="0" borderId="0" xfId="0" applyNumberFormat="1" applyFont="1" applyBorder="1" applyAlignment="1">
      <alignment horizontal="left" vertical="top" wrapText="1"/>
    </xf>
    <xf numFmtId="3" fontId="4" fillId="5" borderId="0" xfId="0" applyNumberFormat="1" applyFont="1" applyFill="1" applyBorder="1" applyAlignment="1">
      <alignment horizontal="center" vertical="top"/>
    </xf>
    <xf numFmtId="3" fontId="5" fillId="5" borderId="0" xfId="0" applyNumberFormat="1" applyFont="1" applyFill="1" applyBorder="1" applyAlignment="1">
      <alignment horizontal="center" vertical="top"/>
    </xf>
    <xf numFmtId="3" fontId="4" fillId="5" borderId="0" xfId="0" applyNumberFormat="1" applyFont="1" applyFill="1" applyBorder="1" applyAlignment="1">
      <alignment horizontal="center" vertical="top" wrapText="1"/>
    </xf>
    <xf numFmtId="3" fontId="2" fillId="7" borderId="44" xfId="0" applyNumberFormat="1" applyFont="1" applyFill="1" applyBorder="1" applyAlignment="1">
      <alignment horizontal="center" vertical="top" wrapText="1"/>
    </xf>
    <xf numFmtId="3" fontId="2" fillId="0" borderId="0" xfId="0" applyNumberFormat="1" applyFont="1" applyFill="1" applyBorder="1" applyAlignment="1">
      <alignment horizontal="center" vertical="top"/>
    </xf>
    <xf numFmtId="3" fontId="1" fillId="0" borderId="69" xfId="0" applyNumberFormat="1" applyFont="1" applyFill="1" applyBorder="1" applyAlignment="1">
      <alignment horizontal="center" vertical="top"/>
    </xf>
    <xf numFmtId="3" fontId="1" fillId="7" borderId="18" xfId="0" applyNumberFormat="1" applyFont="1" applyFill="1" applyBorder="1" applyAlignment="1">
      <alignment horizontal="center" vertical="top"/>
    </xf>
    <xf numFmtId="3" fontId="1" fillId="7" borderId="43" xfId="0" applyNumberFormat="1" applyFont="1" applyFill="1" applyBorder="1" applyAlignment="1">
      <alignment horizontal="center" vertical="top"/>
    </xf>
    <xf numFmtId="3" fontId="1" fillId="0" borderId="18" xfId="0" applyNumberFormat="1" applyFont="1" applyBorder="1" applyAlignment="1">
      <alignment horizontal="center" vertical="top" wrapText="1"/>
    </xf>
    <xf numFmtId="3" fontId="1" fillId="0" borderId="43" xfId="0" applyNumberFormat="1" applyFont="1" applyBorder="1" applyAlignment="1">
      <alignment horizontal="center" vertical="top" wrapText="1"/>
    </xf>
    <xf numFmtId="3" fontId="4" fillId="7" borderId="0" xfId="0" applyNumberFormat="1" applyFont="1" applyFill="1" applyBorder="1" applyAlignment="1">
      <alignment horizontal="center" vertical="top" wrapText="1"/>
    </xf>
    <xf numFmtId="3" fontId="4" fillId="7" borderId="0" xfId="0" applyNumberFormat="1" applyFont="1" applyFill="1" applyBorder="1" applyAlignment="1">
      <alignment vertical="top"/>
    </xf>
    <xf numFmtId="3" fontId="1" fillId="0" borderId="0" xfId="0" applyNumberFormat="1" applyFont="1" applyBorder="1" applyAlignment="1">
      <alignment horizontal="center" vertical="top" wrapText="1"/>
    </xf>
    <xf numFmtId="3" fontId="4" fillId="7" borderId="67" xfId="0" applyNumberFormat="1" applyFont="1" applyFill="1" applyBorder="1" applyAlignment="1">
      <alignment horizontal="center" vertical="top" wrapText="1"/>
    </xf>
    <xf numFmtId="3" fontId="4" fillId="5" borderId="52" xfId="0" applyNumberFormat="1" applyFont="1" applyFill="1" applyBorder="1" applyAlignment="1">
      <alignment horizontal="center" vertical="top" wrapText="1"/>
    </xf>
    <xf numFmtId="3" fontId="1" fillId="0" borderId="52" xfId="0" applyNumberFormat="1" applyFont="1" applyFill="1" applyBorder="1" applyAlignment="1">
      <alignment horizontal="center" vertical="top" wrapText="1"/>
    </xf>
    <xf numFmtId="3" fontId="4" fillId="7" borderId="52" xfId="0" applyNumberFormat="1" applyFont="1" applyFill="1" applyBorder="1" applyAlignment="1">
      <alignment horizontal="center" vertical="top" wrapText="1"/>
    </xf>
    <xf numFmtId="3" fontId="1" fillId="0" borderId="54" xfId="0" applyNumberFormat="1" applyFont="1" applyFill="1" applyBorder="1" applyAlignment="1">
      <alignment horizontal="center" vertical="top" wrapText="1"/>
    </xf>
    <xf numFmtId="3" fontId="1" fillId="0" borderId="52" xfId="0" applyNumberFormat="1" applyFont="1" applyBorder="1" applyAlignment="1">
      <alignment horizontal="center" vertical="top"/>
    </xf>
    <xf numFmtId="3" fontId="4" fillId="0" borderId="54" xfId="0" applyNumberFormat="1" applyFont="1" applyBorder="1" applyAlignment="1">
      <alignment horizontal="center" vertical="top" wrapText="1"/>
    </xf>
    <xf numFmtId="3" fontId="1" fillId="7" borderId="52" xfId="0" applyNumberFormat="1" applyFont="1" applyFill="1" applyBorder="1" applyAlignment="1">
      <alignment horizontal="center" vertical="top" wrapText="1"/>
    </xf>
    <xf numFmtId="3" fontId="1" fillId="7" borderId="34" xfId="0" applyNumberFormat="1" applyFont="1" applyFill="1" applyBorder="1" applyAlignment="1">
      <alignment horizontal="center" vertical="top"/>
    </xf>
    <xf numFmtId="0" fontId="13" fillId="7" borderId="32" xfId="0" applyFont="1" applyFill="1" applyBorder="1" applyAlignment="1">
      <alignment horizontal="center" vertical="top"/>
    </xf>
    <xf numFmtId="3" fontId="1" fillId="0" borderId="34" xfId="0" applyNumberFormat="1" applyFont="1" applyBorder="1" applyAlignment="1">
      <alignment horizontal="center" vertical="top"/>
    </xf>
    <xf numFmtId="3" fontId="4" fillId="5" borderId="32" xfId="0" applyNumberFormat="1" applyFont="1" applyFill="1" applyBorder="1" applyAlignment="1">
      <alignment horizontal="center" vertical="top" wrapText="1"/>
    </xf>
    <xf numFmtId="3" fontId="1" fillId="7" borderId="32" xfId="0" applyNumberFormat="1" applyFont="1" applyFill="1" applyBorder="1" applyAlignment="1">
      <alignment horizontal="center" vertical="top"/>
    </xf>
    <xf numFmtId="3" fontId="5" fillId="5" borderId="69" xfId="0" applyNumberFormat="1" applyFont="1" applyFill="1" applyBorder="1" applyAlignment="1">
      <alignment horizontal="center" vertical="top"/>
    </xf>
    <xf numFmtId="3" fontId="1" fillId="7" borderId="74" xfId="0" applyNumberFormat="1" applyFont="1" applyFill="1" applyBorder="1" applyAlignment="1">
      <alignment horizontal="center" vertical="top"/>
    </xf>
    <xf numFmtId="3" fontId="1" fillId="7" borderId="69" xfId="0" applyNumberFormat="1" applyFont="1" applyFill="1" applyBorder="1" applyAlignment="1">
      <alignment horizontal="center" vertical="top"/>
    </xf>
    <xf numFmtId="3" fontId="4" fillId="7" borderId="74" xfId="0" applyNumberFormat="1" applyFont="1" applyFill="1" applyBorder="1" applyAlignment="1">
      <alignment horizontal="center" vertical="top" wrapText="1"/>
    </xf>
    <xf numFmtId="3" fontId="4" fillId="7" borderId="65" xfId="0" applyNumberFormat="1" applyFont="1" applyFill="1" applyBorder="1" applyAlignment="1">
      <alignment horizontal="center" vertical="top" wrapText="1"/>
    </xf>
    <xf numFmtId="3" fontId="5" fillId="5" borderId="32" xfId="0" applyNumberFormat="1" applyFont="1" applyFill="1" applyBorder="1" applyAlignment="1">
      <alignment horizontal="center" vertical="top"/>
    </xf>
    <xf numFmtId="3" fontId="4" fillId="7" borderId="32" xfId="0" applyNumberFormat="1" applyFont="1" applyFill="1" applyBorder="1" applyAlignment="1">
      <alignment horizontal="center" vertical="top" wrapText="1"/>
    </xf>
    <xf numFmtId="3" fontId="13" fillId="7" borderId="15" xfId="0" applyNumberFormat="1" applyFont="1" applyFill="1" applyBorder="1" applyAlignment="1">
      <alignment horizontal="center" vertical="top"/>
    </xf>
    <xf numFmtId="3" fontId="1" fillId="0" borderId="26" xfId="0" applyNumberFormat="1" applyFont="1" applyBorder="1" applyAlignment="1">
      <alignment horizontal="center" vertical="top" wrapText="1"/>
    </xf>
    <xf numFmtId="3" fontId="4" fillId="0" borderId="28" xfId="0" applyNumberFormat="1" applyFont="1" applyBorder="1" applyAlignment="1">
      <alignment horizontal="center" vertical="top"/>
    </xf>
    <xf numFmtId="3" fontId="1" fillId="0" borderId="70" xfId="0" applyNumberFormat="1" applyFont="1" applyBorder="1" applyAlignment="1">
      <alignment horizontal="center" vertical="top"/>
    </xf>
    <xf numFmtId="3" fontId="4" fillId="7" borderId="24" xfId="0" applyNumberFormat="1" applyFont="1" applyFill="1" applyBorder="1" applyAlignment="1">
      <alignment horizontal="center" vertical="top" wrapText="1"/>
    </xf>
    <xf numFmtId="3" fontId="4" fillId="7" borderId="51" xfId="0" applyNumberFormat="1" applyFont="1" applyFill="1" applyBorder="1" applyAlignment="1">
      <alignment horizontal="center" vertical="top" wrapText="1"/>
    </xf>
    <xf numFmtId="3" fontId="13" fillId="7" borderId="54" xfId="0" applyNumberFormat="1" applyFont="1" applyFill="1" applyBorder="1" applyAlignment="1">
      <alignment horizontal="center" vertical="top"/>
    </xf>
    <xf numFmtId="3" fontId="1" fillId="0" borderId="32" xfId="0" applyNumberFormat="1" applyFont="1" applyFill="1" applyBorder="1" applyAlignment="1">
      <alignment horizontal="center" vertical="top" wrapText="1"/>
    </xf>
    <xf numFmtId="3" fontId="1" fillId="0" borderId="54" xfId="0" applyNumberFormat="1" applyFont="1" applyBorder="1" applyAlignment="1">
      <alignment horizontal="center" vertical="top"/>
    </xf>
    <xf numFmtId="3" fontId="1" fillId="5" borderId="32" xfId="0" applyNumberFormat="1" applyFont="1" applyFill="1" applyBorder="1" applyAlignment="1">
      <alignment horizontal="center" vertical="top"/>
    </xf>
    <xf numFmtId="3" fontId="1" fillId="7" borderId="17" xfId="0" applyNumberFormat="1" applyFont="1" applyFill="1" applyBorder="1" applyAlignment="1">
      <alignment vertical="top"/>
    </xf>
    <xf numFmtId="3" fontId="1" fillId="7" borderId="7" xfId="0" applyNumberFormat="1" applyFont="1" applyFill="1" applyBorder="1" applyAlignment="1">
      <alignment vertical="top"/>
    </xf>
    <xf numFmtId="3" fontId="1" fillId="7" borderId="54" xfId="0" applyNumberFormat="1" applyFont="1" applyFill="1" applyBorder="1" applyAlignment="1">
      <alignment horizontal="center" vertical="top"/>
    </xf>
    <xf numFmtId="3" fontId="1" fillId="7" borderId="52" xfId="0" applyNumberFormat="1" applyFont="1" applyFill="1" applyBorder="1" applyAlignment="1">
      <alignment horizontal="center" vertical="top"/>
    </xf>
    <xf numFmtId="3" fontId="4" fillId="7" borderId="34" xfId="0" applyNumberFormat="1" applyFont="1" applyFill="1" applyBorder="1" applyAlignment="1">
      <alignment horizontal="center" vertical="top" wrapText="1"/>
    </xf>
    <xf numFmtId="3" fontId="4" fillId="7" borderId="28" xfId="0" applyNumberFormat="1" applyFont="1" applyFill="1" applyBorder="1" applyAlignment="1">
      <alignment horizontal="center" vertical="top" wrapText="1"/>
    </xf>
    <xf numFmtId="3" fontId="4" fillId="7" borderId="69" xfId="0" applyNumberFormat="1" applyFont="1" applyFill="1" applyBorder="1" applyAlignment="1">
      <alignment horizontal="center" vertical="top"/>
    </xf>
    <xf numFmtId="3" fontId="4" fillId="7" borderId="19" xfId="0" applyNumberFormat="1" applyFont="1" applyFill="1" applyBorder="1" applyAlignment="1">
      <alignment horizontal="center" vertical="top"/>
    </xf>
    <xf numFmtId="3" fontId="4" fillId="7" borderId="44" xfId="0" applyNumberFormat="1" applyFont="1" applyFill="1" applyBorder="1" applyAlignment="1">
      <alignment horizontal="center" vertical="top"/>
    </xf>
    <xf numFmtId="3" fontId="4" fillId="7" borderId="8" xfId="0" applyNumberFormat="1" applyFont="1" applyFill="1" applyBorder="1" applyAlignment="1">
      <alignment horizontal="center" vertical="center" wrapText="1"/>
    </xf>
    <xf numFmtId="3" fontId="5" fillId="7" borderId="68" xfId="0" applyNumberFormat="1" applyFont="1" applyFill="1" applyBorder="1" applyAlignment="1">
      <alignment horizontal="center" vertical="top" wrapText="1"/>
    </xf>
    <xf numFmtId="3" fontId="4" fillId="7" borderId="17" xfId="0" applyNumberFormat="1" applyFont="1" applyFill="1" applyBorder="1" applyAlignment="1">
      <alignment vertical="top"/>
    </xf>
    <xf numFmtId="3" fontId="4" fillId="7" borderId="7" xfId="0" applyNumberFormat="1" applyFont="1" applyFill="1" applyBorder="1" applyAlignment="1">
      <alignment vertical="top"/>
    </xf>
    <xf numFmtId="3" fontId="1" fillId="7" borderId="0" xfId="0" applyNumberFormat="1" applyFont="1" applyFill="1" applyBorder="1" applyAlignment="1">
      <alignment vertical="top" wrapText="1"/>
    </xf>
    <xf numFmtId="3" fontId="1" fillId="7" borderId="7" xfId="0" applyNumberFormat="1" applyFont="1" applyFill="1" applyBorder="1" applyAlignment="1">
      <alignment vertical="top" wrapText="1"/>
    </xf>
    <xf numFmtId="3" fontId="1" fillId="7" borderId="58" xfId="0" applyNumberFormat="1" applyFont="1" applyFill="1" applyBorder="1" applyAlignment="1">
      <alignment vertical="top" wrapText="1"/>
    </xf>
    <xf numFmtId="3" fontId="1" fillId="7" borderId="77" xfId="0" applyNumberFormat="1" applyFont="1" applyFill="1" applyBorder="1" applyAlignment="1">
      <alignment vertical="top"/>
    </xf>
    <xf numFmtId="3" fontId="1" fillId="7" borderId="59" xfId="0" applyNumberFormat="1" applyFont="1" applyFill="1" applyBorder="1" applyAlignment="1">
      <alignment vertical="top"/>
    </xf>
    <xf numFmtId="3" fontId="1" fillId="7" borderId="76" xfId="0" applyNumberFormat="1" applyFont="1" applyFill="1" applyBorder="1" applyAlignment="1">
      <alignment vertical="top"/>
    </xf>
    <xf numFmtId="3" fontId="1" fillId="0" borderId="32" xfId="0" applyNumberFormat="1" applyFont="1" applyFill="1" applyBorder="1" applyAlignment="1">
      <alignment horizontal="center" vertical="top"/>
    </xf>
    <xf numFmtId="3" fontId="2" fillId="7" borderId="69" xfId="0" applyNumberFormat="1" applyFont="1" applyFill="1" applyBorder="1" applyAlignment="1">
      <alignment horizontal="center" vertical="top" wrapText="1"/>
    </xf>
    <xf numFmtId="3" fontId="1" fillId="0" borderId="65" xfId="0" applyNumberFormat="1" applyFont="1" applyFill="1" applyBorder="1" applyAlignment="1">
      <alignment horizontal="center" vertical="top"/>
    </xf>
    <xf numFmtId="3" fontId="1" fillId="7" borderId="65" xfId="0" applyNumberFormat="1" applyFont="1" applyFill="1" applyBorder="1" applyAlignment="1">
      <alignment horizontal="center" vertical="top"/>
    </xf>
    <xf numFmtId="3" fontId="1" fillId="7" borderId="16" xfId="0" applyNumberFormat="1" applyFont="1" applyFill="1" applyBorder="1" applyAlignment="1">
      <alignment vertical="top"/>
    </xf>
    <xf numFmtId="3" fontId="1" fillId="7" borderId="3" xfId="0" applyNumberFormat="1" applyFont="1" applyFill="1" applyBorder="1" applyAlignment="1">
      <alignment vertical="top"/>
    </xf>
    <xf numFmtId="3" fontId="1" fillId="7" borderId="24" xfId="0" applyNumberFormat="1" applyFont="1" applyFill="1" applyBorder="1" applyAlignment="1">
      <alignment vertical="top"/>
    </xf>
    <xf numFmtId="3" fontId="1" fillId="7" borderId="57" xfId="0" applyNumberFormat="1" applyFont="1" applyFill="1" applyBorder="1" applyAlignment="1">
      <alignment vertical="top"/>
    </xf>
    <xf numFmtId="3" fontId="1" fillId="7" borderId="44" xfId="0" applyNumberFormat="1" applyFont="1" applyFill="1" applyBorder="1" applyAlignment="1">
      <alignment vertical="top"/>
    </xf>
    <xf numFmtId="3" fontId="1" fillId="7" borderId="70" xfId="0" applyNumberFormat="1" applyFont="1" applyFill="1" applyBorder="1" applyAlignment="1">
      <alignment vertical="top"/>
    </xf>
    <xf numFmtId="3" fontId="1" fillId="0" borderId="52" xfId="0" applyNumberFormat="1" applyFont="1" applyFill="1" applyBorder="1" applyAlignment="1">
      <alignment horizontal="center" vertical="top"/>
    </xf>
    <xf numFmtId="3" fontId="1" fillId="0" borderId="26" xfId="0" applyNumberFormat="1" applyFont="1" applyFill="1" applyBorder="1" applyAlignment="1">
      <alignment horizontal="center" vertical="top" wrapText="1"/>
    </xf>
    <xf numFmtId="3" fontId="15" fillId="7" borderId="32" xfId="0" applyNumberFormat="1" applyFont="1" applyFill="1" applyBorder="1" applyAlignment="1">
      <alignment horizontal="center" vertical="top"/>
    </xf>
    <xf numFmtId="3" fontId="1" fillId="0" borderId="65" xfId="0" applyNumberFormat="1" applyFont="1" applyBorder="1" applyAlignment="1">
      <alignment horizontal="center" vertical="top" wrapText="1"/>
    </xf>
    <xf numFmtId="3" fontId="1" fillId="0" borderId="58" xfId="0" applyNumberFormat="1" applyFont="1" applyBorder="1" applyAlignment="1">
      <alignment horizontal="center" vertical="top"/>
    </xf>
    <xf numFmtId="3" fontId="1" fillId="5" borderId="24" xfId="0" applyNumberFormat="1" applyFont="1" applyFill="1" applyBorder="1" applyAlignment="1">
      <alignment horizontal="center" vertical="top"/>
    </xf>
    <xf numFmtId="3" fontId="1" fillId="0" borderId="7" xfId="0" applyNumberFormat="1" applyFont="1" applyBorder="1" applyAlignment="1">
      <alignment horizontal="center" vertical="top" wrapText="1"/>
    </xf>
    <xf numFmtId="3" fontId="1" fillId="0" borderId="70" xfId="0" applyNumberFormat="1" applyFont="1" applyFill="1" applyBorder="1" applyAlignment="1">
      <alignment horizontal="center" vertical="top"/>
    </xf>
    <xf numFmtId="3" fontId="4" fillId="7" borderId="54" xfId="0" applyNumberFormat="1" applyFont="1" applyFill="1" applyBorder="1" applyAlignment="1">
      <alignment horizontal="center" vertical="top" wrapText="1"/>
    </xf>
    <xf numFmtId="49" fontId="2" fillId="3" borderId="41"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3" fontId="1" fillId="7" borderId="18" xfId="0" applyNumberFormat="1" applyFont="1" applyFill="1" applyBorder="1" applyAlignment="1">
      <alignment horizontal="left" vertical="top"/>
    </xf>
    <xf numFmtId="3" fontId="1" fillId="7" borderId="43" xfId="0" applyNumberFormat="1" applyFont="1" applyFill="1" applyBorder="1" applyAlignment="1">
      <alignment horizontal="left" vertical="top"/>
    </xf>
    <xf numFmtId="49" fontId="2" fillId="2" borderId="18"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5" borderId="32" xfId="0" applyNumberFormat="1" applyFont="1" applyFill="1" applyBorder="1" applyAlignment="1">
      <alignment horizontal="center" vertical="top"/>
    </xf>
    <xf numFmtId="49" fontId="2" fillId="3" borderId="22" xfId="0" applyNumberFormat="1" applyFont="1" applyFill="1" applyBorder="1" applyAlignment="1">
      <alignment horizontal="center" vertical="top"/>
    </xf>
    <xf numFmtId="49" fontId="2" fillId="2" borderId="13" xfId="0" applyNumberFormat="1" applyFont="1" applyFill="1" applyBorder="1" applyAlignment="1">
      <alignment horizontal="center" vertical="top"/>
    </xf>
    <xf numFmtId="49" fontId="2" fillId="3" borderId="41"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49" fontId="5" fillId="5" borderId="13" xfId="0" applyNumberFormat="1" applyFont="1" applyFill="1" applyBorder="1" applyAlignment="1">
      <alignment horizontal="center" vertical="top"/>
    </xf>
    <xf numFmtId="3" fontId="5" fillId="0" borderId="43" xfId="0" applyNumberFormat="1" applyFont="1" applyFill="1" applyBorder="1" applyAlignment="1">
      <alignment horizontal="center" vertical="top" wrapText="1"/>
    </xf>
    <xf numFmtId="3" fontId="4" fillId="7" borderId="0" xfId="0" applyNumberFormat="1" applyFont="1" applyFill="1" applyBorder="1" applyAlignment="1">
      <alignment horizontal="center" vertical="top" wrapText="1"/>
    </xf>
    <xf numFmtId="3" fontId="2" fillId="0" borderId="54" xfId="0" applyNumberFormat="1" applyFont="1" applyBorder="1" applyAlignment="1">
      <alignment horizontal="center" vertical="top"/>
    </xf>
    <xf numFmtId="3" fontId="2" fillId="0" borderId="18" xfId="0" applyNumberFormat="1" applyFont="1" applyFill="1" applyBorder="1" applyAlignment="1">
      <alignment vertical="top" textRotation="90" wrapText="1"/>
    </xf>
    <xf numFmtId="3" fontId="2" fillId="0" borderId="43" xfId="0" applyNumberFormat="1" applyFont="1" applyFill="1" applyBorder="1" applyAlignment="1">
      <alignment horizontal="center" vertical="top" textRotation="90" wrapText="1"/>
    </xf>
    <xf numFmtId="3" fontId="1" fillId="0" borderId="18" xfId="0" applyNumberFormat="1" applyFont="1" applyBorder="1" applyAlignment="1">
      <alignment horizontal="center" vertical="top" wrapText="1"/>
    </xf>
    <xf numFmtId="3" fontId="1" fillId="0" borderId="43" xfId="0" applyNumberFormat="1" applyFont="1" applyBorder="1" applyAlignment="1">
      <alignment horizontal="center" vertical="top" wrapText="1"/>
    </xf>
    <xf numFmtId="3" fontId="1" fillId="7" borderId="18" xfId="0" applyNumberFormat="1" applyFont="1" applyFill="1" applyBorder="1" applyAlignment="1">
      <alignment horizontal="center" vertical="top"/>
    </xf>
    <xf numFmtId="3" fontId="5" fillId="5" borderId="0" xfId="0" applyNumberFormat="1" applyFont="1" applyFill="1" applyBorder="1" applyAlignment="1">
      <alignment horizontal="center" vertical="top" wrapText="1"/>
    </xf>
    <xf numFmtId="3" fontId="4" fillId="5" borderId="0"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4" fillId="0" borderId="6" xfId="0" applyNumberFormat="1" applyFont="1" applyFill="1" applyBorder="1" applyAlignment="1">
      <alignment horizontal="center" vertical="top" wrapText="1"/>
    </xf>
    <xf numFmtId="3" fontId="4" fillId="0" borderId="8" xfId="0" applyNumberFormat="1" applyFont="1" applyFill="1" applyBorder="1" applyAlignment="1">
      <alignment horizontal="center" vertical="top" wrapText="1"/>
    </xf>
    <xf numFmtId="3" fontId="4" fillId="0" borderId="5" xfId="0" applyNumberFormat="1" applyFont="1" applyFill="1" applyBorder="1" applyAlignment="1">
      <alignment horizontal="center" vertical="top" wrapText="1"/>
    </xf>
    <xf numFmtId="3" fontId="1" fillId="7" borderId="0" xfId="0" applyNumberFormat="1" applyFont="1" applyFill="1" applyBorder="1" applyAlignment="1">
      <alignment horizontal="center" vertical="top" wrapText="1"/>
    </xf>
    <xf numFmtId="164" fontId="4" fillId="0" borderId="24" xfId="0" applyNumberFormat="1" applyFont="1" applyBorder="1" applyAlignment="1">
      <alignment horizontal="center" vertical="center" textRotation="90" wrapText="1"/>
    </xf>
    <xf numFmtId="164" fontId="4" fillId="7" borderId="35" xfId="0" applyNumberFormat="1" applyFont="1" applyFill="1" applyBorder="1" applyAlignment="1">
      <alignment horizontal="center" vertical="top"/>
    </xf>
    <xf numFmtId="3" fontId="4" fillId="0" borderId="37" xfId="0" applyNumberFormat="1" applyFont="1" applyBorder="1" applyAlignment="1">
      <alignment vertical="top" wrapText="1"/>
    </xf>
    <xf numFmtId="49" fontId="4" fillId="7" borderId="52" xfId="0" applyNumberFormat="1" applyFont="1" applyFill="1" applyBorder="1" applyAlignment="1">
      <alignment horizontal="center" vertical="top" wrapText="1"/>
    </xf>
    <xf numFmtId="164" fontId="4" fillId="7" borderId="24" xfId="0" applyNumberFormat="1" applyFont="1" applyFill="1" applyBorder="1" applyAlignment="1">
      <alignment horizontal="center" vertical="top"/>
    </xf>
    <xf numFmtId="3" fontId="1" fillId="7" borderId="2" xfId="0" applyNumberFormat="1" applyFont="1" applyFill="1" applyBorder="1" applyAlignment="1">
      <alignment horizontal="center" vertical="top" wrapText="1"/>
    </xf>
    <xf numFmtId="3" fontId="2" fillId="8" borderId="2" xfId="0" applyNumberFormat="1" applyFont="1" applyFill="1" applyBorder="1" applyAlignment="1">
      <alignment horizontal="center" vertical="top" wrapText="1"/>
    </xf>
    <xf numFmtId="164" fontId="2" fillId="8" borderId="67" xfId="0" applyNumberFormat="1" applyFont="1" applyFill="1" applyBorder="1" applyAlignment="1">
      <alignment horizontal="center" vertical="center"/>
    </xf>
    <xf numFmtId="164" fontId="2" fillId="8" borderId="35" xfId="0" applyNumberFormat="1" applyFont="1" applyFill="1" applyBorder="1" applyAlignment="1">
      <alignment horizontal="center" vertical="center"/>
    </xf>
    <xf numFmtId="164" fontId="4" fillId="7" borderId="0" xfId="0" applyNumberFormat="1" applyFont="1" applyFill="1" applyBorder="1" applyAlignment="1">
      <alignment horizontal="center" vertical="top"/>
    </xf>
    <xf numFmtId="164" fontId="4" fillId="0" borderId="27" xfId="0" applyNumberFormat="1" applyFont="1" applyBorder="1" applyAlignment="1">
      <alignment horizontal="center" vertical="top"/>
    </xf>
    <xf numFmtId="164" fontId="4" fillId="0" borderId="0" xfId="0" applyNumberFormat="1" applyFont="1" applyBorder="1" applyAlignment="1">
      <alignment horizontal="center" vertical="top"/>
    </xf>
    <xf numFmtId="164" fontId="4" fillId="0" borderId="0" xfId="0" applyNumberFormat="1" applyFont="1" applyFill="1" applyBorder="1" applyAlignment="1">
      <alignment horizontal="center" vertical="top"/>
    </xf>
    <xf numFmtId="164" fontId="4" fillId="0" borderId="27" xfId="0" applyNumberFormat="1" applyFont="1" applyFill="1" applyBorder="1" applyAlignment="1">
      <alignment horizontal="center" vertical="top"/>
    </xf>
    <xf numFmtId="164" fontId="4" fillId="0" borderId="58" xfId="0" applyNumberFormat="1" applyFont="1" applyFill="1" applyBorder="1" applyAlignment="1">
      <alignment horizontal="center" vertical="top"/>
    </xf>
    <xf numFmtId="164" fontId="1" fillId="7" borderId="3" xfId="0" applyNumberFormat="1" applyFont="1" applyFill="1" applyBorder="1" applyAlignment="1">
      <alignment horizontal="center" vertical="top"/>
    </xf>
    <xf numFmtId="164" fontId="2" fillId="8" borderId="44" xfId="0" applyNumberFormat="1" applyFont="1" applyFill="1" applyBorder="1" applyAlignment="1">
      <alignment horizontal="center" vertical="top"/>
    </xf>
    <xf numFmtId="164" fontId="4" fillId="7" borderId="3" xfId="0" applyNumberFormat="1" applyFont="1" applyFill="1" applyBorder="1" applyAlignment="1">
      <alignment horizontal="center" vertical="top"/>
    </xf>
    <xf numFmtId="164" fontId="5" fillId="8" borderId="46" xfId="0" applyNumberFormat="1" applyFont="1" applyFill="1" applyBorder="1" applyAlignment="1">
      <alignment horizontal="center" vertical="top"/>
    </xf>
    <xf numFmtId="164" fontId="1" fillId="5" borderId="3" xfId="0" applyNumberFormat="1" applyFont="1" applyFill="1" applyBorder="1" applyAlignment="1">
      <alignment horizontal="center" vertical="top" wrapText="1"/>
    </xf>
    <xf numFmtId="164" fontId="4" fillId="0" borderId="0" xfId="0" applyNumberFormat="1" applyFont="1" applyBorder="1" applyAlignment="1">
      <alignment horizontal="center" vertical="top" wrapText="1"/>
    </xf>
    <xf numFmtId="164" fontId="2" fillId="4" borderId="44" xfId="0" applyNumberFormat="1" applyFont="1" applyFill="1" applyBorder="1" applyAlignment="1">
      <alignment horizontal="center" vertical="top"/>
    </xf>
    <xf numFmtId="3" fontId="4" fillId="5" borderId="19" xfId="0" applyNumberFormat="1" applyFont="1" applyFill="1" applyBorder="1" applyAlignment="1">
      <alignment vertical="top" wrapText="1"/>
    </xf>
    <xf numFmtId="3" fontId="1" fillId="0" borderId="17" xfId="0" applyNumberFormat="1" applyFont="1" applyFill="1" applyBorder="1" applyAlignment="1">
      <alignment vertical="center" wrapText="1"/>
    </xf>
    <xf numFmtId="3" fontId="1" fillId="0" borderId="0" xfId="0" applyNumberFormat="1" applyFont="1" applyFill="1" applyBorder="1" applyAlignment="1">
      <alignment vertical="center" wrapText="1"/>
    </xf>
    <xf numFmtId="3" fontId="1" fillId="0" borderId="7" xfId="0" applyNumberFormat="1" applyFont="1" applyFill="1" applyBorder="1" applyAlignment="1">
      <alignment vertical="center" wrapText="1"/>
    </xf>
    <xf numFmtId="3" fontId="1" fillId="0" borderId="57" xfId="0" applyNumberFormat="1" applyFont="1" applyFill="1" applyBorder="1" applyAlignment="1">
      <alignment vertical="center" wrapText="1"/>
    </xf>
    <xf numFmtId="3" fontId="1" fillId="0" borderId="44" xfId="0" applyNumberFormat="1" applyFont="1" applyFill="1" applyBorder="1" applyAlignment="1">
      <alignment vertical="center" wrapText="1"/>
    </xf>
    <xf numFmtId="3" fontId="1" fillId="0" borderId="70" xfId="0" applyNumberFormat="1" applyFont="1" applyFill="1" applyBorder="1" applyAlignment="1">
      <alignment vertical="center" wrapText="1"/>
    </xf>
    <xf numFmtId="164" fontId="4" fillId="0" borderId="62" xfId="0" applyNumberFormat="1" applyFont="1" applyBorder="1" applyAlignment="1">
      <alignment horizontal="center" vertical="top"/>
    </xf>
    <xf numFmtId="164" fontId="4" fillId="0" borderId="17" xfId="0" applyNumberFormat="1" applyFont="1" applyFill="1" applyBorder="1" applyAlignment="1">
      <alignment horizontal="center" vertical="top"/>
    </xf>
    <xf numFmtId="164" fontId="5" fillId="8" borderId="47" xfId="0" applyNumberFormat="1" applyFont="1" applyFill="1" applyBorder="1" applyAlignment="1">
      <alignment horizontal="center" vertical="top"/>
    </xf>
    <xf numFmtId="164" fontId="5" fillId="3" borderId="14" xfId="0" applyNumberFormat="1" applyFont="1" applyFill="1" applyBorder="1" applyAlignment="1">
      <alignment horizontal="center" vertical="top"/>
    </xf>
    <xf numFmtId="164" fontId="4" fillId="0" borderId="60" xfId="0" applyNumberFormat="1" applyFont="1" applyFill="1" applyBorder="1" applyAlignment="1">
      <alignment horizontal="center" vertical="top"/>
    </xf>
    <xf numFmtId="164" fontId="2" fillId="8" borderId="19" xfId="0" applyNumberFormat="1" applyFont="1" applyFill="1" applyBorder="1" applyAlignment="1">
      <alignment horizontal="center" vertical="top"/>
    </xf>
    <xf numFmtId="164" fontId="4" fillId="0" borderId="13" xfId="0" applyNumberFormat="1" applyFont="1" applyFill="1" applyBorder="1" applyAlignment="1">
      <alignment horizontal="center" vertical="top"/>
    </xf>
    <xf numFmtId="164" fontId="5" fillId="8" borderId="15" xfId="0" applyNumberFormat="1" applyFont="1" applyFill="1" applyBorder="1" applyAlignment="1">
      <alignment horizontal="center" vertical="top"/>
    </xf>
    <xf numFmtId="164" fontId="1" fillId="7" borderId="41" xfId="0" applyNumberFormat="1" applyFont="1" applyFill="1" applyBorder="1" applyAlignment="1">
      <alignment horizontal="center" vertical="top"/>
    </xf>
    <xf numFmtId="164" fontId="1" fillId="0" borderId="62" xfId="0" applyNumberFormat="1" applyFont="1" applyFill="1" applyBorder="1" applyAlignment="1">
      <alignment horizontal="center" vertical="top" wrapText="1"/>
    </xf>
    <xf numFmtId="164" fontId="1" fillId="0" borderId="66" xfId="0" applyNumberFormat="1" applyFont="1" applyFill="1" applyBorder="1" applyAlignment="1">
      <alignment horizontal="center" vertical="top" wrapText="1"/>
    </xf>
    <xf numFmtId="164" fontId="1" fillId="0" borderId="17" xfId="0" applyNumberFormat="1" applyFont="1" applyFill="1" applyBorder="1" applyAlignment="1">
      <alignment horizontal="center" vertical="top" wrapText="1"/>
    </xf>
    <xf numFmtId="164" fontId="1" fillId="0" borderId="63" xfId="0" applyNumberFormat="1" applyFont="1" applyFill="1" applyBorder="1" applyAlignment="1">
      <alignment horizontal="center" vertical="top" wrapText="1"/>
    </xf>
    <xf numFmtId="164" fontId="1" fillId="0" borderId="66" xfId="0" applyNumberFormat="1" applyFont="1" applyFill="1" applyBorder="1" applyAlignment="1">
      <alignment horizontal="center" vertical="top"/>
    </xf>
    <xf numFmtId="164" fontId="4" fillId="7" borderId="62" xfId="0" applyNumberFormat="1" applyFont="1" applyFill="1" applyBorder="1" applyAlignment="1">
      <alignment horizontal="center" vertical="top" wrapText="1"/>
    </xf>
    <xf numFmtId="164" fontId="4" fillId="7" borderId="66" xfId="0" applyNumberFormat="1" applyFont="1" applyFill="1" applyBorder="1" applyAlignment="1">
      <alignment horizontal="center" vertical="top" wrapText="1"/>
    </xf>
    <xf numFmtId="164" fontId="5" fillId="8" borderId="40" xfId="0" applyNumberFormat="1" applyFont="1" applyFill="1" applyBorder="1" applyAlignment="1">
      <alignment horizontal="center" vertical="top"/>
    </xf>
    <xf numFmtId="164" fontId="1" fillId="7" borderId="40" xfId="0" applyNumberFormat="1" applyFont="1" applyFill="1" applyBorder="1" applyAlignment="1">
      <alignment horizontal="center" vertical="top"/>
    </xf>
    <xf numFmtId="164" fontId="5" fillId="8" borderId="53" xfId="0" applyNumberFormat="1" applyFont="1" applyFill="1" applyBorder="1" applyAlignment="1">
      <alignment horizontal="center" vertical="top"/>
    </xf>
    <xf numFmtId="164" fontId="1" fillId="0" borderId="31" xfId="0" applyNumberFormat="1" applyFont="1" applyFill="1" applyBorder="1" applyAlignment="1">
      <alignment horizontal="center" vertical="top"/>
    </xf>
    <xf numFmtId="164" fontId="1" fillId="0" borderId="53" xfId="0" applyNumberFormat="1" applyFont="1" applyFill="1" applyBorder="1" applyAlignment="1">
      <alignment horizontal="center" vertical="top"/>
    </xf>
    <xf numFmtId="164" fontId="2" fillId="8" borderId="47" xfId="0" applyNumberFormat="1" applyFont="1" applyFill="1" applyBorder="1" applyAlignment="1">
      <alignment horizontal="center" vertical="top"/>
    </xf>
    <xf numFmtId="164" fontId="2" fillId="8" borderId="45" xfId="0" applyNumberFormat="1" applyFont="1" applyFill="1" applyBorder="1" applyAlignment="1">
      <alignment horizontal="center" vertical="top"/>
    </xf>
    <xf numFmtId="164" fontId="1" fillId="0" borderId="60" xfId="0" applyNumberFormat="1" applyFont="1" applyFill="1" applyBorder="1" applyAlignment="1">
      <alignment horizontal="center" vertical="top" wrapText="1"/>
    </xf>
    <xf numFmtId="164" fontId="1" fillId="0" borderId="67" xfId="0" applyNumberFormat="1" applyFont="1" applyFill="1" applyBorder="1" applyAlignment="1">
      <alignment horizontal="center" vertical="top" wrapText="1"/>
    </xf>
    <xf numFmtId="164" fontId="1" fillId="0" borderId="18" xfId="0" applyNumberFormat="1" applyFont="1" applyFill="1" applyBorder="1" applyAlignment="1">
      <alignment horizontal="center" vertical="top" wrapText="1"/>
    </xf>
    <xf numFmtId="164" fontId="1" fillId="0" borderId="43" xfId="0" applyNumberFormat="1" applyFont="1" applyFill="1" applyBorder="1" applyAlignment="1">
      <alignment horizontal="center" vertical="top" wrapText="1"/>
    </xf>
    <xf numFmtId="164" fontId="1" fillId="0" borderId="60" xfId="0" applyNumberFormat="1" applyFont="1" applyFill="1" applyBorder="1" applyAlignment="1">
      <alignment horizontal="center" vertical="top"/>
    </xf>
    <xf numFmtId="164" fontId="1" fillId="0" borderId="67" xfId="0" applyNumberFormat="1" applyFont="1" applyFill="1" applyBorder="1" applyAlignment="1">
      <alignment horizontal="center" vertical="top"/>
    </xf>
    <xf numFmtId="164" fontId="4" fillId="7" borderId="60" xfId="0" applyNumberFormat="1" applyFont="1" applyFill="1" applyBorder="1" applyAlignment="1">
      <alignment horizontal="center" vertical="top" wrapText="1"/>
    </xf>
    <xf numFmtId="164" fontId="4" fillId="7" borderId="67" xfId="0" applyNumberFormat="1" applyFont="1" applyFill="1" applyBorder="1" applyAlignment="1">
      <alignment horizontal="center" vertical="top" wrapText="1"/>
    </xf>
    <xf numFmtId="164" fontId="2" fillId="3" borderId="44" xfId="0" applyNumberFormat="1" applyFont="1" applyFill="1" applyBorder="1" applyAlignment="1">
      <alignment horizontal="center" vertical="top"/>
    </xf>
    <xf numFmtId="164" fontId="1" fillId="0" borderId="13" xfId="0" applyNumberFormat="1" applyFont="1" applyFill="1" applyBorder="1" applyAlignment="1">
      <alignment horizontal="center" vertical="top"/>
    </xf>
    <xf numFmtId="164" fontId="1" fillId="5" borderId="24" xfId="0" applyNumberFormat="1" applyFont="1" applyFill="1" applyBorder="1" applyAlignment="1">
      <alignment horizontal="center" vertical="top"/>
    </xf>
    <xf numFmtId="164" fontId="1" fillId="0" borderId="63" xfId="0" applyNumberFormat="1" applyFont="1" applyFill="1" applyBorder="1" applyAlignment="1">
      <alignment horizontal="center" vertical="top"/>
    </xf>
    <xf numFmtId="164" fontId="1" fillId="0" borderId="16" xfId="0" applyNumberFormat="1" applyFont="1" applyFill="1" applyBorder="1" applyAlignment="1">
      <alignment horizontal="center" vertical="top"/>
    </xf>
    <xf numFmtId="164" fontId="2" fillId="3" borderId="70" xfId="0" applyNumberFormat="1" applyFont="1" applyFill="1" applyBorder="1" applyAlignment="1">
      <alignment horizontal="center" vertical="top"/>
    </xf>
    <xf numFmtId="164" fontId="2" fillId="4" borderId="70" xfId="0" applyNumberFormat="1" applyFont="1" applyFill="1" applyBorder="1" applyAlignment="1">
      <alignment horizontal="center" vertical="top"/>
    </xf>
    <xf numFmtId="164" fontId="1" fillId="5" borderId="62" xfId="0" applyNumberFormat="1" applyFont="1" applyFill="1" applyBorder="1" applyAlignment="1">
      <alignment horizontal="center" vertical="top" wrapText="1"/>
    </xf>
    <xf numFmtId="164" fontId="4" fillId="7" borderId="17" xfId="0" applyNumberFormat="1" applyFont="1" applyFill="1" applyBorder="1" applyAlignment="1">
      <alignment horizontal="center" vertical="top" wrapText="1"/>
    </xf>
    <xf numFmtId="164" fontId="4" fillId="0" borderId="17" xfId="0" applyNumberFormat="1" applyFont="1" applyBorder="1" applyAlignment="1">
      <alignment horizontal="center" vertical="top" wrapText="1"/>
    </xf>
    <xf numFmtId="164" fontId="5" fillId="8" borderId="45" xfId="0" applyNumberFormat="1" applyFont="1" applyFill="1" applyBorder="1" applyAlignment="1">
      <alignment horizontal="center" vertical="top"/>
    </xf>
    <xf numFmtId="164" fontId="1" fillId="5" borderId="13" xfId="0" applyNumberFormat="1" applyFont="1" applyFill="1" applyBorder="1" applyAlignment="1">
      <alignment horizontal="center" vertical="top" wrapText="1"/>
    </xf>
    <xf numFmtId="164" fontId="4" fillId="7" borderId="18" xfId="0" applyNumberFormat="1" applyFont="1" applyFill="1" applyBorder="1" applyAlignment="1">
      <alignment horizontal="center" vertical="top" wrapText="1"/>
    </xf>
    <xf numFmtId="164" fontId="4" fillId="0" borderId="18" xfId="0" applyNumberFormat="1" applyFont="1" applyBorder="1" applyAlignment="1">
      <alignment horizontal="center" vertical="top" wrapText="1"/>
    </xf>
    <xf numFmtId="164" fontId="4" fillId="0" borderId="35" xfId="0" applyNumberFormat="1" applyFont="1" applyFill="1" applyBorder="1" applyAlignment="1">
      <alignment horizontal="center" vertical="top"/>
    </xf>
    <xf numFmtId="3" fontId="4" fillId="0" borderId="35" xfId="0" applyNumberFormat="1" applyFont="1" applyFill="1" applyBorder="1" applyAlignment="1">
      <alignment horizontal="left" vertical="top" wrapText="1"/>
    </xf>
    <xf numFmtId="3" fontId="1" fillId="0" borderId="27" xfId="0" applyNumberFormat="1" applyFont="1" applyBorder="1" applyAlignment="1">
      <alignment vertical="top"/>
    </xf>
    <xf numFmtId="3" fontId="1" fillId="0" borderId="27" xfId="0" applyNumberFormat="1" applyFont="1" applyFill="1" applyBorder="1" applyAlignment="1">
      <alignment vertical="top" wrapText="1"/>
    </xf>
    <xf numFmtId="3" fontId="1" fillId="0" borderId="33" xfId="0" applyNumberFormat="1" applyFont="1" applyFill="1" applyBorder="1" applyAlignment="1">
      <alignment horizontal="left" vertical="top" wrapText="1"/>
    </xf>
    <xf numFmtId="3" fontId="4" fillId="0" borderId="78" xfId="0" applyNumberFormat="1" applyFont="1" applyFill="1" applyBorder="1" applyAlignment="1">
      <alignment horizontal="left" vertical="top" wrapText="1"/>
    </xf>
    <xf numFmtId="3" fontId="1" fillId="5" borderId="0" xfId="0" applyNumberFormat="1" applyFont="1" applyFill="1" applyBorder="1" applyAlignment="1">
      <alignment vertical="top" wrapText="1"/>
    </xf>
    <xf numFmtId="3" fontId="1" fillId="5" borderId="58" xfId="0" applyNumberFormat="1" applyFont="1" applyFill="1" applyBorder="1" applyAlignment="1">
      <alignment horizontal="left" vertical="top" wrapText="1"/>
    </xf>
    <xf numFmtId="3" fontId="1" fillId="0" borderId="71" xfId="0" applyNumberFormat="1" applyFont="1" applyFill="1" applyBorder="1" applyAlignment="1">
      <alignment horizontal="left" vertical="top" wrapText="1"/>
    </xf>
    <xf numFmtId="3" fontId="1" fillId="0" borderId="44" xfId="0" applyNumberFormat="1" applyFont="1" applyFill="1" applyBorder="1" applyAlignment="1">
      <alignment horizontal="left" vertical="top" wrapText="1"/>
    </xf>
    <xf numFmtId="3" fontId="1" fillId="0" borderId="3" xfId="0" applyNumberFormat="1" applyFont="1" applyBorder="1" applyAlignment="1">
      <alignment horizontal="left" vertical="top"/>
    </xf>
    <xf numFmtId="3" fontId="1" fillId="0" borderId="0" xfId="0" applyNumberFormat="1" applyFont="1" applyFill="1" applyBorder="1" applyAlignment="1">
      <alignment vertical="top" wrapText="1"/>
    </xf>
    <xf numFmtId="3" fontId="1" fillId="0" borderId="58" xfId="0" applyNumberFormat="1" applyFont="1" applyFill="1" applyBorder="1" applyAlignment="1">
      <alignment vertical="top" wrapText="1"/>
    </xf>
    <xf numFmtId="3" fontId="1" fillId="5" borderId="3" xfId="0" applyNumberFormat="1" applyFont="1" applyFill="1" applyBorder="1" applyAlignment="1">
      <alignment vertical="top" wrapText="1"/>
    </xf>
    <xf numFmtId="3" fontId="1" fillId="5" borderId="35" xfId="0" applyNumberFormat="1" applyFont="1" applyFill="1" applyBorder="1" applyAlignment="1">
      <alignment horizontal="left" vertical="top" wrapText="1"/>
    </xf>
    <xf numFmtId="3" fontId="1" fillId="0" borderId="35" xfId="0" applyNumberFormat="1" applyFont="1" applyFill="1" applyBorder="1" applyAlignment="1">
      <alignment vertical="top" wrapText="1"/>
    </xf>
    <xf numFmtId="3" fontId="1" fillId="5" borderId="58" xfId="0" applyNumberFormat="1" applyFont="1" applyFill="1" applyBorder="1" applyAlignment="1">
      <alignment vertical="top" wrapText="1"/>
    </xf>
    <xf numFmtId="3" fontId="1" fillId="7" borderId="35" xfId="0" applyNumberFormat="1" applyFont="1" applyFill="1" applyBorder="1" applyAlignment="1">
      <alignment vertical="top" wrapText="1"/>
    </xf>
    <xf numFmtId="3" fontId="1" fillId="5" borderId="44" xfId="0" applyNumberFormat="1" applyFont="1" applyFill="1" applyBorder="1" applyAlignment="1">
      <alignment vertical="top" wrapText="1"/>
    </xf>
    <xf numFmtId="164" fontId="4" fillId="0" borderId="77" xfId="0" applyNumberFormat="1" applyFont="1" applyFill="1" applyBorder="1" applyAlignment="1">
      <alignment horizontal="center" vertical="top"/>
    </xf>
    <xf numFmtId="164" fontId="5" fillId="8" borderId="7" xfId="0" applyNumberFormat="1" applyFont="1" applyFill="1" applyBorder="1" applyAlignment="1">
      <alignment horizontal="center" vertical="top"/>
    </xf>
    <xf numFmtId="164" fontId="4" fillId="7" borderId="7" xfId="0" applyNumberFormat="1" applyFont="1" applyFill="1" applyBorder="1" applyAlignment="1">
      <alignment horizontal="center" vertical="top" wrapText="1"/>
    </xf>
    <xf numFmtId="164" fontId="15" fillId="7" borderId="7" xfId="0" applyNumberFormat="1" applyFont="1" applyFill="1" applyBorder="1" applyAlignment="1">
      <alignment horizontal="center" vertical="top" wrapText="1"/>
    </xf>
    <xf numFmtId="164" fontId="1" fillId="0" borderId="30" xfId="0" applyNumberFormat="1" applyFont="1" applyFill="1" applyBorder="1" applyAlignment="1">
      <alignment horizontal="center" vertical="top"/>
    </xf>
    <xf numFmtId="164" fontId="5" fillId="8" borderId="52" xfId="0" applyNumberFormat="1" applyFont="1" applyFill="1" applyBorder="1" applyAlignment="1">
      <alignment horizontal="center" vertical="top" wrapText="1"/>
    </xf>
    <xf numFmtId="164" fontId="5" fillId="8" borderId="66" xfId="0" applyNumberFormat="1" applyFont="1" applyFill="1" applyBorder="1" applyAlignment="1">
      <alignment horizontal="center" vertical="top" wrapText="1"/>
    </xf>
    <xf numFmtId="164" fontId="5" fillId="8" borderId="67" xfId="0" applyNumberFormat="1" applyFont="1" applyFill="1" applyBorder="1" applyAlignment="1">
      <alignment horizontal="center" vertical="top" wrapText="1"/>
    </xf>
    <xf numFmtId="164" fontId="5" fillId="8" borderId="26" xfId="0" applyNumberFormat="1" applyFont="1" applyFill="1" applyBorder="1" applyAlignment="1">
      <alignment horizontal="center" vertical="top" wrapText="1"/>
    </xf>
    <xf numFmtId="164" fontId="4" fillId="0" borderId="53" xfId="0" applyNumberFormat="1" applyFont="1" applyFill="1" applyBorder="1" applyAlignment="1">
      <alignment horizontal="center" vertical="top"/>
    </xf>
    <xf numFmtId="3" fontId="4" fillId="7" borderId="35" xfId="0" applyNumberFormat="1" applyFont="1" applyFill="1" applyBorder="1" applyAlignment="1">
      <alignment horizontal="center" vertical="top" wrapText="1"/>
    </xf>
    <xf numFmtId="3" fontId="1" fillId="7" borderId="58" xfId="0" applyNumberFormat="1" applyFont="1" applyFill="1" applyBorder="1" applyAlignment="1">
      <alignment horizontal="center" vertical="top" wrapText="1"/>
    </xf>
    <xf numFmtId="3" fontId="4" fillId="7" borderId="27" xfId="0" applyNumberFormat="1" applyFont="1" applyFill="1" applyBorder="1" applyAlignment="1">
      <alignment horizontal="center" vertical="top" wrapText="1"/>
    </xf>
    <xf numFmtId="164" fontId="4" fillId="0" borderId="66" xfId="0" applyNumberFormat="1" applyFont="1" applyFill="1" applyBorder="1" applyAlignment="1">
      <alignment horizontal="center" vertical="top"/>
    </xf>
    <xf numFmtId="164" fontId="5" fillId="2" borderId="11" xfId="0" applyNumberFormat="1" applyFont="1" applyFill="1" applyBorder="1" applyAlignment="1">
      <alignment horizontal="center" vertical="top"/>
    </xf>
    <xf numFmtId="164" fontId="4" fillId="0" borderId="62" xfId="0" applyNumberFormat="1" applyFont="1" applyFill="1" applyBorder="1" applyAlignment="1">
      <alignment horizontal="center" vertical="top"/>
    </xf>
    <xf numFmtId="164" fontId="1" fillId="0" borderId="52" xfId="0" applyNumberFormat="1" applyFont="1" applyFill="1" applyBorder="1" applyAlignment="1">
      <alignment horizontal="center" vertical="top"/>
    </xf>
    <xf numFmtId="164" fontId="14" fillId="0" borderId="67" xfId="0" applyNumberFormat="1" applyFont="1" applyFill="1" applyBorder="1" applyAlignment="1">
      <alignment horizontal="center" vertical="top" wrapText="1"/>
    </xf>
    <xf numFmtId="164" fontId="14" fillId="0" borderId="28" xfId="0" applyNumberFormat="1" applyFont="1" applyFill="1" applyBorder="1" applyAlignment="1">
      <alignment horizontal="center" vertical="top"/>
    </xf>
    <xf numFmtId="164" fontId="2" fillId="7" borderId="16" xfId="0" applyNumberFormat="1" applyFont="1" applyFill="1" applyBorder="1" applyAlignment="1">
      <alignment horizontal="center" vertical="top"/>
    </xf>
    <xf numFmtId="164" fontId="2" fillId="7" borderId="13" xfId="0" applyNumberFormat="1" applyFont="1" applyFill="1" applyBorder="1" applyAlignment="1">
      <alignment horizontal="center" vertical="top"/>
    </xf>
    <xf numFmtId="164" fontId="1" fillId="0" borderId="16" xfId="0" applyNumberFormat="1" applyFont="1" applyFill="1" applyBorder="1" applyAlignment="1">
      <alignment horizontal="center" vertical="top" wrapText="1"/>
    </xf>
    <xf numFmtId="164" fontId="1" fillId="0" borderId="13" xfId="0" applyNumberFormat="1" applyFont="1" applyFill="1" applyBorder="1" applyAlignment="1">
      <alignment horizontal="center" vertical="top" wrapText="1"/>
    </xf>
    <xf numFmtId="164" fontId="4" fillId="0" borderId="62" xfId="0" applyNumberFormat="1" applyFont="1" applyFill="1" applyBorder="1" applyAlignment="1">
      <alignment horizontal="center" vertical="top" wrapText="1"/>
    </xf>
    <xf numFmtId="164" fontId="4" fillId="0" borderId="4" xfId="0" applyNumberFormat="1" applyFont="1" applyFill="1" applyBorder="1" applyAlignment="1">
      <alignment horizontal="center" vertical="top" wrapText="1"/>
    </xf>
    <xf numFmtId="164" fontId="4" fillId="0" borderId="51" xfId="0" applyNumberFormat="1" applyFont="1" applyFill="1" applyBorder="1" applyAlignment="1">
      <alignment horizontal="center" vertical="top" wrapText="1"/>
    </xf>
    <xf numFmtId="164" fontId="4" fillId="0" borderId="48" xfId="0" applyNumberFormat="1" applyFont="1" applyFill="1" applyBorder="1" applyAlignment="1">
      <alignment horizontal="center" vertical="top" wrapText="1"/>
    </xf>
    <xf numFmtId="164" fontId="5" fillId="4" borderId="30" xfId="0" applyNumberFormat="1" applyFont="1" applyFill="1" applyBorder="1" applyAlignment="1">
      <alignment horizontal="center" vertical="top" wrapText="1"/>
    </xf>
    <xf numFmtId="164" fontId="1" fillId="5" borderId="3" xfId="0" applyNumberFormat="1" applyFont="1" applyFill="1" applyBorder="1" applyAlignment="1">
      <alignment horizontal="center" vertical="top"/>
    </xf>
    <xf numFmtId="3" fontId="1" fillId="0" borderId="68" xfId="0" applyNumberFormat="1" applyFont="1" applyFill="1" applyBorder="1" applyAlignment="1">
      <alignment vertical="top" wrapText="1"/>
    </xf>
    <xf numFmtId="3" fontId="1" fillId="0" borderId="78" xfId="0" applyNumberFormat="1" applyFont="1" applyFill="1" applyBorder="1" applyAlignment="1">
      <alignment vertical="top" wrapText="1"/>
    </xf>
    <xf numFmtId="164" fontId="5" fillId="2" borderId="14" xfId="0" applyNumberFormat="1" applyFont="1" applyFill="1" applyBorder="1" applyAlignment="1">
      <alignment horizontal="center" vertical="top"/>
    </xf>
    <xf numFmtId="164" fontId="4" fillId="0" borderId="40" xfId="0" applyNumberFormat="1" applyFont="1" applyBorder="1" applyAlignment="1">
      <alignment horizontal="center" vertical="top"/>
    </xf>
    <xf numFmtId="164" fontId="4" fillId="7" borderId="53" xfId="0" applyNumberFormat="1" applyFont="1" applyFill="1" applyBorder="1" applyAlignment="1">
      <alignment horizontal="center" vertical="top"/>
    </xf>
    <xf numFmtId="164" fontId="5" fillId="8" borderId="35" xfId="0" applyNumberFormat="1" applyFont="1" applyFill="1" applyBorder="1" applyAlignment="1">
      <alignment horizontal="center" vertical="top"/>
    </xf>
    <xf numFmtId="164" fontId="2" fillId="8" borderId="70" xfId="0" applyNumberFormat="1" applyFont="1" applyFill="1" applyBorder="1" applyAlignment="1">
      <alignment horizontal="center" vertical="top"/>
    </xf>
    <xf numFmtId="164" fontId="4" fillId="0" borderId="16" xfId="0" applyNumberFormat="1" applyFont="1" applyFill="1" applyBorder="1" applyAlignment="1">
      <alignment horizontal="center" vertical="top"/>
    </xf>
    <xf numFmtId="164" fontId="5" fillId="2" borderId="75" xfId="0" applyNumberFormat="1" applyFont="1" applyFill="1" applyBorder="1" applyAlignment="1">
      <alignment horizontal="center" vertical="top"/>
    </xf>
    <xf numFmtId="164" fontId="5" fillId="3" borderId="75" xfId="0" applyNumberFormat="1" applyFont="1" applyFill="1" applyBorder="1" applyAlignment="1">
      <alignment horizontal="center" vertical="top"/>
    </xf>
    <xf numFmtId="164" fontId="5" fillId="8" borderId="70" xfId="0" applyNumberFormat="1" applyFont="1" applyFill="1" applyBorder="1" applyAlignment="1">
      <alignment horizontal="center" vertical="top"/>
    </xf>
    <xf numFmtId="164" fontId="5" fillId="8" borderId="28" xfId="0" applyNumberFormat="1" applyFont="1" applyFill="1" applyBorder="1" applyAlignment="1">
      <alignment horizontal="center" vertical="top" wrapText="1"/>
    </xf>
    <xf numFmtId="164" fontId="4" fillId="0" borderId="61" xfId="0" applyNumberFormat="1" applyFont="1" applyFill="1" applyBorder="1" applyAlignment="1">
      <alignment horizontal="center" vertical="top"/>
    </xf>
    <xf numFmtId="164" fontId="1" fillId="0" borderId="77" xfId="0" applyNumberFormat="1" applyFont="1" applyFill="1" applyBorder="1" applyAlignment="1">
      <alignment horizontal="center" vertical="top"/>
    </xf>
    <xf numFmtId="164" fontId="1" fillId="0" borderId="29" xfId="0" applyNumberFormat="1" applyFont="1" applyFill="1" applyBorder="1" applyAlignment="1">
      <alignment horizontal="center" vertical="top"/>
    </xf>
    <xf numFmtId="164" fontId="2" fillId="8" borderId="57" xfId="0" applyNumberFormat="1" applyFont="1" applyFill="1" applyBorder="1" applyAlignment="1">
      <alignment horizontal="center" vertical="top"/>
    </xf>
    <xf numFmtId="164" fontId="2" fillId="8" borderId="67" xfId="0" applyNumberFormat="1" applyFont="1" applyFill="1" applyBorder="1" applyAlignment="1">
      <alignment horizontal="center" vertical="top"/>
    </xf>
    <xf numFmtId="164" fontId="2" fillId="8" borderId="35" xfId="0" applyNumberFormat="1" applyFont="1" applyFill="1" applyBorder="1" applyAlignment="1">
      <alignment horizontal="center" vertical="top"/>
    </xf>
    <xf numFmtId="164" fontId="2" fillId="8" borderId="66" xfId="0" applyNumberFormat="1" applyFont="1" applyFill="1" applyBorder="1" applyAlignment="1">
      <alignment horizontal="center" vertical="top"/>
    </xf>
    <xf numFmtId="164" fontId="2" fillId="8" borderId="26" xfId="0" applyNumberFormat="1" applyFont="1" applyFill="1" applyBorder="1" applyAlignment="1">
      <alignment horizontal="center" vertical="top"/>
    </xf>
    <xf numFmtId="164" fontId="1" fillId="5" borderId="16" xfId="0" applyNumberFormat="1" applyFont="1" applyFill="1" applyBorder="1" applyAlignment="1">
      <alignment horizontal="center" vertical="top" wrapText="1"/>
    </xf>
    <xf numFmtId="164" fontId="15" fillId="7" borderId="34" xfId="0" applyNumberFormat="1" applyFont="1" applyFill="1" applyBorder="1" applyAlignment="1">
      <alignment horizontal="center" vertical="top" wrapText="1"/>
    </xf>
    <xf numFmtId="164" fontId="5" fillId="8" borderId="35" xfId="0" applyNumberFormat="1" applyFont="1" applyFill="1" applyBorder="1" applyAlignment="1">
      <alignment horizontal="center" vertical="top" wrapText="1"/>
    </xf>
    <xf numFmtId="164" fontId="14" fillId="0" borderId="67" xfId="0" applyNumberFormat="1" applyFont="1" applyFill="1" applyBorder="1" applyAlignment="1">
      <alignment horizontal="center" vertical="top"/>
    </xf>
    <xf numFmtId="164" fontId="15" fillId="0" borderId="53" xfId="0" applyNumberFormat="1" applyFont="1" applyFill="1" applyBorder="1" applyAlignment="1">
      <alignment horizontal="center" vertical="top"/>
    </xf>
    <xf numFmtId="164" fontId="14" fillId="0" borderId="53" xfId="0" applyNumberFormat="1" applyFont="1" applyFill="1" applyBorder="1" applyAlignment="1">
      <alignment horizontal="center" vertical="top"/>
    </xf>
    <xf numFmtId="3" fontId="1" fillId="7" borderId="28" xfId="0" applyNumberFormat="1" applyFont="1" applyFill="1" applyBorder="1" applyAlignment="1">
      <alignment horizontal="center" vertical="top" wrapText="1"/>
    </xf>
    <xf numFmtId="3" fontId="4" fillId="7" borderId="0" xfId="0" applyNumberFormat="1" applyFont="1" applyFill="1" applyBorder="1" applyAlignment="1">
      <alignment vertical="top" wrapText="1"/>
    </xf>
    <xf numFmtId="3" fontId="4" fillId="7" borderId="7" xfId="0" applyNumberFormat="1" applyFont="1" applyFill="1" applyBorder="1" applyAlignment="1">
      <alignment vertical="top" wrapText="1"/>
    </xf>
    <xf numFmtId="3" fontId="4" fillId="7" borderId="57" xfId="0" applyNumberFormat="1" applyFont="1" applyFill="1" applyBorder="1" applyAlignment="1">
      <alignment vertical="top" wrapText="1"/>
    </xf>
    <xf numFmtId="3" fontId="4" fillId="7" borderId="44" xfId="0" applyNumberFormat="1" applyFont="1" applyFill="1" applyBorder="1" applyAlignment="1">
      <alignment vertical="top" wrapText="1"/>
    </xf>
    <xf numFmtId="3" fontId="4" fillId="7" borderId="70" xfId="0" applyNumberFormat="1" applyFont="1" applyFill="1" applyBorder="1" applyAlignment="1">
      <alignment vertical="top" wrapText="1"/>
    </xf>
    <xf numFmtId="3" fontId="14" fillId="5" borderId="18" xfId="0" applyNumberFormat="1" applyFont="1" applyFill="1" applyBorder="1" applyAlignment="1">
      <alignment vertical="top" wrapText="1"/>
    </xf>
    <xf numFmtId="3" fontId="14" fillId="5" borderId="43" xfId="0" applyNumberFormat="1" applyFont="1" applyFill="1" applyBorder="1" applyAlignment="1">
      <alignment vertical="top" wrapText="1"/>
    </xf>
    <xf numFmtId="3" fontId="15" fillId="0" borderId="8" xfId="0" applyNumberFormat="1" applyFont="1" applyFill="1" applyBorder="1" applyAlignment="1">
      <alignment horizontal="center" vertical="top" wrapText="1"/>
    </xf>
    <xf numFmtId="164" fontId="15" fillId="5" borderId="18" xfId="0" applyNumberFormat="1" applyFont="1" applyFill="1" applyBorder="1" applyAlignment="1">
      <alignment horizontal="center" vertical="top"/>
    </xf>
    <xf numFmtId="164" fontId="15" fillId="0" borderId="54" xfId="0" applyNumberFormat="1" applyFont="1" applyFill="1" applyBorder="1" applyAlignment="1">
      <alignment horizontal="center" vertical="top"/>
    </xf>
    <xf numFmtId="164" fontId="15" fillId="0" borderId="63" xfId="0" applyNumberFormat="1" applyFont="1" applyFill="1" applyBorder="1" applyAlignment="1">
      <alignment horizontal="center" vertical="top" wrapText="1"/>
    </xf>
    <xf numFmtId="164" fontId="15" fillId="0" borderId="43" xfId="0" applyNumberFormat="1" applyFont="1" applyFill="1" applyBorder="1" applyAlignment="1">
      <alignment horizontal="center" vertical="top" wrapText="1"/>
    </xf>
    <xf numFmtId="164" fontId="15" fillId="0" borderId="31" xfId="0" applyNumberFormat="1" applyFont="1" applyFill="1" applyBorder="1" applyAlignment="1">
      <alignment horizontal="center" vertical="top"/>
    </xf>
    <xf numFmtId="164" fontId="2" fillId="7" borderId="17" xfId="0" applyNumberFormat="1" applyFont="1" applyFill="1" applyBorder="1" applyAlignment="1">
      <alignment horizontal="center" vertical="top"/>
    </xf>
    <xf numFmtId="164" fontId="15" fillId="7" borderId="18" xfId="0" applyNumberFormat="1" applyFont="1" applyFill="1" applyBorder="1" applyAlignment="1">
      <alignment horizontal="center" vertical="top"/>
    </xf>
    <xf numFmtId="164" fontId="15" fillId="0" borderId="7" xfId="0" applyNumberFormat="1" applyFont="1" applyFill="1" applyBorder="1" applyAlignment="1">
      <alignment horizontal="center" vertical="top"/>
    </xf>
    <xf numFmtId="164" fontId="4" fillId="0" borderId="63" xfId="0" applyNumberFormat="1" applyFont="1" applyFill="1" applyBorder="1" applyAlignment="1">
      <alignment horizontal="center" vertical="top" wrapText="1"/>
    </xf>
    <xf numFmtId="164" fontId="14" fillId="0" borderId="43" xfId="0" applyNumberFormat="1" applyFont="1" applyFill="1" applyBorder="1" applyAlignment="1">
      <alignment horizontal="center" vertical="top"/>
    </xf>
    <xf numFmtId="3" fontId="1" fillId="0" borderId="15" xfId="0" applyNumberFormat="1" applyFont="1" applyBorder="1" applyAlignment="1">
      <alignment horizontal="center" vertical="top" wrapText="1"/>
    </xf>
    <xf numFmtId="164" fontId="5" fillId="4" borderId="9" xfId="0" applyNumberFormat="1" applyFont="1" applyFill="1" applyBorder="1" applyAlignment="1">
      <alignment horizontal="center" vertical="top" wrapText="1"/>
    </xf>
    <xf numFmtId="3" fontId="25" fillId="0" borderId="62" xfId="0" applyNumberFormat="1" applyFont="1" applyFill="1" applyBorder="1" applyAlignment="1">
      <alignment vertical="top" wrapText="1"/>
    </xf>
    <xf numFmtId="3" fontId="25" fillId="7" borderId="34" xfId="0" applyNumberFormat="1" applyFont="1" applyFill="1" applyBorder="1" applyAlignment="1">
      <alignment horizontal="center" vertical="top" wrapText="1"/>
    </xf>
    <xf numFmtId="3" fontId="1" fillId="0" borderId="66" xfId="0" applyNumberFormat="1" applyFont="1" applyFill="1" applyBorder="1" applyAlignment="1">
      <alignment vertical="top" wrapText="1"/>
    </xf>
    <xf numFmtId="3" fontId="1" fillId="7" borderId="26" xfId="0" applyNumberFormat="1" applyFont="1" applyFill="1" applyBorder="1" applyAlignment="1">
      <alignment horizontal="center" vertical="top" wrapText="1"/>
    </xf>
    <xf numFmtId="164" fontId="14" fillId="5" borderId="13" xfId="0" applyNumberFormat="1" applyFont="1" applyFill="1" applyBorder="1" applyAlignment="1">
      <alignment horizontal="center" vertical="top"/>
    </xf>
    <xf numFmtId="164" fontId="14" fillId="0" borderId="3" xfId="0" applyNumberFormat="1" applyFont="1" applyFill="1" applyBorder="1" applyAlignment="1">
      <alignment horizontal="center" vertical="top"/>
    </xf>
    <xf numFmtId="3" fontId="6" fillId="0" borderId="18" xfId="0" applyNumberFormat="1" applyFont="1" applyFill="1" applyBorder="1" applyAlignment="1">
      <alignment horizontal="left" vertical="top" wrapText="1"/>
    </xf>
    <xf numFmtId="164" fontId="4" fillId="7" borderId="27" xfId="0" applyNumberFormat="1" applyFont="1" applyFill="1" applyBorder="1" applyAlignment="1">
      <alignment horizontal="center" vertical="top"/>
    </xf>
    <xf numFmtId="164" fontId="15" fillId="7" borderId="60" xfId="0" applyNumberFormat="1" applyFont="1" applyFill="1" applyBorder="1" applyAlignment="1">
      <alignment horizontal="center" vertical="top"/>
    </xf>
    <xf numFmtId="164" fontId="15" fillId="7" borderId="27" xfId="0" applyNumberFormat="1" applyFont="1" applyFill="1" applyBorder="1" applyAlignment="1">
      <alignment horizontal="center" vertical="top"/>
    </xf>
    <xf numFmtId="3" fontId="15" fillId="0" borderId="2" xfId="0" applyNumberFormat="1" applyFont="1" applyBorder="1" applyAlignment="1">
      <alignment horizontal="center" vertical="top"/>
    </xf>
    <xf numFmtId="164" fontId="15" fillId="7" borderId="67" xfId="0" applyNumberFormat="1" applyFont="1" applyFill="1" applyBorder="1" applyAlignment="1">
      <alignment horizontal="center" vertical="top"/>
    </xf>
    <xf numFmtId="164" fontId="15" fillId="7" borderId="35" xfId="0" applyNumberFormat="1" applyFont="1" applyFill="1" applyBorder="1" applyAlignment="1">
      <alignment horizontal="center" vertical="top"/>
    </xf>
    <xf numFmtId="3" fontId="15" fillId="0" borderId="67" xfId="0" applyNumberFormat="1" applyFont="1" applyFill="1" applyBorder="1" applyAlignment="1">
      <alignment horizontal="left" vertical="top" wrapText="1"/>
    </xf>
    <xf numFmtId="164" fontId="15" fillId="5" borderId="67" xfId="0" applyNumberFormat="1" applyFont="1" applyFill="1" applyBorder="1" applyAlignment="1">
      <alignment horizontal="center" vertical="top"/>
    </xf>
    <xf numFmtId="164" fontId="15" fillId="5" borderId="26" xfId="0" applyNumberFormat="1" applyFont="1" applyFill="1" applyBorder="1" applyAlignment="1">
      <alignment horizontal="center" vertical="top"/>
    </xf>
    <xf numFmtId="3" fontId="21" fillId="5" borderId="41" xfId="0" applyNumberFormat="1" applyFont="1" applyFill="1" applyBorder="1" applyAlignment="1">
      <alignment vertical="top" wrapText="1"/>
    </xf>
    <xf numFmtId="3" fontId="21" fillId="7" borderId="32" xfId="0" applyNumberFormat="1" applyFont="1" applyFill="1" applyBorder="1" applyAlignment="1">
      <alignment horizontal="center" vertical="top"/>
    </xf>
    <xf numFmtId="164" fontId="14" fillId="7" borderId="3"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3" borderId="41"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49" fontId="2" fillId="5" borderId="18" xfId="0" applyNumberFormat="1" applyFont="1" applyFill="1" applyBorder="1" applyAlignment="1">
      <alignment horizontal="center" vertical="top"/>
    </xf>
    <xf numFmtId="3" fontId="1" fillId="7" borderId="17" xfId="0" applyNumberFormat="1" applyFont="1" applyFill="1" applyBorder="1" applyAlignment="1">
      <alignment horizontal="left" vertical="top" wrapText="1"/>
    </xf>
    <xf numFmtId="3" fontId="1" fillId="7" borderId="0" xfId="0" applyNumberFormat="1" applyFont="1" applyFill="1" applyBorder="1" applyAlignment="1">
      <alignment horizontal="left" vertical="top" wrapText="1"/>
    </xf>
    <xf numFmtId="3" fontId="1" fillId="7" borderId="7" xfId="0" applyNumberFormat="1" applyFont="1" applyFill="1" applyBorder="1" applyAlignment="1">
      <alignment horizontal="left" vertical="top" wrapText="1"/>
    </xf>
    <xf numFmtId="164" fontId="15" fillId="7" borderId="13" xfId="0" applyNumberFormat="1" applyFont="1" applyFill="1" applyBorder="1" applyAlignment="1">
      <alignment horizontal="center" vertical="top"/>
    </xf>
    <xf numFmtId="164" fontId="15" fillId="0" borderId="3" xfId="0" applyNumberFormat="1" applyFont="1" applyFill="1" applyBorder="1" applyAlignment="1">
      <alignment horizontal="center" vertical="top"/>
    </xf>
    <xf numFmtId="164" fontId="14" fillId="0" borderId="13" xfId="0" applyNumberFormat="1" applyFont="1" applyBorder="1" applyAlignment="1">
      <alignment horizontal="center" vertical="top"/>
    </xf>
    <xf numFmtId="164" fontId="14" fillId="5" borderId="24" xfId="0" applyNumberFormat="1" applyFont="1" applyFill="1" applyBorder="1" applyAlignment="1">
      <alignment horizontal="center" vertical="top" wrapText="1"/>
    </xf>
    <xf numFmtId="164" fontId="15" fillId="0" borderId="18" xfId="0" applyNumberFormat="1" applyFont="1" applyBorder="1" applyAlignment="1">
      <alignment horizontal="center" vertical="top"/>
    </xf>
    <xf numFmtId="164" fontId="15" fillId="0" borderId="7" xfId="0" applyNumberFormat="1" applyFont="1" applyBorder="1" applyAlignment="1">
      <alignment horizontal="center" vertical="top" wrapText="1"/>
    </xf>
    <xf numFmtId="3" fontId="15" fillId="0" borderId="35" xfId="0" applyNumberFormat="1" applyFont="1" applyFill="1" applyBorder="1" applyAlignment="1">
      <alignment vertical="top" wrapText="1"/>
    </xf>
    <xf numFmtId="3" fontId="15" fillId="0" borderId="52" xfId="0" applyNumberFormat="1" applyFont="1" applyFill="1" applyBorder="1" applyAlignment="1">
      <alignment horizontal="center" vertical="top" wrapText="1"/>
    </xf>
    <xf numFmtId="3" fontId="15" fillId="7" borderId="67" xfId="0" applyNumberFormat="1" applyFont="1" applyFill="1" applyBorder="1" applyAlignment="1">
      <alignment horizontal="center" vertical="top"/>
    </xf>
    <xf numFmtId="3" fontId="15" fillId="7" borderId="4" xfId="0" applyNumberFormat="1" applyFont="1" applyFill="1" applyBorder="1" applyAlignment="1">
      <alignment horizontal="center" vertical="top"/>
    </xf>
    <xf numFmtId="164" fontId="5" fillId="0" borderId="0" xfId="0" applyNumberFormat="1" applyFont="1" applyBorder="1" applyAlignment="1">
      <alignment vertical="top"/>
    </xf>
    <xf numFmtId="164" fontId="15" fillId="0" borderId="28" xfId="0" applyNumberFormat="1" applyFont="1" applyBorder="1" applyAlignment="1">
      <alignment horizontal="center" vertical="top"/>
    </xf>
    <xf numFmtId="3" fontId="18" fillId="7" borderId="0" xfId="0" applyNumberFormat="1" applyFont="1" applyFill="1" applyBorder="1" applyAlignment="1">
      <alignment horizontal="center" vertical="top"/>
    </xf>
    <xf numFmtId="164" fontId="19" fillId="7" borderId="0" xfId="0" applyNumberFormat="1" applyFont="1" applyFill="1" applyBorder="1" applyAlignment="1">
      <alignment vertical="top"/>
    </xf>
    <xf numFmtId="164" fontId="18" fillId="7" borderId="0" xfId="0" applyNumberFormat="1" applyFont="1" applyFill="1" applyBorder="1" applyAlignment="1">
      <alignment vertical="top"/>
    </xf>
    <xf numFmtId="3" fontId="19" fillId="7" borderId="0" xfId="0" applyNumberFormat="1" applyFont="1" applyFill="1" applyBorder="1" applyAlignment="1">
      <alignment horizontal="center" vertical="top"/>
    </xf>
    <xf numFmtId="49" fontId="5" fillId="5" borderId="69"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49" fontId="5" fillId="5" borderId="13"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49" fontId="5" fillId="2" borderId="18" xfId="0" applyNumberFormat="1" applyFont="1" applyFill="1" applyBorder="1" applyAlignment="1">
      <alignment horizontal="center" vertical="top"/>
    </xf>
    <xf numFmtId="49" fontId="5" fillId="3" borderId="57" xfId="0" applyNumberFormat="1" applyFont="1" applyFill="1" applyBorder="1" applyAlignment="1">
      <alignment horizontal="center" vertical="top"/>
    </xf>
    <xf numFmtId="49" fontId="5" fillId="2" borderId="19" xfId="0" applyNumberFormat="1" applyFont="1" applyFill="1" applyBorder="1" applyAlignment="1">
      <alignment horizontal="center" vertical="top"/>
    </xf>
    <xf numFmtId="49" fontId="5" fillId="3" borderId="41" xfId="0" applyNumberFormat="1" applyFont="1" applyFill="1" applyBorder="1" applyAlignment="1">
      <alignment horizontal="center" vertical="top"/>
    </xf>
    <xf numFmtId="49" fontId="2" fillId="3" borderId="22" xfId="0" applyNumberFormat="1" applyFont="1" applyFill="1" applyBorder="1" applyAlignment="1">
      <alignment horizontal="center" vertical="top"/>
    </xf>
    <xf numFmtId="49" fontId="2" fillId="3" borderId="41" xfId="0" applyNumberFormat="1" applyFont="1" applyFill="1" applyBorder="1" applyAlignment="1">
      <alignment horizontal="center" vertical="top"/>
    </xf>
    <xf numFmtId="49" fontId="2" fillId="3" borderId="16"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3" borderId="57" xfId="0" applyNumberFormat="1" applyFont="1" applyFill="1" applyBorder="1" applyAlignment="1">
      <alignment horizontal="center" vertical="top"/>
    </xf>
    <xf numFmtId="49" fontId="2" fillId="2" borderId="13"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49" fontId="2" fillId="5" borderId="32" xfId="0" applyNumberFormat="1" applyFont="1" applyFill="1" applyBorder="1" applyAlignment="1">
      <alignment horizontal="center" vertical="top"/>
    </xf>
    <xf numFmtId="49" fontId="2" fillId="5" borderId="65" xfId="0" applyNumberFormat="1" applyFont="1" applyFill="1" applyBorder="1" applyAlignment="1">
      <alignment horizontal="center" vertical="top"/>
    </xf>
    <xf numFmtId="49" fontId="2" fillId="5" borderId="69"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2" fillId="0" borderId="43" xfId="0" applyNumberFormat="1" applyFont="1" applyFill="1" applyBorder="1" applyAlignment="1">
      <alignment horizontal="center" vertical="top" textRotation="90" wrapText="1"/>
    </xf>
    <xf numFmtId="3" fontId="2" fillId="0" borderId="18" xfId="0" applyNumberFormat="1" applyFont="1" applyFill="1" applyBorder="1" applyAlignment="1">
      <alignment horizontal="center" vertical="top" textRotation="90" wrapText="1"/>
    </xf>
    <xf numFmtId="3" fontId="1" fillId="0" borderId="38" xfId="0" applyNumberFormat="1" applyFont="1" applyFill="1" applyBorder="1" applyAlignment="1">
      <alignment horizontal="left" vertical="top" wrapText="1"/>
    </xf>
    <xf numFmtId="3" fontId="1" fillId="0" borderId="42" xfId="0" applyNumberFormat="1" applyFont="1" applyFill="1" applyBorder="1" applyAlignment="1">
      <alignment horizontal="left" vertical="top" wrapText="1"/>
    </xf>
    <xf numFmtId="3" fontId="4" fillId="5" borderId="18" xfId="0" applyNumberFormat="1" applyFont="1" applyFill="1" applyBorder="1" applyAlignment="1">
      <alignment horizontal="left" vertical="top" wrapText="1"/>
    </xf>
    <xf numFmtId="3" fontId="1" fillId="0" borderId="17" xfId="0" applyNumberFormat="1" applyFont="1" applyFill="1" applyBorder="1" applyAlignment="1">
      <alignment horizontal="left" vertical="top" wrapText="1"/>
    </xf>
    <xf numFmtId="3" fontId="1" fillId="0" borderId="41" xfId="0" applyNumberFormat="1" applyFont="1" applyFill="1" applyBorder="1" applyAlignment="1">
      <alignment horizontal="left" vertical="top" wrapText="1"/>
    </xf>
    <xf numFmtId="3" fontId="1" fillId="0" borderId="37" xfId="0" applyNumberFormat="1" applyFont="1" applyBorder="1" applyAlignment="1">
      <alignment horizontal="left" vertical="top" wrapText="1"/>
    </xf>
    <xf numFmtId="3" fontId="4" fillId="5" borderId="0" xfId="0" applyNumberFormat="1" applyFont="1" applyFill="1" applyBorder="1" applyAlignment="1">
      <alignment horizontal="center" vertical="top" wrapText="1"/>
    </xf>
    <xf numFmtId="3" fontId="5" fillId="5" borderId="0" xfId="0" applyNumberFormat="1" applyFont="1" applyFill="1" applyBorder="1" applyAlignment="1">
      <alignment horizontal="center" vertical="top" wrapText="1"/>
    </xf>
    <xf numFmtId="3" fontId="1" fillId="5" borderId="37" xfId="0" applyNumberFormat="1" applyFont="1" applyFill="1" applyBorder="1" applyAlignment="1">
      <alignment horizontal="left" vertical="top" wrapText="1"/>
    </xf>
    <xf numFmtId="3" fontId="1" fillId="5" borderId="67" xfId="0" applyNumberFormat="1" applyFont="1" applyFill="1" applyBorder="1" applyAlignment="1">
      <alignment horizontal="left" vertical="top" wrapText="1"/>
    </xf>
    <xf numFmtId="3" fontId="4" fillId="5" borderId="0" xfId="0" applyNumberFormat="1" applyFont="1" applyFill="1" applyBorder="1" applyAlignment="1">
      <alignment horizontal="center" vertical="top"/>
    </xf>
    <xf numFmtId="3" fontId="5" fillId="5" borderId="0" xfId="0" applyNumberFormat="1" applyFont="1" applyFill="1" applyBorder="1" applyAlignment="1">
      <alignment horizontal="center" vertical="top"/>
    </xf>
    <xf numFmtId="3" fontId="1" fillId="5" borderId="42" xfId="0" applyNumberFormat="1" applyFont="1" applyFill="1" applyBorder="1" applyAlignment="1">
      <alignment horizontal="left" vertical="top" wrapText="1"/>
    </xf>
    <xf numFmtId="3" fontId="2" fillId="0" borderId="13" xfId="0" applyNumberFormat="1" applyFont="1" applyFill="1" applyBorder="1" applyAlignment="1">
      <alignment horizontal="center" vertical="top" textRotation="90" wrapText="1"/>
    </xf>
    <xf numFmtId="3" fontId="2" fillId="0" borderId="19" xfId="0" applyNumberFormat="1" applyFont="1" applyFill="1" applyBorder="1" applyAlignment="1">
      <alignment horizontal="center" vertical="top" textRotation="90" wrapText="1"/>
    </xf>
    <xf numFmtId="3" fontId="2" fillId="0" borderId="44" xfId="0" applyNumberFormat="1" applyFont="1" applyFill="1" applyBorder="1" applyAlignment="1">
      <alignment horizontal="center" vertical="top"/>
    </xf>
    <xf numFmtId="3" fontId="1" fillId="0" borderId="22" xfId="0" applyNumberFormat="1" applyFont="1" applyBorder="1" applyAlignment="1">
      <alignment horizontal="left" vertical="top" wrapText="1"/>
    </xf>
    <xf numFmtId="3" fontId="1" fillId="7" borderId="18" xfId="0" applyNumberFormat="1" applyFont="1" applyFill="1" applyBorder="1" applyAlignment="1">
      <alignment horizontal="left" vertical="top" wrapText="1"/>
    </xf>
    <xf numFmtId="3" fontId="1" fillId="7" borderId="43" xfId="0" applyNumberFormat="1" applyFont="1" applyFill="1" applyBorder="1" applyAlignment="1">
      <alignment horizontal="left" vertical="top" wrapText="1"/>
    </xf>
    <xf numFmtId="3" fontId="1" fillId="0" borderId="41" xfId="0" applyNumberFormat="1" applyFont="1" applyBorder="1" applyAlignment="1">
      <alignment horizontal="left" vertical="top" wrapText="1"/>
    </xf>
    <xf numFmtId="3" fontId="1" fillId="5" borderId="38" xfId="0" applyNumberFormat="1" applyFont="1" applyFill="1" applyBorder="1" applyAlignment="1">
      <alignment horizontal="left" vertical="top" wrapText="1"/>
    </xf>
    <xf numFmtId="3" fontId="1" fillId="7" borderId="18" xfId="0" applyNumberFormat="1" applyFont="1" applyFill="1" applyBorder="1" applyAlignment="1">
      <alignment horizontal="center" vertical="top"/>
    </xf>
    <xf numFmtId="3" fontId="1" fillId="7" borderId="43" xfId="0" applyNumberFormat="1" applyFont="1" applyFill="1" applyBorder="1" applyAlignment="1">
      <alignment horizontal="center" vertical="top"/>
    </xf>
    <xf numFmtId="3" fontId="2" fillId="0" borderId="31" xfId="0" applyNumberFormat="1" applyFont="1" applyFill="1" applyBorder="1" applyAlignment="1">
      <alignment horizontal="center" vertical="top"/>
    </xf>
    <xf numFmtId="3" fontId="2" fillId="0" borderId="21" xfId="0" applyNumberFormat="1" applyFont="1" applyFill="1" applyBorder="1" applyAlignment="1">
      <alignment horizontal="center" vertical="top"/>
    </xf>
    <xf numFmtId="3" fontId="1" fillId="0" borderId="18" xfId="0" applyNumberFormat="1" applyFont="1" applyBorder="1" applyAlignment="1">
      <alignment horizontal="center" vertical="top" wrapText="1"/>
    </xf>
    <xf numFmtId="3" fontId="1" fillId="0" borderId="43" xfId="0" applyNumberFormat="1" applyFont="1" applyBorder="1" applyAlignment="1">
      <alignment horizontal="center" vertical="top" wrapText="1"/>
    </xf>
    <xf numFmtId="3" fontId="1" fillId="7" borderId="31" xfId="0" applyNumberFormat="1" applyFont="1" applyFill="1" applyBorder="1" applyAlignment="1">
      <alignment horizontal="center" vertical="top"/>
    </xf>
    <xf numFmtId="3" fontId="1" fillId="0" borderId="0" xfId="0" applyNumberFormat="1" applyFont="1" applyFill="1" applyBorder="1" applyAlignment="1">
      <alignment horizontal="center" vertical="top" wrapText="1"/>
    </xf>
    <xf numFmtId="3" fontId="2" fillId="7" borderId="18" xfId="0" applyNumberFormat="1" applyFont="1" applyFill="1" applyBorder="1" applyAlignment="1">
      <alignment horizontal="left" vertical="top" wrapText="1"/>
    </xf>
    <xf numFmtId="3" fontId="1" fillId="0" borderId="38" xfId="0" applyNumberFormat="1" applyFont="1" applyBorder="1" applyAlignment="1">
      <alignment horizontal="left" vertical="top" wrapText="1"/>
    </xf>
    <xf numFmtId="49" fontId="5" fillId="3" borderId="16"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3" fontId="4" fillId="7" borderId="0" xfId="0" applyNumberFormat="1" applyFont="1" applyFill="1" applyBorder="1" applyAlignment="1">
      <alignment horizontal="center" vertical="top" wrapText="1"/>
    </xf>
    <xf numFmtId="3" fontId="4" fillId="7" borderId="0" xfId="0" applyNumberFormat="1" applyFont="1" applyFill="1" applyBorder="1" applyAlignment="1">
      <alignment vertical="top"/>
    </xf>
    <xf numFmtId="3" fontId="1" fillId="5" borderId="41" xfId="0" applyNumberFormat="1" applyFont="1" applyFill="1" applyBorder="1" applyAlignment="1">
      <alignment horizontal="left" vertical="top" wrapText="1"/>
    </xf>
    <xf numFmtId="3" fontId="5" fillId="0" borderId="31" xfId="0" applyNumberFormat="1" applyFont="1" applyBorder="1" applyAlignment="1">
      <alignment horizontal="center" vertical="top"/>
    </xf>
    <xf numFmtId="3" fontId="2" fillId="0" borderId="31" xfId="0" applyNumberFormat="1" applyFont="1" applyBorder="1" applyAlignment="1">
      <alignment horizontal="center" vertical="top"/>
    </xf>
    <xf numFmtId="3" fontId="2" fillId="0" borderId="32" xfId="0" applyNumberFormat="1" applyFont="1" applyBorder="1" applyAlignment="1">
      <alignment horizontal="center" vertical="top"/>
    </xf>
    <xf numFmtId="3" fontId="5" fillId="0" borderId="43" xfId="0" applyNumberFormat="1" applyFont="1" applyFill="1" applyBorder="1" applyAlignment="1">
      <alignment horizontal="center" vertical="top" wrapText="1"/>
    </xf>
    <xf numFmtId="3" fontId="4" fillId="0" borderId="60" xfId="0" applyNumberFormat="1" applyFont="1" applyFill="1" applyBorder="1" applyAlignment="1">
      <alignment horizontal="center" vertical="top" wrapText="1"/>
    </xf>
    <xf numFmtId="3" fontId="5" fillId="0" borderId="40" xfId="0" applyNumberFormat="1" applyFont="1" applyBorder="1" applyAlignment="1">
      <alignment horizontal="center" vertical="top"/>
    </xf>
    <xf numFmtId="3" fontId="1" fillId="0" borderId="0" xfId="0" applyNumberFormat="1" applyFont="1" applyBorder="1" applyAlignment="1">
      <alignment horizontal="center" vertical="top" wrapText="1"/>
    </xf>
    <xf numFmtId="3" fontId="4" fillId="0" borderId="13" xfId="0" applyNumberFormat="1" applyFont="1" applyFill="1" applyBorder="1" applyAlignment="1">
      <alignment horizontal="center" vertical="top"/>
    </xf>
    <xf numFmtId="3" fontId="4" fillId="0" borderId="62" xfId="0" applyNumberFormat="1" applyFont="1" applyBorder="1" applyAlignment="1">
      <alignment horizontal="left" vertical="top" wrapText="1"/>
    </xf>
    <xf numFmtId="3" fontId="4" fillId="0" borderId="18" xfId="0" applyNumberFormat="1" applyFont="1" applyBorder="1" applyAlignment="1">
      <alignment horizontal="center" vertical="top"/>
    </xf>
    <xf numFmtId="3" fontId="4" fillId="0" borderId="31" xfId="0" applyNumberFormat="1" applyFont="1" applyBorder="1" applyAlignment="1">
      <alignment horizontal="center" vertical="top"/>
    </xf>
    <xf numFmtId="3" fontId="4" fillId="0" borderId="10" xfId="0" applyNumberFormat="1" applyFont="1" applyFill="1" applyBorder="1" applyAlignment="1">
      <alignment horizontal="center" vertical="top" wrapText="1"/>
    </xf>
    <xf numFmtId="3" fontId="4" fillId="0" borderId="6" xfId="0" applyNumberFormat="1" applyFont="1" applyFill="1" applyBorder="1" applyAlignment="1">
      <alignment horizontal="center" vertical="top" wrapText="1"/>
    </xf>
    <xf numFmtId="3" fontId="4" fillId="0" borderId="8" xfId="0" applyNumberFormat="1" applyFont="1" applyFill="1" applyBorder="1" applyAlignment="1">
      <alignment horizontal="center" vertical="top" wrapText="1"/>
    </xf>
    <xf numFmtId="3" fontId="4" fillId="0" borderId="5" xfId="0" applyNumberFormat="1" applyFont="1" applyFill="1" applyBorder="1" applyAlignment="1">
      <alignment horizontal="center" vertical="top" wrapText="1"/>
    </xf>
    <xf numFmtId="3" fontId="1" fillId="0" borderId="17" xfId="0" applyNumberFormat="1" applyFont="1" applyBorder="1" applyAlignment="1">
      <alignment horizontal="left" vertical="top" wrapText="1"/>
    </xf>
    <xf numFmtId="3" fontId="1" fillId="0" borderId="0" xfId="0" applyNumberFormat="1" applyFont="1" applyFill="1" applyBorder="1" applyAlignment="1">
      <alignment horizontal="left" vertical="top" wrapText="1"/>
    </xf>
    <xf numFmtId="3" fontId="2" fillId="0" borderId="39" xfId="0" applyNumberFormat="1" applyFont="1" applyFill="1" applyBorder="1" applyAlignment="1">
      <alignment horizontal="center" vertical="top"/>
    </xf>
    <xf numFmtId="3" fontId="4" fillId="7" borderId="16" xfId="0" applyNumberFormat="1" applyFont="1" applyFill="1" applyBorder="1" applyAlignment="1">
      <alignment horizontal="left" vertical="top" wrapText="1"/>
    </xf>
    <xf numFmtId="3" fontId="15" fillId="0" borderId="0" xfId="0" applyNumberFormat="1" applyFont="1" applyBorder="1" applyAlignment="1">
      <alignment vertical="top"/>
    </xf>
    <xf numFmtId="49" fontId="2" fillId="2" borderId="18"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5" borderId="32" xfId="0" applyNumberFormat="1" applyFont="1" applyFill="1" applyBorder="1" applyAlignment="1">
      <alignment horizontal="center" vertical="top"/>
    </xf>
    <xf numFmtId="49" fontId="2" fillId="3" borderId="22" xfId="0" applyNumberFormat="1" applyFont="1" applyFill="1" applyBorder="1" applyAlignment="1">
      <alignment horizontal="center" vertical="top"/>
    </xf>
    <xf numFmtId="49" fontId="2" fillId="2" borderId="13" xfId="0" applyNumberFormat="1" applyFont="1" applyFill="1" applyBorder="1" applyAlignment="1">
      <alignment horizontal="center" vertical="top"/>
    </xf>
    <xf numFmtId="49" fontId="2" fillId="3" borderId="41" xfId="0" applyNumberFormat="1" applyFont="1" applyFill="1" applyBorder="1" applyAlignment="1">
      <alignment horizontal="center" vertical="top"/>
    </xf>
    <xf numFmtId="49" fontId="5" fillId="3" borderId="41"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49" fontId="5" fillId="2" borderId="18"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49" fontId="5" fillId="3" borderId="57" xfId="0" applyNumberFormat="1" applyFont="1" applyFill="1" applyBorder="1" applyAlignment="1">
      <alignment horizontal="center" vertical="top"/>
    </xf>
    <xf numFmtId="49" fontId="5" fillId="2" borderId="19" xfId="0" applyNumberFormat="1" applyFont="1" applyFill="1" applyBorder="1" applyAlignment="1">
      <alignment horizontal="center" vertical="top"/>
    </xf>
    <xf numFmtId="49" fontId="5" fillId="5" borderId="69"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3" fontId="5" fillId="0" borderId="31" xfId="0" applyNumberFormat="1" applyFont="1" applyBorder="1" applyAlignment="1">
      <alignment horizontal="center" vertical="top"/>
    </xf>
    <xf numFmtId="3" fontId="4" fillId="5" borderId="18" xfId="0" applyNumberFormat="1" applyFont="1" applyFill="1" applyBorder="1" applyAlignment="1">
      <alignment horizontal="left" vertical="top" wrapText="1"/>
    </xf>
    <xf numFmtId="3" fontId="1" fillId="0" borderId="43" xfId="0" applyNumberFormat="1" applyFont="1" applyBorder="1" applyAlignment="1">
      <alignment horizontal="center" vertical="top" wrapText="1"/>
    </xf>
    <xf numFmtId="3" fontId="2" fillId="0" borderId="31" xfId="0" applyNumberFormat="1" applyFont="1" applyFill="1" applyBorder="1" applyAlignment="1">
      <alignment horizontal="center" vertical="top"/>
    </xf>
    <xf numFmtId="3" fontId="2" fillId="0" borderId="21" xfId="0" applyNumberFormat="1" applyFont="1" applyFill="1" applyBorder="1" applyAlignment="1">
      <alignment horizontal="center" vertical="top"/>
    </xf>
    <xf numFmtId="3" fontId="1" fillId="7" borderId="43"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4" fillId="0" borderId="10" xfId="0" applyNumberFormat="1" applyFont="1" applyFill="1" applyBorder="1" applyAlignment="1">
      <alignment horizontal="center" vertical="top" wrapText="1"/>
    </xf>
    <xf numFmtId="3" fontId="4" fillId="0" borderId="8" xfId="0" applyNumberFormat="1" applyFont="1" applyFill="1" applyBorder="1" applyAlignment="1">
      <alignment horizontal="center" vertical="top" wrapText="1"/>
    </xf>
    <xf numFmtId="3" fontId="1" fillId="7" borderId="0" xfId="0" applyNumberFormat="1" applyFont="1" applyFill="1" applyBorder="1" applyAlignment="1">
      <alignment horizontal="left" vertical="top" wrapText="1"/>
    </xf>
    <xf numFmtId="3" fontId="1" fillId="0" borderId="54" xfId="0" applyNumberFormat="1" applyFont="1" applyBorder="1" applyAlignment="1">
      <alignment horizontal="center" vertical="top" wrapText="1"/>
    </xf>
    <xf numFmtId="3" fontId="1" fillId="0" borderId="52" xfId="0" applyNumberFormat="1" applyFont="1" applyBorder="1" applyAlignment="1">
      <alignment horizontal="center" vertical="top" wrapText="1"/>
    </xf>
    <xf numFmtId="3" fontId="14" fillId="0" borderId="67" xfId="0" applyNumberFormat="1" applyFont="1" applyBorder="1" applyAlignment="1">
      <alignment horizontal="center" vertical="top"/>
    </xf>
    <xf numFmtId="3" fontId="14" fillId="0" borderId="4" xfId="0" applyNumberFormat="1" applyFont="1" applyBorder="1" applyAlignment="1">
      <alignment horizontal="center" vertical="top" wrapText="1"/>
    </xf>
    <xf numFmtId="3" fontId="1" fillId="0" borderId="8" xfId="0" applyNumberFormat="1" applyFont="1" applyBorder="1" applyAlignment="1">
      <alignment vertical="top"/>
    </xf>
    <xf numFmtId="164" fontId="4" fillId="7" borderId="2" xfId="0" applyNumberFormat="1" applyFont="1" applyFill="1" applyBorder="1" applyAlignment="1">
      <alignment horizontal="center" vertical="top"/>
    </xf>
    <xf numFmtId="49" fontId="5" fillId="3" borderId="62" xfId="0" applyNumberFormat="1" applyFont="1" applyFill="1" applyBorder="1" applyAlignment="1">
      <alignment vertical="top"/>
    </xf>
    <xf numFmtId="49" fontId="5" fillId="2" borderId="60" xfId="0" applyNumberFormat="1" applyFont="1" applyFill="1" applyBorder="1" applyAlignment="1">
      <alignment vertical="top"/>
    </xf>
    <xf numFmtId="164" fontId="15" fillId="5" borderId="35" xfId="0" applyNumberFormat="1" applyFont="1" applyFill="1" applyBorder="1" applyAlignment="1">
      <alignment horizontal="center" vertical="top"/>
    </xf>
    <xf numFmtId="164" fontId="15" fillId="5" borderId="27" xfId="0" applyNumberFormat="1" applyFont="1" applyFill="1" applyBorder="1" applyAlignment="1">
      <alignment horizontal="center" vertical="top"/>
    </xf>
    <xf numFmtId="3" fontId="1" fillId="0" borderId="27" xfId="0" applyNumberFormat="1" applyFont="1" applyBorder="1" applyAlignment="1">
      <alignment horizontal="center" vertical="top"/>
    </xf>
    <xf numFmtId="3" fontId="4" fillId="5" borderId="63" xfId="0" applyNumberFormat="1" applyFont="1" applyFill="1" applyBorder="1" applyAlignment="1">
      <alignment vertical="top" wrapText="1"/>
    </xf>
    <xf numFmtId="3" fontId="4" fillId="5" borderId="43" xfId="0" applyNumberFormat="1" applyFont="1" applyFill="1" applyBorder="1" applyAlignment="1">
      <alignment horizontal="center" vertical="top" wrapText="1"/>
    </xf>
    <xf numFmtId="3" fontId="4" fillId="0" borderId="15" xfId="0" applyNumberFormat="1" applyFont="1" applyBorder="1" applyAlignment="1">
      <alignment horizontal="center" vertical="top"/>
    </xf>
    <xf numFmtId="0" fontId="13" fillId="7" borderId="31" xfId="0" applyFont="1" applyFill="1" applyBorder="1" applyAlignment="1">
      <alignment horizontal="center" vertical="top"/>
    </xf>
    <xf numFmtId="3" fontId="1" fillId="0" borderId="74" xfId="0" applyNumberFormat="1" applyFont="1" applyBorder="1" applyAlignment="1">
      <alignment horizontal="center" vertical="top"/>
    </xf>
    <xf numFmtId="3" fontId="1" fillId="0" borderId="29" xfId="0" applyNumberFormat="1" applyFont="1" applyBorder="1" applyAlignment="1">
      <alignment horizontal="center" vertical="top"/>
    </xf>
    <xf numFmtId="3" fontId="1" fillId="0" borderId="76" xfId="0" applyNumberFormat="1" applyFont="1" applyBorder="1" applyAlignment="1">
      <alignment horizontal="center" vertical="top"/>
    </xf>
    <xf numFmtId="3" fontId="1" fillId="7" borderId="16" xfId="0" applyNumberFormat="1" applyFont="1" applyFill="1" applyBorder="1" applyAlignment="1">
      <alignment vertical="top" wrapText="1"/>
    </xf>
    <xf numFmtId="3" fontId="1" fillId="7" borderId="3" xfId="0" applyNumberFormat="1" applyFont="1" applyFill="1" applyBorder="1" applyAlignment="1">
      <alignment vertical="top" wrapText="1"/>
    </xf>
    <xf numFmtId="3" fontId="1" fillId="7" borderId="24" xfId="0" applyNumberFormat="1" applyFont="1" applyFill="1" applyBorder="1" applyAlignment="1">
      <alignment vertical="top" wrapText="1"/>
    </xf>
    <xf numFmtId="3" fontId="1" fillId="0" borderId="64" xfId="0" applyNumberFormat="1" applyFont="1" applyFill="1" applyBorder="1" applyAlignment="1">
      <alignment horizontal="left" vertical="top" wrapText="1"/>
    </xf>
    <xf numFmtId="164" fontId="5" fillId="8" borderId="63" xfId="0" applyNumberFormat="1" applyFont="1" applyFill="1" applyBorder="1" applyAlignment="1">
      <alignment horizontal="center" vertical="top" wrapText="1"/>
    </xf>
    <xf numFmtId="164" fontId="5" fillId="8" borderId="43" xfId="0" applyNumberFormat="1" applyFont="1" applyFill="1" applyBorder="1" applyAlignment="1">
      <alignment horizontal="center" vertical="top" wrapText="1"/>
    </xf>
    <xf numFmtId="0" fontId="4" fillId="7" borderId="0" xfId="0" applyFont="1" applyFill="1" applyBorder="1" applyAlignment="1">
      <alignment vertical="top" wrapText="1"/>
    </xf>
    <xf numFmtId="0" fontId="4" fillId="7" borderId="7" xfId="0" applyFont="1" applyFill="1" applyBorder="1" applyAlignment="1">
      <alignment vertical="top" wrapText="1"/>
    </xf>
    <xf numFmtId="3" fontId="1" fillId="0" borderId="18" xfId="0" applyNumberFormat="1" applyFont="1" applyFill="1" applyBorder="1" applyAlignment="1">
      <alignment vertical="top" wrapText="1"/>
    </xf>
    <xf numFmtId="49" fontId="2" fillId="3" borderId="41"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5" borderId="32" xfId="0" applyNumberFormat="1" applyFont="1" applyFill="1" applyBorder="1" applyAlignment="1">
      <alignment horizontal="center" vertical="top"/>
    </xf>
    <xf numFmtId="3" fontId="1" fillId="7" borderId="43" xfId="0" applyNumberFormat="1" applyFont="1" applyFill="1" applyBorder="1" applyAlignment="1">
      <alignment horizontal="center" vertical="top"/>
    </xf>
    <xf numFmtId="3" fontId="2" fillId="0" borderId="31"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3" fontId="1" fillId="0" borderId="6" xfId="0" applyNumberFormat="1" applyFont="1" applyFill="1" applyBorder="1" applyAlignment="1">
      <alignment horizontal="center" vertical="top" wrapText="1"/>
    </xf>
    <xf numFmtId="3" fontId="4" fillId="0" borderId="10" xfId="0" applyNumberFormat="1" applyFont="1" applyFill="1" applyBorder="1" applyAlignment="1">
      <alignment horizontal="center" vertical="top" wrapText="1"/>
    </xf>
    <xf numFmtId="3" fontId="1" fillId="0" borderId="0" xfId="0" applyNumberFormat="1" applyFont="1" applyFill="1" applyBorder="1" applyAlignment="1">
      <alignment horizontal="left" vertical="top" wrapText="1"/>
    </xf>
    <xf numFmtId="3" fontId="1" fillId="0" borderId="58" xfId="0" applyNumberFormat="1" applyFont="1" applyFill="1" applyBorder="1" applyAlignment="1">
      <alignment horizontal="left" vertical="top" wrapText="1"/>
    </xf>
    <xf numFmtId="164" fontId="15" fillId="7" borderId="0" xfId="0" applyNumberFormat="1" applyFont="1" applyFill="1" applyBorder="1" applyAlignment="1">
      <alignment horizontal="center" vertical="top" wrapText="1"/>
    </xf>
    <xf numFmtId="164" fontId="4" fillId="7" borderId="63" xfId="0" applyNumberFormat="1" applyFont="1" applyFill="1" applyBorder="1" applyAlignment="1">
      <alignment horizontal="center" vertical="top" wrapText="1"/>
    </xf>
    <xf numFmtId="164" fontId="4" fillId="7" borderId="15" xfId="0" applyNumberFormat="1" applyFont="1" applyFill="1" applyBorder="1" applyAlignment="1">
      <alignment horizontal="center" vertical="top" wrapText="1"/>
    </xf>
    <xf numFmtId="164" fontId="5" fillId="8" borderId="66" xfId="0" applyNumberFormat="1" applyFont="1" applyFill="1" applyBorder="1" applyAlignment="1">
      <alignment horizontal="center" vertical="center"/>
    </xf>
    <xf numFmtId="164" fontId="5" fillId="8" borderId="67" xfId="0" applyNumberFormat="1" applyFont="1" applyFill="1" applyBorder="1" applyAlignment="1">
      <alignment horizontal="center" vertical="center"/>
    </xf>
    <xf numFmtId="164" fontId="5" fillId="8" borderId="35" xfId="0" applyNumberFormat="1" applyFont="1" applyFill="1" applyBorder="1" applyAlignment="1">
      <alignment horizontal="center" vertical="center"/>
    </xf>
    <xf numFmtId="164" fontId="5" fillId="8" borderId="26" xfId="0" applyNumberFormat="1" applyFont="1" applyFill="1" applyBorder="1" applyAlignment="1">
      <alignment horizontal="center" vertical="center"/>
    </xf>
    <xf numFmtId="164" fontId="2" fillId="8" borderId="53" xfId="0" applyNumberFormat="1" applyFont="1" applyFill="1" applyBorder="1" applyAlignment="1">
      <alignment horizontal="center" vertical="top"/>
    </xf>
    <xf numFmtId="164" fontId="2" fillId="8" borderId="15" xfId="0" applyNumberFormat="1" applyFont="1" applyFill="1" applyBorder="1" applyAlignment="1">
      <alignment horizontal="center" vertical="top"/>
    </xf>
    <xf numFmtId="3" fontId="1" fillId="0" borderId="64" xfId="0" applyNumberFormat="1" applyFont="1" applyFill="1" applyBorder="1" applyAlignment="1">
      <alignment vertical="top" wrapText="1"/>
    </xf>
    <xf numFmtId="49" fontId="2" fillId="3" borderId="41"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wrapText="1"/>
    </xf>
    <xf numFmtId="3" fontId="1" fillId="5" borderId="37" xfId="0" applyNumberFormat="1" applyFont="1" applyFill="1" applyBorder="1" applyAlignment="1">
      <alignment horizontal="left" vertical="top" wrapText="1"/>
    </xf>
    <xf numFmtId="3" fontId="1" fillId="5" borderId="42" xfId="0" applyNumberFormat="1" applyFont="1" applyFill="1" applyBorder="1" applyAlignment="1">
      <alignment horizontal="left" vertical="top" wrapText="1"/>
    </xf>
    <xf numFmtId="3" fontId="2" fillId="0" borderId="18" xfId="0" applyNumberFormat="1" applyFont="1" applyFill="1" applyBorder="1" applyAlignment="1">
      <alignment vertical="top" textRotation="90" wrapText="1"/>
    </xf>
    <xf numFmtId="3" fontId="2" fillId="0" borderId="32" xfId="0" applyNumberFormat="1" applyFont="1" applyBorder="1" applyAlignment="1">
      <alignment horizontal="center" vertical="top"/>
    </xf>
    <xf numFmtId="3" fontId="4" fillId="0" borderId="8" xfId="0" applyNumberFormat="1" applyFont="1" applyFill="1" applyBorder="1" applyAlignment="1">
      <alignment horizontal="center" vertical="top" wrapText="1"/>
    </xf>
    <xf numFmtId="164" fontId="4" fillId="7" borderId="35" xfId="0" applyNumberFormat="1" applyFont="1" applyFill="1" applyBorder="1" applyAlignment="1">
      <alignment horizontal="center" vertical="top" wrapText="1"/>
    </xf>
    <xf numFmtId="164" fontId="15" fillId="7" borderId="43" xfId="0" applyNumberFormat="1" applyFont="1" applyFill="1" applyBorder="1" applyAlignment="1">
      <alignment horizontal="center" vertical="top" wrapText="1"/>
    </xf>
    <xf numFmtId="164" fontId="15" fillId="7" borderId="54" xfId="0" applyNumberFormat="1" applyFont="1" applyFill="1" applyBorder="1" applyAlignment="1">
      <alignment horizontal="center" vertical="top" wrapText="1"/>
    </xf>
    <xf numFmtId="164" fontId="4" fillId="0" borderId="27" xfId="0" applyNumberFormat="1" applyFont="1" applyBorder="1" applyAlignment="1">
      <alignment horizontal="center" vertical="top" wrapText="1"/>
    </xf>
    <xf numFmtId="164" fontId="4" fillId="0" borderId="29" xfId="0" applyNumberFormat="1" applyFont="1" applyBorder="1" applyAlignment="1">
      <alignment horizontal="center" vertical="top" wrapText="1"/>
    </xf>
    <xf numFmtId="3" fontId="2" fillId="0" borderId="31" xfId="0" applyNumberFormat="1" applyFont="1" applyFill="1" applyBorder="1" applyAlignment="1">
      <alignment horizontal="center" vertical="top"/>
    </xf>
    <xf numFmtId="3" fontId="5" fillId="0" borderId="60" xfId="0" applyNumberFormat="1" applyFont="1" applyFill="1" applyBorder="1" applyAlignment="1">
      <alignment horizontal="center" vertical="top" wrapText="1"/>
    </xf>
    <xf numFmtId="164" fontId="2" fillId="7" borderId="0" xfId="0" applyNumberFormat="1" applyFont="1" applyFill="1" applyAlignment="1">
      <alignment vertical="top"/>
    </xf>
    <xf numFmtId="164" fontId="1" fillId="7" borderId="0" xfId="0" applyNumberFormat="1" applyFont="1" applyFill="1" applyAlignment="1">
      <alignment vertical="top"/>
    </xf>
    <xf numFmtId="164" fontId="2" fillId="7" borderId="0" xfId="0" applyNumberFormat="1" applyFont="1" applyFill="1" applyBorder="1" applyAlignment="1">
      <alignment vertical="top"/>
    </xf>
    <xf numFmtId="164" fontId="1" fillId="7" borderId="0" xfId="0" applyNumberFormat="1" applyFont="1" applyFill="1" applyBorder="1" applyAlignment="1">
      <alignment vertical="top"/>
    </xf>
    <xf numFmtId="3" fontId="5" fillId="0" borderId="28" xfId="0" applyNumberFormat="1" applyFont="1" applyBorder="1" applyAlignment="1">
      <alignment horizontal="center" vertical="top"/>
    </xf>
    <xf numFmtId="49" fontId="5" fillId="5" borderId="18"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49" fontId="2" fillId="3" borderId="41"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5" borderId="32" xfId="0" applyNumberFormat="1" applyFont="1" applyFill="1" applyBorder="1" applyAlignment="1">
      <alignment horizontal="center" vertical="top"/>
    </xf>
    <xf numFmtId="3" fontId="4" fillId="5" borderId="0" xfId="0" applyNumberFormat="1" applyFont="1" applyFill="1" applyBorder="1" applyAlignment="1">
      <alignment horizontal="center" vertical="top"/>
    </xf>
    <xf numFmtId="3" fontId="2" fillId="0" borderId="31" xfId="0" applyNumberFormat="1" applyFont="1" applyBorder="1" applyAlignment="1">
      <alignment horizontal="center" vertical="top"/>
    </xf>
    <xf numFmtId="3" fontId="2" fillId="0" borderId="54" xfId="0" applyNumberFormat="1" applyFont="1" applyBorder="1" applyAlignment="1">
      <alignment horizontal="center" vertical="top"/>
    </xf>
    <xf numFmtId="3" fontId="2" fillId="0" borderId="32" xfId="0" applyNumberFormat="1" applyFont="1" applyBorder="1" applyAlignment="1">
      <alignment horizontal="center" vertical="top"/>
    </xf>
    <xf numFmtId="3" fontId="4" fillId="7" borderId="0" xfId="0" applyNumberFormat="1" applyFont="1" applyFill="1" applyBorder="1" applyAlignment="1">
      <alignment horizontal="left" vertical="top" wrapText="1"/>
    </xf>
    <xf numFmtId="3" fontId="4" fillId="7" borderId="58" xfId="0" applyNumberFormat="1" applyFont="1" applyFill="1" applyBorder="1" applyAlignment="1">
      <alignment horizontal="left" vertical="top" wrapText="1"/>
    </xf>
    <xf numFmtId="49" fontId="2" fillId="5" borderId="68" xfId="0" applyNumberFormat="1" applyFont="1" applyFill="1" applyBorder="1" applyAlignment="1">
      <alignment horizontal="center" vertical="top"/>
    </xf>
    <xf numFmtId="49" fontId="5" fillId="2" borderId="18" xfId="0" applyNumberFormat="1" applyFont="1" applyFill="1" applyBorder="1" applyAlignment="1">
      <alignment horizontal="center" vertical="top"/>
    </xf>
    <xf numFmtId="3" fontId="4" fillId="0" borderId="67" xfId="0" applyNumberFormat="1" applyFont="1" applyFill="1" applyBorder="1" applyAlignment="1">
      <alignment horizontal="left" vertical="top" wrapText="1"/>
    </xf>
    <xf numFmtId="3" fontId="4" fillId="7" borderId="0" xfId="0" applyNumberFormat="1" applyFont="1" applyFill="1" applyBorder="1" applyAlignment="1">
      <alignment horizontal="center" vertical="top" wrapText="1"/>
    </xf>
    <xf numFmtId="164" fontId="1" fillId="7" borderId="32" xfId="0" applyNumberFormat="1" applyFont="1" applyFill="1" applyBorder="1" applyAlignment="1">
      <alignment horizontal="center" vertical="top"/>
    </xf>
    <xf numFmtId="164" fontId="4" fillId="5" borderId="54" xfId="0" applyNumberFormat="1" applyFont="1" applyFill="1" applyBorder="1" applyAlignment="1">
      <alignment horizontal="center" vertical="top"/>
    </xf>
    <xf numFmtId="164" fontId="4" fillId="7" borderId="52" xfId="0" applyNumberFormat="1" applyFont="1" applyFill="1" applyBorder="1" applyAlignment="1">
      <alignment horizontal="center" vertical="top"/>
    </xf>
    <xf numFmtId="164" fontId="4" fillId="0" borderId="34" xfId="0" applyNumberFormat="1" applyFont="1" applyBorder="1" applyAlignment="1">
      <alignment horizontal="center" vertical="top"/>
    </xf>
    <xf numFmtId="164" fontId="4" fillId="5" borderId="33" xfId="0" applyNumberFormat="1" applyFont="1" applyFill="1" applyBorder="1" applyAlignment="1">
      <alignment horizontal="center" vertical="top"/>
    </xf>
    <xf numFmtId="164" fontId="4" fillId="5" borderId="9" xfId="0" applyNumberFormat="1" applyFont="1" applyFill="1" applyBorder="1" applyAlignment="1">
      <alignment horizontal="center" vertical="top"/>
    </xf>
    <xf numFmtId="49" fontId="2" fillId="3" borderId="41"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3" fontId="4" fillId="0" borderId="8" xfId="0" applyNumberFormat="1" applyFont="1" applyFill="1" applyBorder="1" applyAlignment="1">
      <alignment horizontal="center" vertical="top" wrapText="1"/>
    </xf>
    <xf numFmtId="3" fontId="1" fillId="0" borderId="0" xfId="0" applyNumberFormat="1" applyFont="1" applyFill="1" applyBorder="1" applyAlignment="1">
      <alignment horizontal="left" vertical="top" wrapText="1"/>
    </xf>
    <xf numFmtId="49" fontId="2" fillId="2" borderId="18" xfId="0" applyNumberFormat="1" applyFont="1" applyFill="1" applyBorder="1" applyAlignment="1">
      <alignment horizontal="center" vertical="top"/>
    </xf>
    <xf numFmtId="49" fontId="2" fillId="5" borderId="65" xfId="0" applyNumberFormat="1" applyFont="1" applyFill="1" applyBorder="1" applyAlignment="1">
      <alignment horizontal="center" vertical="top"/>
    </xf>
    <xf numFmtId="49" fontId="2" fillId="5" borderId="69" xfId="0" applyNumberFormat="1" applyFont="1" applyFill="1" applyBorder="1" applyAlignment="1">
      <alignment horizontal="center" vertical="top"/>
    </xf>
    <xf numFmtId="49" fontId="2" fillId="3" borderId="57"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5" borderId="32" xfId="0" applyNumberFormat="1" applyFont="1" applyFill="1" applyBorder="1" applyAlignment="1">
      <alignment horizontal="center" vertical="top"/>
    </xf>
    <xf numFmtId="49" fontId="2" fillId="3" borderId="22" xfId="0" applyNumberFormat="1" applyFont="1" applyFill="1" applyBorder="1" applyAlignment="1">
      <alignment horizontal="center" vertical="top"/>
    </xf>
    <xf numFmtId="49" fontId="2" fillId="3" borderId="20" xfId="0" applyNumberFormat="1" applyFont="1" applyFill="1" applyBorder="1" applyAlignment="1">
      <alignment horizontal="center" vertical="top"/>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49" fontId="2" fillId="3" borderId="41" xfId="0" applyNumberFormat="1" applyFont="1" applyFill="1" applyBorder="1" applyAlignment="1">
      <alignment horizontal="center" vertical="top"/>
    </xf>
    <xf numFmtId="49" fontId="5" fillId="3" borderId="41" xfId="0" applyNumberFormat="1" applyFont="1" applyFill="1" applyBorder="1" applyAlignment="1">
      <alignment horizontal="center" vertical="top"/>
    </xf>
    <xf numFmtId="49" fontId="5" fillId="2" borderId="18"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3" fontId="1" fillId="0" borderId="26" xfId="0" applyNumberFormat="1" applyFont="1" applyBorder="1" applyAlignment="1">
      <alignment horizontal="center" vertical="top"/>
    </xf>
    <xf numFmtId="3" fontId="2" fillId="0" borderId="31" xfId="0" applyNumberFormat="1" applyFont="1" applyBorder="1" applyAlignment="1">
      <alignment horizontal="center" vertical="top"/>
    </xf>
    <xf numFmtId="3" fontId="2" fillId="0" borderId="32" xfId="0" applyNumberFormat="1" applyFont="1" applyBorder="1" applyAlignment="1">
      <alignment horizontal="center" vertical="top"/>
    </xf>
    <xf numFmtId="3" fontId="1" fillId="7" borderId="43" xfId="0" applyNumberFormat="1" applyFont="1" applyFill="1" applyBorder="1" applyAlignment="1">
      <alignment horizontal="left" vertical="top" wrapText="1"/>
    </xf>
    <xf numFmtId="3" fontId="2" fillId="0" borderId="18" xfId="0" applyNumberFormat="1" applyFont="1" applyFill="1" applyBorder="1" applyAlignment="1">
      <alignment vertical="top" textRotation="90" wrapText="1"/>
    </xf>
    <xf numFmtId="3" fontId="1" fillId="5" borderId="38" xfId="0" applyNumberFormat="1" applyFont="1" applyFill="1" applyBorder="1" applyAlignment="1">
      <alignment horizontal="left" vertical="top" wrapText="1"/>
    </xf>
    <xf numFmtId="3" fontId="1" fillId="0" borderId="20" xfId="0" applyNumberFormat="1" applyFont="1" applyFill="1" applyBorder="1" applyAlignment="1">
      <alignment horizontal="left" vertical="top" wrapText="1"/>
    </xf>
    <xf numFmtId="3" fontId="1" fillId="0" borderId="41" xfId="0" applyNumberFormat="1" applyFont="1" applyBorder="1" applyAlignment="1">
      <alignment horizontal="left" vertical="top" wrapText="1"/>
    </xf>
    <xf numFmtId="3" fontId="1" fillId="5" borderId="60" xfId="0" applyNumberFormat="1" applyFont="1" applyFill="1" applyBorder="1" applyAlignment="1">
      <alignment horizontal="left" vertical="top" wrapText="1"/>
    </xf>
    <xf numFmtId="3" fontId="1" fillId="5" borderId="19" xfId="0" applyNumberFormat="1" applyFont="1" applyFill="1" applyBorder="1" applyAlignment="1">
      <alignment horizontal="left" vertical="top" wrapText="1"/>
    </xf>
    <xf numFmtId="3" fontId="2" fillId="0" borderId="19" xfId="0" applyNumberFormat="1" applyFont="1" applyFill="1" applyBorder="1" applyAlignment="1">
      <alignment horizontal="center" vertical="top" textRotation="90" wrapText="1"/>
    </xf>
    <xf numFmtId="3" fontId="1" fillId="7" borderId="31"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wrapText="1"/>
    </xf>
    <xf numFmtId="3" fontId="2" fillId="0" borderId="31" xfId="0" applyNumberFormat="1" applyFont="1" applyFill="1" applyBorder="1" applyAlignment="1">
      <alignment horizontal="center" vertical="top"/>
    </xf>
    <xf numFmtId="3" fontId="1" fillId="5" borderId="42" xfId="0" applyNumberFormat="1" applyFont="1" applyFill="1" applyBorder="1" applyAlignment="1">
      <alignment horizontal="left" vertical="top" wrapText="1"/>
    </xf>
    <xf numFmtId="3" fontId="1" fillId="7" borderId="18" xfId="0" applyNumberFormat="1" applyFont="1" applyFill="1" applyBorder="1" applyAlignment="1">
      <alignment horizontal="center" vertical="top"/>
    </xf>
    <xf numFmtId="3" fontId="1" fillId="7" borderId="43" xfId="0" applyNumberFormat="1" applyFont="1" applyFill="1" applyBorder="1" applyAlignment="1">
      <alignment horizontal="center" vertical="top"/>
    </xf>
    <xf numFmtId="3" fontId="1" fillId="5" borderId="37" xfId="0" applyNumberFormat="1" applyFont="1" applyFill="1" applyBorder="1" applyAlignment="1">
      <alignment horizontal="left" vertical="top" wrapText="1"/>
    </xf>
    <xf numFmtId="3" fontId="1" fillId="0" borderId="37" xfId="0" applyNumberFormat="1" applyFont="1" applyBorder="1" applyAlignment="1">
      <alignment horizontal="left" vertical="top" wrapText="1"/>
    </xf>
    <xf numFmtId="49" fontId="2" fillId="5" borderId="18" xfId="0" applyNumberFormat="1" applyFont="1" applyFill="1" applyBorder="1" applyAlignment="1">
      <alignment horizontal="center" vertical="top"/>
    </xf>
    <xf numFmtId="3" fontId="4" fillId="0" borderId="50" xfId="0" applyNumberFormat="1" applyFont="1" applyFill="1" applyBorder="1" applyAlignment="1">
      <alignment horizontal="center" vertical="top" wrapText="1"/>
    </xf>
    <xf numFmtId="3" fontId="1" fillId="0" borderId="8" xfId="0" applyNumberFormat="1" applyFont="1" applyFill="1" applyBorder="1" applyAlignment="1">
      <alignment horizontal="center" vertical="top" wrapText="1"/>
    </xf>
    <xf numFmtId="3" fontId="4" fillId="0" borderId="8" xfId="0" applyNumberFormat="1" applyFont="1" applyFill="1" applyBorder="1" applyAlignment="1">
      <alignment horizontal="center" vertical="top" wrapText="1"/>
    </xf>
    <xf numFmtId="3" fontId="4" fillId="0" borderId="18" xfId="0" applyNumberFormat="1" applyFont="1" applyBorder="1" applyAlignment="1">
      <alignment horizontal="center" vertical="top"/>
    </xf>
    <xf numFmtId="3" fontId="4" fillId="0" borderId="31" xfId="0" applyNumberFormat="1" applyFont="1" applyBorder="1" applyAlignment="1">
      <alignment horizontal="center" vertical="top"/>
    </xf>
    <xf numFmtId="3" fontId="4" fillId="0" borderId="62" xfId="0" applyNumberFormat="1" applyFont="1" applyBorder="1" applyAlignment="1">
      <alignment horizontal="left" vertical="top" wrapText="1"/>
    </xf>
    <xf numFmtId="3" fontId="1" fillId="0" borderId="10" xfId="0" applyNumberFormat="1" applyFont="1" applyFill="1" applyBorder="1" applyAlignment="1">
      <alignment horizontal="center" vertical="top" wrapText="1"/>
    </xf>
    <xf numFmtId="3" fontId="1" fillId="0" borderId="0" xfId="0" applyNumberFormat="1" applyFont="1" applyFill="1" applyBorder="1" applyAlignment="1">
      <alignment horizontal="left" vertical="top" wrapText="1"/>
    </xf>
    <xf numFmtId="3" fontId="1" fillId="0" borderId="17" xfId="0" applyNumberFormat="1" applyFont="1" applyBorder="1" applyAlignment="1">
      <alignment horizontal="left" vertical="top" wrapText="1"/>
    </xf>
    <xf numFmtId="3" fontId="4" fillId="0" borderId="67" xfId="0" applyNumberFormat="1" applyFont="1" applyFill="1" applyBorder="1" applyAlignment="1">
      <alignment horizontal="center" vertical="top" wrapText="1"/>
    </xf>
    <xf numFmtId="49" fontId="2" fillId="3" borderId="41"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5" borderId="32" xfId="0" applyNumberFormat="1" applyFont="1" applyFill="1" applyBorder="1" applyAlignment="1">
      <alignment horizontal="center" vertical="top"/>
    </xf>
    <xf numFmtId="49" fontId="2" fillId="5" borderId="43"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1" fillId="5" borderId="42" xfId="0" applyNumberFormat="1" applyFont="1" applyFill="1" applyBorder="1" applyAlignment="1">
      <alignment horizontal="left" vertical="top" wrapText="1"/>
    </xf>
    <xf numFmtId="3" fontId="1" fillId="7" borderId="43" xfId="0" applyNumberFormat="1" applyFont="1" applyFill="1" applyBorder="1" applyAlignment="1">
      <alignment horizontal="left" vertical="top" wrapText="1"/>
    </xf>
    <xf numFmtId="49" fontId="2" fillId="3" borderId="63" xfId="0" applyNumberFormat="1" applyFont="1" applyFill="1" applyBorder="1" applyAlignment="1">
      <alignment horizontal="center" vertical="top"/>
    </xf>
    <xf numFmtId="49" fontId="2" fillId="2" borderId="43"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3" fontId="2" fillId="0" borderId="32" xfId="0" applyNumberFormat="1" applyFont="1" applyBorder="1" applyAlignment="1">
      <alignment horizontal="center" vertical="top"/>
    </xf>
    <xf numFmtId="3" fontId="2" fillId="0" borderId="43" xfId="0" applyNumberFormat="1" applyFont="1" applyFill="1" applyBorder="1" applyAlignment="1">
      <alignment vertical="top" textRotation="90" wrapText="1"/>
    </xf>
    <xf numFmtId="3" fontId="4" fillId="0" borderId="6" xfId="0" applyNumberFormat="1" applyFont="1" applyFill="1" applyBorder="1" applyAlignment="1">
      <alignment horizontal="center" vertical="top" wrapText="1"/>
    </xf>
    <xf numFmtId="3" fontId="4" fillId="0" borderId="8" xfId="0" applyNumberFormat="1" applyFont="1" applyFill="1" applyBorder="1" applyAlignment="1">
      <alignment horizontal="center" vertical="top" wrapText="1"/>
    </xf>
    <xf numFmtId="3" fontId="4" fillId="0" borderId="5" xfId="0" applyNumberFormat="1" applyFont="1" applyFill="1" applyBorder="1" applyAlignment="1">
      <alignment horizontal="center" vertical="top" wrapText="1"/>
    </xf>
    <xf numFmtId="0" fontId="4" fillId="7" borderId="17" xfId="0" applyFont="1" applyFill="1" applyBorder="1" applyAlignment="1">
      <alignment vertical="top" wrapText="1"/>
    </xf>
    <xf numFmtId="164" fontId="4" fillId="0" borderId="34" xfId="0" applyNumberFormat="1" applyFont="1" applyFill="1" applyBorder="1" applyAlignment="1">
      <alignment horizontal="center" vertical="top"/>
    </xf>
    <xf numFmtId="164" fontId="4" fillId="0" borderId="40" xfId="0" applyNumberFormat="1" applyFont="1" applyFill="1" applyBorder="1" applyAlignment="1">
      <alignment horizontal="center" vertical="top"/>
    </xf>
    <xf numFmtId="164" fontId="1" fillId="0" borderId="43" xfId="0" applyNumberFormat="1" applyFont="1" applyBorder="1" applyAlignment="1">
      <alignment horizontal="center" vertical="top"/>
    </xf>
    <xf numFmtId="164" fontId="1" fillId="0" borderId="15" xfId="0" applyNumberFormat="1" applyFont="1" applyBorder="1" applyAlignment="1">
      <alignment horizontal="center" vertical="top"/>
    </xf>
    <xf numFmtId="164" fontId="1" fillId="0" borderId="63" xfId="0" applyNumberFormat="1" applyFont="1" applyBorder="1" applyAlignment="1">
      <alignment horizontal="center" vertical="top"/>
    </xf>
    <xf numFmtId="164" fontId="1" fillId="0" borderId="58" xfId="0" applyNumberFormat="1" applyFont="1" applyBorder="1" applyAlignment="1">
      <alignment horizontal="center" vertical="top"/>
    </xf>
    <xf numFmtId="49" fontId="2" fillId="5" borderId="19" xfId="0" applyNumberFormat="1" applyFont="1" applyFill="1" applyBorder="1" applyAlignment="1">
      <alignment horizontal="center" vertical="top"/>
    </xf>
    <xf numFmtId="3" fontId="2" fillId="0" borderId="69" xfId="0" applyNumberFormat="1" applyFont="1" applyBorder="1" applyAlignment="1">
      <alignment horizontal="center" vertical="top"/>
    </xf>
    <xf numFmtId="164" fontId="1" fillId="5" borderId="44" xfId="0" applyNumberFormat="1" applyFont="1" applyFill="1" applyBorder="1" applyAlignment="1">
      <alignment horizontal="center" vertical="top"/>
    </xf>
    <xf numFmtId="164" fontId="1" fillId="5" borderId="19" xfId="0" applyNumberFormat="1" applyFont="1" applyFill="1" applyBorder="1" applyAlignment="1">
      <alignment horizontal="center" vertical="top"/>
    </xf>
    <xf numFmtId="164" fontId="1" fillId="0" borderId="44" xfId="0" applyNumberFormat="1" applyFont="1" applyFill="1" applyBorder="1" applyAlignment="1">
      <alignment horizontal="center" vertical="top"/>
    </xf>
    <xf numFmtId="164" fontId="1" fillId="0" borderId="57" xfId="0" applyNumberFormat="1" applyFont="1" applyFill="1" applyBorder="1" applyAlignment="1">
      <alignment horizontal="center" vertical="top"/>
    </xf>
    <xf numFmtId="164" fontId="1" fillId="0" borderId="19" xfId="0" applyNumberFormat="1" applyFont="1" applyFill="1" applyBorder="1" applyAlignment="1">
      <alignment horizontal="center" vertical="top"/>
    </xf>
    <xf numFmtId="164" fontId="1" fillId="0" borderId="70" xfId="0" applyNumberFormat="1" applyFont="1" applyFill="1" applyBorder="1" applyAlignment="1">
      <alignment horizontal="center" vertical="top"/>
    </xf>
    <xf numFmtId="164" fontId="1" fillId="7" borderId="58" xfId="0" applyNumberFormat="1" applyFont="1" applyFill="1" applyBorder="1" applyAlignment="1">
      <alignment horizontal="center" vertical="top"/>
    </xf>
    <xf numFmtId="0" fontId="10" fillId="0" borderId="58" xfId="0" applyFont="1" applyBorder="1" applyAlignment="1">
      <alignment horizontal="center" vertical="center"/>
    </xf>
    <xf numFmtId="0" fontId="4" fillId="0" borderId="0" xfId="0" applyFont="1" applyFill="1" applyBorder="1" applyAlignment="1">
      <alignment horizontal="left" vertical="top" wrapText="1"/>
    </xf>
    <xf numFmtId="3" fontId="2" fillId="0" borderId="30" xfId="0" applyNumberFormat="1" applyFont="1" applyFill="1" applyBorder="1" applyAlignment="1">
      <alignment horizontal="center" vertical="top"/>
    </xf>
    <xf numFmtId="3" fontId="2" fillId="0" borderId="45" xfId="0" applyNumberFormat="1" applyFont="1" applyFill="1" applyBorder="1" applyAlignment="1">
      <alignment horizontal="center" vertical="top"/>
    </xf>
    <xf numFmtId="3" fontId="5" fillId="2" borderId="55" xfId="0" applyNumberFormat="1" applyFont="1" applyFill="1" applyBorder="1" applyAlignment="1">
      <alignment horizontal="center" vertical="top"/>
    </xf>
    <xf numFmtId="3" fontId="5" fillId="2" borderId="75" xfId="0" applyNumberFormat="1" applyFont="1" applyFill="1" applyBorder="1" applyAlignment="1">
      <alignment horizontal="center" vertical="top"/>
    </xf>
    <xf numFmtId="3" fontId="2" fillId="3" borderId="14" xfId="0" applyNumberFormat="1" applyFont="1" applyFill="1" applyBorder="1" applyAlignment="1">
      <alignment horizontal="right" vertical="top"/>
    </xf>
    <xf numFmtId="3" fontId="2" fillId="3" borderId="55" xfId="0" applyNumberFormat="1" applyFont="1" applyFill="1" applyBorder="1" applyAlignment="1">
      <alignment horizontal="right" vertical="top"/>
    </xf>
    <xf numFmtId="3" fontId="5" fillId="3" borderId="12" xfId="0" applyNumberFormat="1" applyFont="1" applyFill="1" applyBorder="1" applyAlignment="1">
      <alignment horizontal="center" vertical="top"/>
    </xf>
    <xf numFmtId="3" fontId="5" fillId="3" borderId="55" xfId="0" applyNumberFormat="1" applyFont="1" applyFill="1" applyBorder="1" applyAlignment="1">
      <alignment horizontal="center" vertical="top"/>
    </xf>
    <xf numFmtId="3" fontId="5" fillId="3" borderId="75" xfId="0" applyNumberFormat="1" applyFont="1" applyFill="1" applyBorder="1" applyAlignment="1">
      <alignment horizontal="center" vertical="top"/>
    </xf>
    <xf numFmtId="49" fontId="2" fillId="5" borderId="43"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1" fillId="0" borderId="54" xfId="0" applyNumberFormat="1" applyFont="1" applyFill="1" applyBorder="1" applyAlignment="1">
      <alignment horizontal="left" vertical="top" wrapText="1"/>
    </xf>
    <xf numFmtId="3" fontId="1" fillId="0" borderId="32" xfId="0" applyNumberFormat="1" applyFont="1" applyFill="1" applyBorder="1" applyAlignment="1">
      <alignment horizontal="left" vertical="top" wrapText="1"/>
    </xf>
    <xf numFmtId="3" fontId="2" fillId="0" borderId="43" xfId="0" applyNumberFormat="1" applyFont="1" applyFill="1" applyBorder="1" applyAlignment="1">
      <alignment horizontal="center" vertical="top" textRotation="90" wrapText="1"/>
    </xf>
    <xf numFmtId="3" fontId="2" fillId="0" borderId="18" xfId="0" applyNumberFormat="1" applyFont="1" applyFill="1" applyBorder="1" applyAlignment="1">
      <alignment horizontal="center" vertical="top" textRotation="90" wrapText="1"/>
    </xf>
    <xf numFmtId="3" fontId="1" fillId="0" borderId="38" xfId="0" applyNumberFormat="1" applyFont="1" applyFill="1" applyBorder="1" applyAlignment="1">
      <alignment horizontal="left" vertical="top" wrapText="1"/>
    </xf>
    <xf numFmtId="3" fontId="1" fillId="0" borderId="42" xfId="0" applyNumberFormat="1" applyFont="1" applyFill="1" applyBorder="1" applyAlignment="1">
      <alignment horizontal="left" vertical="top" wrapText="1"/>
    </xf>
    <xf numFmtId="3" fontId="4" fillId="5" borderId="18" xfId="0" applyNumberFormat="1" applyFont="1" applyFill="1" applyBorder="1" applyAlignment="1">
      <alignment horizontal="left" vertical="top" wrapText="1"/>
    </xf>
    <xf numFmtId="3" fontId="1" fillId="0" borderId="17" xfId="0" applyNumberFormat="1" applyFont="1" applyFill="1" applyBorder="1" applyAlignment="1">
      <alignment horizontal="left" vertical="top" wrapText="1"/>
    </xf>
    <xf numFmtId="3" fontId="4" fillId="5" borderId="43" xfId="0" applyNumberFormat="1" applyFont="1" applyFill="1" applyBorder="1" applyAlignment="1">
      <alignment horizontal="left" vertical="top" wrapText="1"/>
    </xf>
    <xf numFmtId="3" fontId="1" fillId="0" borderId="41" xfId="0" applyNumberFormat="1" applyFont="1" applyFill="1" applyBorder="1" applyAlignment="1">
      <alignment horizontal="left" vertical="top" wrapText="1"/>
    </xf>
    <xf numFmtId="3" fontId="5" fillId="2" borderId="12" xfId="0" applyNumberFormat="1" applyFont="1" applyFill="1" applyBorder="1" applyAlignment="1">
      <alignment horizontal="left" vertical="top" wrapText="1"/>
    </xf>
    <xf numFmtId="3" fontId="5" fillId="2" borderId="55" xfId="0" applyNumberFormat="1" applyFont="1" applyFill="1" applyBorder="1" applyAlignment="1">
      <alignment horizontal="left" vertical="top" wrapText="1"/>
    </xf>
    <xf numFmtId="3" fontId="5" fillId="2" borderId="75" xfId="0" applyNumberFormat="1" applyFont="1" applyFill="1" applyBorder="1" applyAlignment="1">
      <alignment horizontal="left" vertical="top" wrapText="1"/>
    </xf>
    <xf numFmtId="3" fontId="4" fillId="5" borderId="60" xfId="0" applyNumberFormat="1" applyFont="1" applyFill="1" applyBorder="1" applyAlignment="1">
      <alignment horizontal="left" vertical="top" wrapText="1"/>
    </xf>
    <xf numFmtId="3" fontId="4" fillId="0" borderId="38" xfId="0" applyNumberFormat="1" applyFont="1" applyFill="1" applyBorder="1" applyAlignment="1">
      <alignment horizontal="left" vertical="top" wrapText="1"/>
    </xf>
    <xf numFmtId="3" fontId="4" fillId="0" borderId="42" xfId="0" applyNumberFormat="1" applyFont="1" applyFill="1" applyBorder="1" applyAlignment="1">
      <alignment horizontal="left" vertical="top" wrapText="1"/>
    </xf>
    <xf numFmtId="3" fontId="4" fillId="0" borderId="60" xfId="0" applyNumberFormat="1" applyFont="1" applyFill="1" applyBorder="1" applyAlignment="1">
      <alignment horizontal="left" vertical="top" wrapText="1"/>
    </xf>
    <xf numFmtId="3" fontId="4" fillId="0" borderId="19" xfId="0" applyNumberFormat="1" applyFont="1" applyFill="1" applyBorder="1" applyAlignment="1">
      <alignment horizontal="left" vertical="top" wrapText="1"/>
    </xf>
    <xf numFmtId="3" fontId="1" fillId="0" borderId="37" xfId="0" applyNumberFormat="1" applyFont="1" applyBorder="1" applyAlignment="1">
      <alignment horizontal="left" vertical="top" wrapText="1"/>
    </xf>
    <xf numFmtId="3" fontId="1" fillId="0" borderId="67" xfId="0" applyNumberFormat="1" applyFont="1" applyBorder="1" applyAlignment="1">
      <alignment horizontal="left" vertical="top" wrapText="1"/>
    </xf>
    <xf numFmtId="3" fontId="1" fillId="0" borderId="53" xfId="0" applyNumberFormat="1" applyFont="1" applyBorder="1" applyAlignment="1">
      <alignment horizontal="left" vertical="top" wrapText="1"/>
    </xf>
    <xf numFmtId="3" fontId="4" fillId="5" borderId="0" xfId="0" applyNumberFormat="1" applyFont="1" applyFill="1" applyBorder="1" applyAlignment="1">
      <alignment horizontal="center" vertical="top" wrapText="1"/>
    </xf>
    <xf numFmtId="3" fontId="5" fillId="0" borderId="66" xfId="0" applyNumberFormat="1" applyFont="1" applyBorder="1" applyAlignment="1">
      <alignment horizontal="left" vertical="top" wrapText="1"/>
    </xf>
    <xf numFmtId="3" fontId="5" fillId="0" borderId="35" xfId="0" applyNumberFormat="1" applyFont="1" applyBorder="1" applyAlignment="1">
      <alignment horizontal="left" vertical="top" wrapText="1"/>
    </xf>
    <xf numFmtId="3" fontId="5" fillId="0" borderId="26" xfId="0" applyNumberFormat="1" applyFont="1" applyBorder="1" applyAlignment="1">
      <alignment horizontal="left" vertical="top" wrapText="1"/>
    </xf>
    <xf numFmtId="3" fontId="2" fillId="4" borderId="77" xfId="0" applyNumberFormat="1" applyFont="1" applyFill="1" applyBorder="1" applyAlignment="1">
      <alignment horizontal="right" vertical="top" wrapText="1"/>
    </xf>
    <xf numFmtId="3" fontId="2" fillId="4" borderId="59" xfId="0" applyNumberFormat="1" applyFont="1" applyFill="1" applyBorder="1" applyAlignment="1">
      <alignment horizontal="right" vertical="top" wrapText="1"/>
    </xf>
    <xf numFmtId="3" fontId="2" fillId="4" borderId="76" xfId="0" applyNumberFormat="1" applyFont="1" applyFill="1" applyBorder="1" applyAlignment="1">
      <alignment horizontal="right" vertical="top" wrapText="1"/>
    </xf>
    <xf numFmtId="3" fontId="5" fillId="5" borderId="0" xfId="0" applyNumberFormat="1" applyFont="1" applyFill="1" applyBorder="1" applyAlignment="1">
      <alignment horizontal="center" vertical="top" wrapText="1"/>
    </xf>
    <xf numFmtId="3" fontId="1" fillId="0" borderId="66" xfId="0" applyNumberFormat="1" applyFont="1" applyBorder="1" applyAlignment="1">
      <alignment horizontal="left" vertical="top" wrapText="1"/>
    </xf>
    <xf numFmtId="3" fontId="1" fillId="0" borderId="35" xfId="0" applyNumberFormat="1" applyFont="1" applyBorder="1" applyAlignment="1">
      <alignment horizontal="left" vertical="top" wrapText="1"/>
    </xf>
    <xf numFmtId="3" fontId="1" fillId="0" borderId="26" xfId="0" applyNumberFormat="1" applyFont="1" applyBorder="1" applyAlignment="1">
      <alignment horizontal="left" vertical="top" wrapText="1"/>
    </xf>
    <xf numFmtId="3" fontId="1" fillId="0" borderId="48" xfId="0" applyNumberFormat="1" applyFont="1" applyBorder="1" applyAlignment="1">
      <alignment horizontal="left" vertical="top" wrapText="1"/>
    </xf>
    <xf numFmtId="3" fontId="1" fillId="0" borderId="46" xfId="0" applyNumberFormat="1" applyFont="1" applyBorder="1" applyAlignment="1">
      <alignment horizontal="left" vertical="top" wrapText="1"/>
    </xf>
    <xf numFmtId="3" fontId="1" fillId="0" borderId="51" xfId="0" applyNumberFormat="1" applyFont="1" applyBorder="1" applyAlignment="1">
      <alignment horizontal="left" vertical="top" wrapText="1"/>
    </xf>
    <xf numFmtId="3" fontId="1" fillId="5" borderId="37" xfId="0" applyNumberFormat="1" applyFont="1" applyFill="1" applyBorder="1" applyAlignment="1">
      <alignment horizontal="left" vertical="top" wrapText="1"/>
    </xf>
    <xf numFmtId="3" fontId="1" fillId="5" borderId="67" xfId="0" applyNumberFormat="1" applyFont="1" applyFill="1" applyBorder="1" applyAlignment="1">
      <alignment horizontal="left" vertical="top" wrapText="1"/>
    </xf>
    <xf numFmtId="3" fontId="1" fillId="5" borderId="53" xfId="0" applyNumberFormat="1" applyFont="1" applyFill="1" applyBorder="1" applyAlignment="1">
      <alignment horizontal="left" vertical="top" wrapText="1"/>
    </xf>
    <xf numFmtId="3" fontId="4" fillId="5" borderId="0" xfId="0" applyNumberFormat="1" applyFont="1" applyFill="1" applyBorder="1" applyAlignment="1">
      <alignment horizontal="center" vertical="top"/>
    </xf>
    <xf numFmtId="3" fontId="1" fillId="5" borderId="48" xfId="0" applyNumberFormat="1" applyFont="1" applyFill="1" applyBorder="1" applyAlignment="1">
      <alignment horizontal="left" vertical="top" wrapText="1"/>
    </xf>
    <xf numFmtId="3" fontId="1" fillId="5" borderId="46" xfId="0" applyNumberFormat="1" applyFont="1" applyFill="1" applyBorder="1" applyAlignment="1">
      <alignment horizontal="left" vertical="top" wrapText="1"/>
    </xf>
    <xf numFmtId="3" fontId="1" fillId="5" borderId="51" xfId="0" applyNumberFormat="1" applyFont="1" applyFill="1" applyBorder="1" applyAlignment="1">
      <alignment horizontal="left" vertical="top" wrapText="1"/>
    </xf>
    <xf numFmtId="3" fontId="2" fillId="8" borderId="12" xfId="0" applyNumberFormat="1" applyFont="1" applyFill="1" applyBorder="1" applyAlignment="1">
      <alignment horizontal="right" vertical="top" wrapText="1"/>
    </xf>
    <xf numFmtId="3" fontId="2" fillId="8" borderId="55" xfId="0" applyNumberFormat="1" applyFont="1" applyFill="1" applyBorder="1" applyAlignment="1">
      <alignment horizontal="right" vertical="top" wrapText="1"/>
    </xf>
    <xf numFmtId="3" fontId="2" fillId="8" borderId="75" xfId="0" applyNumberFormat="1" applyFont="1" applyFill="1" applyBorder="1" applyAlignment="1">
      <alignment horizontal="right" vertical="top" wrapText="1"/>
    </xf>
    <xf numFmtId="3" fontId="2" fillId="4" borderId="12" xfId="0" applyNumberFormat="1" applyFont="1" applyFill="1" applyBorder="1" applyAlignment="1">
      <alignment horizontal="right" vertical="top" wrapText="1"/>
    </xf>
    <xf numFmtId="3" fontId="2" fillId="4" borderId="55" xfId="0" applyNumberFormat="1" applyFont="1" applyFill="1" applyBorder="1" applyAlignment="1">
      <alignment horizontal="right" vertical="top" wrapText="1"/>
    </xf>
    <xf numFmtId="3" fontId="2" fillId="4" borderId="75" xfId="0" applyNumberFormat="1" applyFont="1" applyFill="1" applyBorder="1" applyAlignment="1">
      <alignment horizontal="right" vertical="top" wrapText="1"/>
    </xf>
    <xf numFmtId="3" fontId="5" fillId="5" borderId="0" xfId="0" applyNumberFormat="1" applyFont="1" applyFill="1" applyBorder="1" applyAlignment="1">
      <alignment horizontal="center" vertical="top"/>
    </xf>
    <xf numFmtId="3" fontId="1" fillId="5" borderId="42" xfId="0" applyNumberFormat="1" applyFont="1" applyFill="1" applyBorder="1" applyAlignment="1">
      <alignment horizontal="left" vertical="top" wrapText="1"/>
    </xf>
    <xf numFmtId="3" fontId="1" fillId="5" borderId="43" xfId="0" applyNumberFormat="1" applyFont="1" applyFill="1" applyBorder="1" applyAlignment="1">
      <alignment horizontal="left" vertical="top" wrapText="1"/>
    </xf>
    <xf numFmtId="3" fontId="1" fillId="5" borderId="61" xfId="0" applyNumberFormat="1" applyFont="1" applyFill="1" applyBorder="1" applyAlignment="1">
      <alignment horizontal="left" vertical="top" wrapText="1"/>
    </xf>
    <xf numFmtId="3" fontId="2" fillId="2" borderId="14" xfId="0" applyNumberFormat="1" applyFont="1" applyFill="1" applyBorder="1" applyAlignment="1">
      <alignment horizontal="right" vertical="top"/>
    </xf>
    <xf numFmtId="3" fontId="2" fillId="2" borderId="55" xfId="0" applyNumberFormat="1" applyFont="1" applyFill="1" applyBorder="1" applyAlignment="1">
      <alignment horizontal="right" vertical="top"/>
    </xf>
    <xf numFmtId="3" fontId="2" fillId="2" borderId="75" xfId="0" applyNumberFormat="1" applyFont="1" applyFill="1" applyBorder="1" applyAlignment="1">
      <alignment horizontal="right" vertical="top"/>
    </xf>
    <xf numFmtId="3" fontId="2" fillId="2" borderId="12" xfId="0" applyNumberFormat="1" applyFont="1" applyFill="1" applyBorder="1" applyAlignment="1">
      <alignment horizontal="center" vertical="top"/>
    </xf>
    <xf numFmtId="3" fontId="2" fillId="2" borderId="55" xfId="0" applyNumberFormat="1" applyFont="1" applyFill="1" applyBorder="1" applyAlignment="1">
      <alignment horizontal="center" vertical="top"/>
    </xf>
    <xf numFmtId="3" fontId="2" fillId="2" borderId="75" xfId="0" applyNumberFormat="1" applyFont="1" applyFill="1" applyBorder="1" applyAlignment="1">
      <alignment horizontal="center" vertical="top"/>
    </xf>
    <xf numFmtId="3" fontId="2" fillId="3" borderId="12" xfId="0" applyNumberFormat="1" applyFont="1" applyFill="1" applyBorder="1" applyAlignment="1">
      <alignment horizontal="center" vertical="top"/>
    </xf>
    <xf numFmtId="3" fontId="2" fillId="3" borderId="55" xfId="0" applyNumberFormat="1" applyFont="1" applyFill="1" applyBorder="1" applyAlignment="1">
      <alignment horizontal="center" vertical="top"/>
    </xf>
    <xf numFmtId="3" fontId="2" fillId="3" borderId="75" xfId="0" applyNumberFormat="1" applyFont="1" applyFill="1" applyBorder="1" applyAlignment="1">
      <alignment horizontal="center" vertical="top"/>
    </xf>
    <xf numFmtId="3" fontId="2" fillId="4" borderId="55" xfId="0" applyNumberFormat="1" applyFont="1" applyFill="1" applyBorder="1" applyAlignment="1">
      <alignment horizontal="right" vertical="top"/>
    </xf>
    <xf numFmtId="3" fontId="2" fillId="4" borderId="57" xfId="0" applyNumberFormat="1" applyFont="1" applyFill="1" applyBorder="1" applyAlignment="1">
      <alignment horizontal="center" vertical="top"/>
    </xf>
    <xf numFmtId="3" fontId="2" fillId="4" borderId="44" xfId="0" applyNumberFormat="1" applyFont="1" applyFill="1" applyBorder="1" applyAlignment="1">
      <alignment horizontal="center" vertical="top"/>
    </xf>
    <xf numFmtId="3" fontId="2" fillId="4" borderId="70" xfId="0" applyNumberFormat="1" applyFont="1" applyFill="1" applyBorder="1" applyAlignment="1">
      <alignment horizontal="center" vertical="top"/>
    </xf>
    <xf numFmtId="49" fontId="2" fillId="3" borderId="16" xfId="0" applyNumberFormat="1" applyFont="1" applyFill="1" applyBorder="1" applyAlignment="1">
      <alignment horizontal="center" vertical="top"/>
    </xf>
    <xf numFmtId="49" fontId="2" fillId="3" borderId="57" xfId="0" applyNumberFormat="1" applyFont="1" applyFill="1" applyBorder="1" applyAlignment="1">
      <alignment horizontal="center" vertical="top"/>
    </xf>
    <xf numFmtId="49" fontId="2" fillId="2" borderId="29" xfId="0" applyNumberFormat="1" applyFont="1" applyFill="1" applyBorder="1" applyAlignment="1">
      <alignment horizontal="center" vertical="top"/>
    </xf>
    <xf numFmtId="49" fontId="2" fillId="2" borderId="4" xfId="0" applyNumberFormat="1" applyFont="1" applyFill="1" applyBorder="1" applyAlignment="1">
      <alignment horizontal="center" vertical="top"/>
    </xf>
    <xf numFmtId="3" fontId="1" fillId="0" borderId="13" xfId="0" applyNumberFormat="1" applyFont="1" applyFill="1" applyBorder="1" applyAlignment="1">
      <alignment horizontal="left" vertical="top" wrapText="1"/>
    </xf>
    <xf numFmtId="3" fontId="1" fillId="0" borderId="19" xfId="0" applyNumberFormat="1" applyFont="1" applyFill="1" applyBorder="1" applyAlignment="1">
      <alignment horizontal="left" vertical="top" wrapText="1"/>
    </xf>
    <xf numFmtId="3" fontId="2" fillId="0" borderId="13" xfId="0" applyNumberFormat="1" applyFont="1" applyFill="1" applyBorder="1" applyAlignment="1">
      <alignment horizontal="center" vertical="top" textRotation="90" wrapText="1"/>
    </xf>
    <xf numFmtId="3" fontId="2" fillId="0" borderId="19" xfId="0" applyNumberFormat="1" applyFont="1" applyFill="1" applyBorder="1" applyAlignment="1">
      <alignment horizontal="center" vertical="top" textRotation="90" wrapText="1"/>
    </xf>
    <xf numFmtId="3" fontId="2" fillId="0" borderId="3" xfId="0" applyNumberFormat="1" applyFont="1" applyFill="1" applyBorder="1" applyAlignment="1">
      <alignment horizontal="center" vertical="top"/>
    </xf>
    <xf numFmtId="3" fontId="2" fillId="0" borderId="44" xfId="0" applyNumberFormat="1" applyFont="1" applyFill="1" applyBorder="1" applyAlignment="1">
      <alignment horizontal="center" vertical="top"/>
    </xf>
    <xf numFmtId="3" fontId="1" fillId="0" borderId="22" xfId="0" applyNumberFormat="1" applyFont="1" applyBorder="1" applyAlignment="1">
      <alignment horizontal="left" vertical="top" wrapText="1"/>
    </xf>
    <xf numFmtId="3" fontId="1" fillId="0" borderId="20" xfId="0" applyNumberFormat="1" applyFont="1" applyBorder="1" applyAlignment="1">
      <alignment horizontal="left" vertical="top" wrapText="1"/>
    </xf>
    <xf numFmtId="3" fontId="1" fillId="0" borderId="0" xfId="0" applyNumberFormat="1" applyFont="1" applyBorder="1" applyAlignment="1">
      <alignment horizontal="left" vertical="top" wrapText="1"/>
    </xf>
    <xf numFmtId="3" fontId="2" fillId="0" borderId="44" xfId="0" applyNumberFormat="1" applyFont="1" applyFill="1" applyBorder="1" applyAlignment="1">
      <alignment horizontal="center" vertical="top" wrapText="1"/>
    </xf>
    <xf numFmtId="3" fontId="2" fillId="0" borderId="12" xfId="0" applyNumberFormat="1" applyFont="1" applyBorder="1" applyAlignment="1">
      <alignment horizontal="center" vertical="center" wrapText="1"/>
    </xf>
    <xf numFmtId="3" fontId="2" fillId="0" borderId="55" xfId="0" applyNumberFormat="1" applyFont="1" applyBorder="1" applyAlignment="1">
      <alignment horizontal="center" vertical="center" wrapText="1"/>
    </xf>
    <xf numFmtId="3" fontId="2" fillId="0" borderId="75" xfId="0" applyNumberFormat="1" applyFont="1" applyBorder="1" applyAlignment="1">
      <alignment horizontal="center" vertical="center" wrapText="1"/>
    </xf>
    <xf numFmtId="3" fontId="1" fillId="7" borderId="18" xfId="0" applyNumberFormat="1" applyFont="1" applyFill="1" applyBorder="1" applyAlignment="1">
      <alignment horizontal="left" vertical="top" wrapText="1"/>
    </xf>
    <xf numFmtId="3" fontId="1" fillId="7" borderId="43" xfId="0" applyNumberFormat="1" applyFont="1" applyFill="1" applyBorder="1" applyAlignment="1">
      <alignment horizontal="left" vertical="top" wrapText="1"/>
    </xf>
    <xf numFmtId="3" fontId="1" fillId="0" borderId="41" xfId="0" applyNumberFormat="1" applyFont="1" applyBorder="1" applyAlignment="1">
      <alignment horizontal="left" vertical="top" wrapText="1"/>
    </xf>
    <xf numFmtId="3" fontId="1" fillId="5" borderId="41" xfId="0" applyNumberFormat="1" applyFont="1" applyFill="1" applyBorder="1" applyAlignment="1">
      <alignment horizontal="left" vertical="top" wrapText="1"/>
    </xf>
    <xf numFmtId="3" fontId="1" fillId="7" borderId="18" xfId="0" applyNumberFormat="1" applyFont="1" applyFill="1" applyBorder="1" applyAlignment="1">
      <alignment horizontal="center" vertical="top"/>
    </xf>
    <xf numFmtId="3" fontId="1" fillId="7" borderId="43" xfId="0" applyNumberFormat="1" applyFont="1" applyFill="1" applyBorder="1" applyAlignment="1">
      <alignment horizontal="center" vertical="top"/>
    </xf>
    <xf numFmtId="3" fontId="1" fillId="7" borderId="60" xfId="0" applyNumberFormat="1" applyFont="1" applyFill="1" applyBorder="1" applyAlignment="1">
      <alignment horizontal="left" vertical="top" wrapText="1"/>
    </xf>
    <xf numFmtId="3" fontId="1" fillId="7" borderId="19" xfId="0" applyNumberFormat="1" applyFont="1" applyFill="1" applyBorder="1" applyAlignment="1">
      <alignment horizontal="left" vertical="top" wrapText="1"/>
    </xf>
    <xf numFmtId="49" fontId="2" fillId="3" borderId="41" xfId="0" applyNumberFormat="1" applyFont="1" applyFill="1" applyBorder="1" applyAlignment="1">
      <alignment horizontal="center" vertical="top"/>
    </xf>
    <xf numFmtId="49" fontId="2" fillId="3" borderId="20"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3" fontId="1" fillId="0" borderId="60" xfId="0" applyNumberFormat="1" applyFont="1" applyFill="1" applyBorder="1" applyAlignment="1">
      <alignment horizontal="left" vertical="top" wrapText="1"/>
    </xf>
    <xf numFmtId="3" fontId="2" fillId="0" borderId="31" xfId="0" applyNumberFormat="1" applyFont="1" applyFill="1" applyBorder="1" applyAlignment="1">
      <alignment horizontal="center" vertical="top"/>
    </xf>
    <xf numFmtId="3" fontId="2" fillId="0" borderId="21" xfId="0" applyNumberFormat="1" applyFont="1" applyFill="1" applyBorder="1" applyAlignment="1">
      <alignment horizontal="center" vertical="top"/>
    </xf>
    <xf numFmtId="3" fontId="2" fillId="2" borderId="55" xfId="0" applyNumberFormat="1" applyFont="1" applyFill="1" applyBorder="1" applyAlignment="1">
      <alignment horizontal="left" vertical="top" wrapText="1"/>
    </xf>
    <xf numFmtId="3" fontId="2" fillId="2" borderId="75" xfId="0" applyNumberFormat="1" applyFont="1" applyFill="1" applyBorder="1" applyAlignment="1">
      <alignment horizontal="left" vertical="top" wrapText="1"/>
    </xf>
    <xf numFmtId="3" fontId="1" fillId="5" borderId="18" xfId="0" applyNumberFormat="1" applyFont="1" applyFill="1" applyBorder="1" applyAlignment="1">
      <alignment horizontal="left" vertical="top" wrapText="1"/>
    </xf>
    <xf numFmtId="3" fontId="1" fillId="5" borderId="60" xfId="0" applyNumberFormat="1" applyFont="1" applyFill="1" applyBorder="1" applyAlignment="1">
      <alignment horizontal="left" vertical="top" wrapText="1"/>
    </xf>
    <xf numFmtId="3" fontId="1" fillId="0" borderId="18" xfId="0" applyNumberFormat="1" applyFont="1" applyBorder="1" applyAlignment="1">
      <alignment horizontal="center" vertical="top" wrapText="1"/>
    </xf>
    <xf numFmtId="3" fontId="1" fillId="0" borderId="43" xfId="0" applyNumberFormat="1" applyFont="1" applyBorder="1" applyAlignment="1">
      <alignment horizontal="center" vertical="top" wrapText="1"/>
    </xf>
    <xf numFmtId="3" fontId="2" fillId="0" borderId="71" xfId="0" applyNumberFormat="1" applyFont="1" applyFill="1" applyBorder="1" applyAlignment="1">
      <alignment horizontal="center" vertical="top" textRotation="90" wrapText="1"/>
    </xf>
    <xf numFmtId="3" fontId="2" fillId="0" borderId="64" xfId="0" applyNumberFormat="1" applyFont="1" applyFill="1" applyBorder="1" applyAlignment="1">
      <alignment horizontal="center" vertical="top" textRotation="90" wrapText="1"/>
    </xf>
    <xf numFmtId="3" fontId="2" fillId="2" borderId="14" xfId="0" applyNumberFormat="1" applyFont="1" applyFill="1" applyBorder="1" applyAlignment="1">
      <alignment horizontal="left" vertical="top"/>
    </xf>
    <xf numFmtId="3" fontId="2" fillId="2" borderId="55" xfId="0" applyNumberFormat="1" applyFont="1" applyFill="1" applyBorder="1" applyAlignment="1">
      <alignment horizontal="left" vertical="top"/>
    </xf>
    <xf numFmtId="3" fontId="2" fillId="2" borderId="75" xfId="0" applyNumberFormat="1" applyFont="1" applyFill="1" applyBorder="1" applyAlignment="1">
      <alignment horizontal="left" vertical="top"/>
    </xf>
    <xf numFmtId="3" fontId="1" fillId="7" borderId="31" xfId="0" applyNumberFormat="1" applyFont="1" applyFill="1" applyBorder="1" applyAlignment="1">
      <alignment horizontal="center" vertical="top"/>
    </xf>
    <xf numFmtId="3" fontId="1" fillId="7" borderId="61" xfId="0" applyNumberFormat="1" applyFont="1" applyFill="1" applyBorder="1" applyAlignment="1">
      <alignment horizontal="center" vertical="top"/>
    </xf>
    <xf numFmtId="3" fontId="2" fillId="5" borderId="13" xfId="0" applyNumberFormat="1" applyFont="1" applyFill="1" applyBorder="1" applyAlignment="1">
      <alignment horizontal="left" vertical="top" wrapText="1"/>
    </xf>
    <xf numFmtId="3" fontId="2" fillId="5" borderId="43" xfId="0" applyNumberFormat="1" applyFont="1" applyFill="1" applyBorder="1" applyAlignment="1">
      <alignment horizontal="left" vertical="top" wrapText="1"/>
    </xf>
    <xf numFmtId="3" fontId="1" fillId="0" borderId="43" xfId="0" applyNumberFormat="1" applyFont="1" applyFill="1" applyBorder="1" applyAlignment="1">
      <alignment horizontal="left" vertical="top" wrapText="1"/>
    </xf>
    <xf numFmtId="3" fontId="1" fillId="0" borderId="18" xfId="0" applyNumberFormat="1" applyFont="1" applyFill="1" applyBorder="1" applyAlignment="1">
      <alignment horizontal="left" vertical="top" wrapText="1"/>
    </xf>
    <xf numFmtId="3" fontId="1" fillId="0" borderId="42" xfId="0" applyNumberFormat="1" applyFont="1" applyBorder="1" applyAlignment="1">
      <alignment horizontal="left" vertical="top" wrapText="1"/>
    </xf>
    <xf numFmtId="3" fontId="5" fillId="8" borderId="47" xfId="0" applyNumberFormat="1" applyFont="1" applyFill="1" applyBorder="1" applyAlignment="1">
      <alignment horizontal="right" vertical="top" wrapText="1"/>
    </xf>
    <xf numFmtId="3" fontId="5" fillId="8" borderId="46" xfId="0" applyNumberFormat="1" applyFont="1" applyFill="1" applyBorder="1" applyAlignment="1">
      <alignment horizontal="right" vertical="top" wrapText="1"/>
    </xf>
    <xf numFmtId="3" fontId="5" fillId="8" borderId="51" xfId="0" applyNumberFormat="1" applyFont="1" applyFill="1" applyBorder="1" applyAlignment="1">
      <alignment horizontal="right" vertical="top" wrapText="1"/>
    </xf>
    <xf numFmtId="3" fontId="1" fillId="5" borderId="19" xfId="0" applyNumberFormat="1" applyFont="1" applyFill="1" applyBorder="1" applyAlignment="1">
      <alignment horizontal="left" vertical="top" wrapText="1"/>
    </xf>
    <xf numFmtId="3" fontId="1" fillId="0" borderId="0" xfId="0" applyNumberFormat="1" applyFont="1" applyFill="1" applyBorder="1" applyAlignment="1">
      <alignment horizontal="center" vertical="top" wrapText="1"/>
    </xf>
    <xf numFmtId="3" fontId="1" fillId="0" borderId="0" xfId="0" applyNumberFormat="1" applyFont="1" applyFill="1" applyBorder="1" applyAlignment="1">
      <alignment horizontal="left" vertical="top" wrapText="1"/>
    </xf>
    <xf numFmtId="3" fontId="2" fillId="7" borderId="60" xfId="0" applyNumberFormat="1" applyFont="1" applyFill="1" applyBorder="1" applyAlignment="1">
      <alignment horizontal="left" vertical="top" wrapText="1"/>
    </xf>
    <xf numFmtId="3" fontId="2" fillId="7" borderId="18" xfId="0" applyNumberFormat="1" applyFont="1" applyFill="1" applyBorder="1" applyAlignment="1">
      <alignment horizontal="left" vertical="top" wrapText="1"/>
    </xf>
    <xf numFmtId="3" fontId="2" fillId="0" borderId="60" xfId="0" applyNumberFormat="1" applyFont="1" applyFill="1" applyBorder="1" applyAlignment="1">
      <alignment horizontal="center" vertical="top" textRotation="90" wrapText="1"/>
    </xf>
    <xf numFmtId="3" fontId="2" fillId="8" borderId="34" xfId="0" applyNumberFormat="1" applyFont="1" applyFill="1" applyBorder="1" applyAlignment="1">
      <alignment horizontal="right" vertical="top" wrapText="1"/>
    </xf>
    <xf numFmtId="3" fontId="2" fillId="8" borderId="27" xfId="0" applyNumberFormat="1" applyFont="1" applyFill="1" applyBorder="1" applyAlignment="1">
      <alignment horizontal="right" vertical="top" wrapText="1"/>
    </xf>
    <xf numFmtId="3" fontId="2" fillId="8" borderId="28" xfId="0" applyNumberFormat="1" applyFont="1" applyFill="1" applyBorder="1" applyAlignment="1">
      <alignment horizontal="right" vertical="top" wrapText="1"/>
    </xf>
    <xf numFmtId="3" fontId="1" fillId="0" borderId="38" xfId="0" applyNumberFormat="1" applyFont="1" applyBorder="1" applyAlignment="1">
      <alignment horizontal="left" vertical="top" wrapText="1"/>
    </xf>
    <xf numFmtId="49" fontId="5" fillId="2" borderId="29" xfId="0" applyNumberFormat="1" applyFont="1" applyFill="1" applyBorder="1" applyAlignment="1">
      <alignment horizontal="center" vertical="top"/>
    </xf>
    <xf numFmtId="49" fontId="5" fillId="2" borderId="4" xfId="0" applyNumberFormat="1" applyFont="1" applyFill="1" applyBorder="1" applyAlignment="1">
      <alignment horizontal="center" vertical="top"/>
    </xf>
    <xf numFmtId="49" fontId="5" fillId="5" borderId="65" xfId="0" applyNumberFormat="1" applyFont="1" applyFill="1" applyBorder="1" applyAlignment="1">
      <alignment horizontal="center" vertical="top"/>
    </xf>
    <xf numFmtId="49" fontId="5" fillId="5" borderId="69" xfId="0" applyNumberFormat="1" applyFont="1" applyFill="1" applyBorder="1" applyAlignment="1">
      <alignment horizontal="center" vertical="top"/>
    </xf>
    <xf numFmtId="3" fontId="4" fillId="5" borderId="65" xfId="0" applyNumberFormat="1" applyFont="1" applyFill="1" applyBorder="1" applyAlignment="1">
      <alignment horizontal="left" vertical="top" wrapText="1"/>
    </xf>
    <xf numFmtId="3" fontId="4" fillId="5" borderId="69" xfId="0" applyNumberFormat="1" applyFont="1" applyFill="1" applyBorder="1" applyAlignment="1">
      <alignment horizontal="left" vertical="top" wrapText="1"/>
    </xf>
    <xf numFmtId="3" fontId="5" fillId="0" borderId="29" xfId="0" applyNumberFormat="1" applyFont="1" applyFill="1" applyBorder="1" applyAlignment="1">
      <alignment horizontal="center" vertical="top" textRotation="90" wrapText="1"/>
    </xf>
    <xf numFmtId="3" fontId="5" fillId="0" borderId="4" xfId="0" applyNumberFormat="1" applyFont="1" applyFill="1" applyBorder="1" applyAlignment="1">
      <alignment horizontal="center" vertical="top" textRotation="90" wrapText="1"/>
    </xf>
    <xf numFmtId="3" fontId="5" fillId="0" borderId="74" xfId="0" applyNumberFormat="1" applyFont="1" applyFill="1" applyBorder="1" applyAlignment="1">
      <alignment horizontal="center" vertical="top"/>
    </xf>
    <xf numFmtId="3" fontId="5" fillId="0" borderId="47" xfId="0" applyNumberFormat="1" applyFont="1" applyFill="1" applyBorder="1" applyAlignment="1">
      <alignment horizontal="center" vertical="top"/>
    </xf>
    <xf numFmtId="3" fontId="4" fillId="5" borderId="22" xfId="0" applyNumberFormat="1" applyFont="1" applyFill="1" applyBorder="1" applyAlignment="1">
      <alignment horizontal="left" vertical="top" wrapText="1"/>
    </xf>
    <xf numFmtId="3" fontId="4" fillId="5" borderId="20" xfId="0" applyNumberFormat="1" applyFont="1" applyFill="1" applyBorder="1" applyAlignment="1">
      <alignment horizontal="left" vertical="top" wrapText="1"/>
    </xf>
    <xf numFmtId="3" fontId="4" fillId="5" borderId="19" xfId="0" applyNumberFormat="1" applyFont="1" applyFill="1" applyBorder="1" applyAlignment="1">
      <alignment horizontal="left" vertical="top" wrapText="1"/>
    </xf>
    <xf numFmtId="3" fontId="1" fillId="0" borderId="20" xfId="0" applyNumberFormat="1" applyFont="1" applyFill="1" applyBorder="1" applyAlignment="1">
      <alignment horizontal="left" vertical="top" wrapText="1"/>
    </xf>
    <xf numFmtId="3" fontId="4" fillId="0" borderId="43" xfId="0" applyNumberFormat="1" applyFont="1" applyFill="1" applyBorder="1" applyAlignment="1">
      <alignment horizontal="left" vertical="top" wrapText="1"/>
    </xf>
    <xf numFmtId="3" fontId="4" fillId="0" borderId="18" xfId="0" applyNumberFormat="1" applyFont="1" applyFill="1" applyBorder="1" applyAlignment="1">
      <alignment horizontal="left" vertical="top" wrapText="1"/>
    </xf>
    <xf numFmtId="49" fontId="2" fillId="5" borderId="32"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3" borderId="57" xfId="0" applyNumberFormat="1" applyFont="1" applyFill="1" applyBorder="1" applyAlignment="1">
      <alignment horizontal="center" vertical="top"/>
    </xf>
    <xf numFmtId="3" fontId="4" fillId="0" borderId="74" xfId="0" applyNumberFormat="1" applyFont="1" applyFill="1" applyBorder="1" applyAlignment="1">
      <alignment horizontal="left" vertical="top" wrapText="1"/>
    </xf>
    <xf numFmtId="3" fontId="4" fillId="0" borderId="47" xfId="0" applyNumberFormat="1" applyFont="1" applyFill="1" applyBorder="1" applyAlignment="1">
      <alignment horizontal="left" vertical="top" wrapText="1"/>
    </xf>
    <xf numFmtId="3" fontId="4" fillId="0" borderId="13" xfId="0" applyNumberFormat="1" applyFont="1" applyFill="1" applyBorder="1" applyAlignment="1">
      <alignment horizontal="left" vertical="top" wrapText="1"/>
    </xf>
    <xf numFmtId="49" fontId="2" fillId="3" borderId="63"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2" borderId="43"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3" fontId="4" fillId="7" borderId="0" xfId="0" applyNumberFormat="1" applyFont="1" applyFill="1" applyBorder="1" applyAlignment="1">
      <alignment horizontal="center" vertical="top" wrapText="1"/>
    </xf>
    <xf numFmtId="3" fontId="4" fillId="7" borderId="0" xfId="0" applyNumberFormat="1" applyFont="1" applyFill="1" applyBorder="1" applyAlignment="1">
      <alignment vertical="top"/>
    </xf>
    <xf numFmtId="3" fontId="4" fillId="0" borderId="10" xfId="0" applyNumberFormat="1" applyFont="1" applyBorder="1" applyAlignment="1">
      <alignment horizontal="center" vertical="center" textRotation="90" wrapText="1"/>
    </xf>
    <xf numFmtId="3" fontId="4" fillId="0" borderId="8" xfId="0" applyNumberFormat="1" applyFont="1" applyBorder="1" applyAlignment="1">
      <alignment horizontal="center" vertical="center" textRotation="90" wrapText="1"/>
    </xf>
    <xf numFmtId="3" fontId="4" fillId="0" borderId="50" xfId="0" applyNumberFormat="1" applyFont="1" applyBorder="1" applyAlignment="1">
      <alignment horizontal="center" vertical="center" textRotation="90" wrapText="1"/>
    </xf>
    <xf numFmtId="164" fontId="4" fillId="0" borderId="10" xfId="0" applyNumberFormat="1" applyFont="1" applyBorder="1" applyAlignment="1">
      <alignment horizontal="center" vertical="center" textRotation="90" wrapText="1"/>
    </xf>
    <xf numFmtId="164" fontId="4" fillId="0" borderId="8" xfId="0" applyNumberFormat="1" applyFont="1" applyBorder="1" applyAlignment="1">
      <alignment horizontal="center" vertical="center" textRotation="90" wrapText="1"/>
    </xf>
    <xf numFmtId="164" fontId="4" fillId="0" borderId="50" xfId="0" applyNumberFormat="1" applyFont="1" applyBorder="1" applyAlignment="1">
      <alignment horizontal="center" vertical="center" textRotation="90" wrapText="1"/>
    </xf>
    <xf numFmtId="3" fontId="2" fillId="6" borderId="12" xfId="0" applyNumberFormat="1" applyFont="1" applyFill="1" applyBorder="1" applyAlignment="1">
      <alignment horizontal="left" vertical="top" wrapText="1"/>
    </xf>
    <xf numFmtId="3" fontId="2" fillId="6" borderId="55" xfId="0" applyNumberFormat="1" applyFont="1" applyFill="1" applyBorder="1" applyAlignment="1">
      <alignment horizontal="left" vertical="top" wrapText="1"/>
    </xf>
    <xf numFmtId="3" fontId="2" fillId="6" borderId="75" xfId="0" applyNumberFormat="1" applyFont="1" applyFill="1" applyBorder="1" applyAlignment="1">
      <alignment horizontal="left" vertical="top" wrapText="1"/>
    </xf>
    <xf numFmtId="3" fontId="6" fillId="4" borderId="12" xfId="0" applyNumberFormat="1" applyFont="1" applyFill="1" applyBorder="1" applyAlignment="1">
      <alignment horizontal="left" vertical="top" wrapText="1"/>
    </xf>
    <xf numFmtId="3" fontId="6" fillId="4" borderId="55" xfId="0" applyNumberFormat="1" applyFont="1" applyFill="1" applyBorder="1" applyAlignment="1">
      <alignment horizontal="left" vertical="top" wrapText="1"/>
    </xf>
    <xf numFmtId="3" fontId="6" fillId="4" borderId="75" xfId="0" applyNumberFormat="1" applyFont="1" applyFill="1" applyBorder="1" applyAlignment="1">
      <alignment horizontal="left" vertical="top" wrapText="1"/>
    </xf>
    <xf numFmtId="3" fontId="5" fillId="3" borderId="12" xfId="0" applyNumberFormat="1" applyFont="1" applyFill="1" applyBorder="1" applyAlignment="1">
      <alignment horizontal="left" vertical="top"/>
    </xf>
    <xf numFmtId="3" fontId="5" fillId="3" borderId="55" xfId="0" applyNumberFormat="1" applyFont="1" applyFill="1" applyBorder="1" applyAlignment="1">
      <alignment horizontal="left" vertical="top"/>
    </xf>
    <xf numFmtId="3" fontId="5" fillId="3" borderId="75" xfId="0" applyNumberFormat="1" applyFont="1" applyFill="1" applyBorder="1" applyAlignment="1">
      <alignment horizontal="left" vertical="top"/>
    </xf>
    <xf numFmtId="3" fontId="5" fillId="2" borderId="16" xfId="0" applyNumberFormat="1" applyFont="1" applyFill="1" applyBorder="1" applyAlignment="1">
      <alignment horizontal="left" vertical="top" wrapText="1"/>
    </xf>
    <xf numFmtId="3" fontId="5" fillId="2" borderId="3" xfId="0" applyNumberFormat="1" applyFont="1" applyFill="1" applyBorder="1" applyAlignment="1">
      <alignment horizontal="left" vertical="top" wrapText="1"/>
    </xf>
    <xf numFmtId="3" fontId="5" fillId="0" borderId="29" xfId="0" applyNumberFormat="1" applyFont="1" applyFill="1" applyBorder="1" applyAlignment="1">
      <alignment horizontal="center" vertical="top" wrapText="1"/>
    </xf>
    <xf numFmtId="3" fontId="5" fillId="0" borderId="60" xfId="0" applyNumberFormat="1" applyFont="1" applyFill="1" applyBorder="1" applyAlignment="1">
      <alignment horizontal="center" vertical="top" wrapText="1"/>
    </xf>
    <xf numFmtId="49" fontId="5" fillId="3" borderId="17" xfId="0" applyNumberFormat="1" applyFont="1" applyFill="1" applyBorder="1" applyAlignment="1">
      <alignment horizontal="center" vertical="top"/>
    </xf>
    <xf numFmtId="49" fontId="5" fillId="2" borderId="18"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3" fontId="5" fillId="0" borderId="74" xfId="0" applyNumberFormat="1" applyFont="1" applyBorder="1" applyAlignment="1">
      <alignment horizontal="center" vertical="top"/>
    </xf>
    <xf numFmtId="3" fontId="5" fillId="0" borderId="34" xfId="0" applyNumberFormat="1" applyFont="1" applyBorder="1" applyAlignment="1">
      <alignment horizontal="center" vertical="top"/>
    </xf>
    <xf numFmtId="3" fontId="5" fillId="0" borderId="43" xfId="0" applyNumberFormat="1" applyFont="1" applyFill="1" applyBorder="1" applyAlignment="1">
      <alignment horizontal="center" vertical="top" textRotation="90" wrapText="1"/>
    </xf>
    <xf numFmtId="3" fontId="5" fillId="0" borderId="60" xfId="0" applyNumberFormat="1" applyFont="1" applyFill="1" applyBorder="1" applyAlignment="1">
      <alignment horizontal="center" vertical="top" textRotation="90" wrapText="1"/>
    </xf>
    <xf numFmtId="3" fontId="5" fillId="0" borderId="61" xfId="0" applyNumberFormat="1" applyFont="1" applyFill="1" applyBorder="1" applyAlignment="1">
      <alignment horizontal="center" vertical="top"/>
    </xf>
    <xf numFmtId="3" fontId="5" fillId="0" borderId="53" xfId="0" applyNumberFormat="1" applyFont="1" applyFill="1" applyBorder="1" applyAlignment="1">
      <alignment horizontal="center" vertical="top"/>
    </xf>
    <xf numFmtId="3" fontId="5" fillId="0" borderId="40" xfId="0" applyNumberFormat="1" applyFont="1" applyFill="1" applyBorder="1" applyAlignment="1">
      <alignment horizontal="center" vertical="top"/>
    </xf>
    <xf numFmtId="49" fontId="5" fillId="3" borderId="63" xfId="0" applyNumberFormat="1" applyFont="1" applyFill="1" applyBorder="1" applyAlignment="1">
      <alignment horizontal="center" vertical="top"/>
    </xf>
    <xf numFmtId="49" fontId="5" fillId="2" borderId="43" xfId="0" applyNumberFormat="1" applyFont="1" applyFill="1" applyBorder="1" applyAlignment="1">
      <alignment horizontal="center" vertical="top"/>
    </xf>
    <xf numFmtId="3" fontId="4" fillId="0" borderId="38" xfId="0" applyNumberFormat="1" applyFont="1" applyBorder="1" applyAlignment="1">
      <alignment horizontal="left" vertical="top" wrapText="1"/>
    </xf>
    <xf numFmtId="3" fontId="4" fillId="0" borderId="41" xfId="0" applyNumberFormat="1" applyFont="1" applyBorder="1" applyAlignment="1">
      <alignment horizontal="left" vertical="top" wrapText="1"/>
    </xf>
    <xf numFmtId="3" fontId="1" fillId="5" borderId="38" xfId="0" applyNumberFormat="1" applyFont="1" applyFill="1" applyBorder="1" applyAlignment="1">
      <alignment horizontal="left" vertical="top" wrapText="1"/>
    </xf>
    <xf numFmtId="3" fontId="4" fillId="0" borderId="67" xfId="0" applyNumberFormat="1" applyFont="1" applyFill="1" applyBorder="1" applyAlignment="1">
      <alignment horizontal="left" vertical="top" wrapText="1"/>
    </xf>
    <xf numFmtId="3" fontId="5" fillId="0" borderId="43" xfId="0" applyNumberFormat="1" applyFont="1" applyFill="1" applyBorder="1" applyAlignment="1">
      <alignment horizontal="center" vertical="top" textRotation="180" wrapText="1"/>
    </xf>
    <xf numFmtId="3" fontId="5" fillId="0" borderId="18" xfId="0" applyNumberFormat="1" applyFont="1" applyFill="1" applyBorder="1" applyAlignment="1">
      <alignment horizontal="center" vertical="top" textRotation="180" wrapText="1"/>
    </xf>
    <xf numFmtId="3" fontId="5" fillId="0" borderId="61" xfId="0" applyNumberFormat="1" applyFont="1" applyBorder="1" applyAlignment="1">
      <alignment horizontal="center" vertical="top"/>
    </xf>
    <xf numFmtId="3" fontId="5" fillId="0" borderId="31" xfId="0" applyNumberFormat="1" applyFont="1" applyBorder="1" applyAlignment="1">
      <alignment horizontal="center" vertical="top"/>
    </xf>
    <xf numFmtId="3" fontId="4" fillId="0" borderId="18" xfId="0" applyNumberFormat="1" applyFont="1" applyFill="1" applyBorder="1" applyAlignment="1">
      <alignment horizontal="center" vertical="top"/>
    </xf>
    <xf numFmtId="3" fontId="4" fillId="0" borderId="31" xfId="0" applyNumberFormat="1" applyFont="1" applyFill="1" applyBorder="1" applyAlignment="1">
      <alignment horizontal="center" vertical="top"/>
    </xf>
    <xf numFmtId="3" fontId="2" fillId="0" borderId="61" xfId="0" applyNumberFormat="1" applyFont="1" applyBorder="1" applyAlignment="1">
      <alignment horizontal="center" vertical="top"/>
    </xf>
    <xf numFmtId="3" fontId="2" fillId="0" borderId="31" xfId="0" applyNumberFormat="1" applyFont="1" applyBorder="1" applyAlignment="1">
      <alignment horizontal="center" vertical="top"/>
    </xf>
    <xf numFmtId="3" fontId="2" fillId="0" borderId="54" xfId="0" applyNumberFormat="1" applyFont="1" applyBorder="1" applyAlignment="1">
      <alignment horizontal="center" vertical="top"/>
    </xf>
    <xf numFmtId="3" fontId="2" fillId="0" borderId="32" xfId="0" applyNumberFormat="1" applyFont="1" applyBorder="1" applyAlignment="1">
      <alignment horizontal="center" vertical="top"/>
    </xf>
    <xf numFmtId="3" fontId="1" fillId="7" borderId="67" xfId="0" applyNumberFormat="1" applyFont="1" applyFill="1" applyBorder="1" applyAlignment="1">
      <alignment horizontal="left" vertical="top" wrapText="1"/>
    </xf>
    <xf numFmtId="3" fontId="2" fillId="0" borderId="43" xfId="0" applyNumberFormat="1" applyFont="1" applyFill="1" applyBorder="1" applyAlignment="1">
      <alignment vertical="top" textRotation="90" wrapText="1"/>
    </xf>
    <xf numFmtId="3" fontId="1" fillId="7" borderId="41" xfId="0" applyNumberFormat="1" applyFont="1" applyFill="1" applyBorder="1" applyAlignment="1">
      <alignment horizontal="left" vertical="top" wrapText="1"/>
    </xf>
    <xf numFmtId="3" fontId="1" fillId="7" borderId="20" xfId="0" applyNumberFormat="1" applyFont="1" applyFill="1" applyBorder="1" applyAlignment="1">
      <alignment horizontal="left" vertical="top" wrapText="1"/>
    </xf>
    <xf numFmtId="49" fontId="5" fillId="5" borderId="68" xfId="0" applyNumberFormat="1" applyFont="1" applyFill="1" applyBorder="1" applyAlignment="1">
      <alignment horizontal="center" vertical="top"/>
    </xf>
    <xf numFmtId="3" fontId="5" fillId="0" borderId="43" xfId="0" applyNumberFormat="1" applyFont="1" applyFill="1" applyBorder="1" applyAlignment="1">
      <alignment horizontal="center" vertical="top" wrapText="1"/>
    </xf>
    <xf numFmtId="3" fontId="5" fillId="0" borderId="67" xfId="0" applyNumberFormat="1" applyFont="1" applyFill="1" applyBorder="1" applyAlignment="1">
      <alignment horizontal="center" vertical="top" wrapText="1"/>
    </xf>
    <xf numFmtId="3" fontId="4" fillId="5" borderId="41" xfId="0" applyNumberFormat="1" applyFont="1" applyFill="1" applyBorder="1" applyAlignment="1">
      <alignment horizontal="left" vertical="top" wrapText="1"/>
    </xf>
    <xf numFmtId="3" fontId="5" fillId="0" borderId="52" xfId="0" applyNumberFormat="1" applyFont="1" applyFill="1" applyBorder="1" applyAlignment="1">
      <alignment horizontal="left" vertical="top" wrapText="1"/>
    </xf>
    <xf numFmtId="3" fontId="5" fillId="0" borderId="54" xfId="0" applyNumberFormat="1" applyFont="1" applyFill="1" applyBorder="1" applyAlignment="1">
      <alignment horizontal="left" vertical="top" wrapText="1"/>
    </xf>
    <xf numFmtId="3" fontId="5" fillId="0" borderId="34" xfId="0" applyNumberFormat="1" applyFont="1" applyFill="1" applyBorder="1" applyAlignment="1">
      <alignment horizontal="left" vertical="top" wrapText="1"/>
    </xf>
    <xf numFmtId="3" fontId="4" fillId="0" borderId="43" xfId="0" applyNumberFormat="1" applyFont="1" applyFill="1" applyBorder="1" applyAlignment="1">
      <alignment horizontal="center" vertical="top" wrapText="1"/>
    </xf>
    <xf numFmtId="3" fontId="4" fillId="0" borderId="60" xfId="0" applyNumberFormat="1" applyFont="1" applyFill="1" applyBorder="1" applyAlignment="1">
      <alignment horizontal="center" vertical="top" wrapText="1"/>
    </xf>
    <xf numFmtId="3" fontId="5" fillId="0" borderId="60" xfId="0" applyNumberFormat="1" applyFont="1" applyFill="1" applyBorder="1" applyAlignment="1">
      <alignment horizontal="left" vertical="top" wrapText="1"/>
    </xf>
    <xf numFmtId="3" fontId="5" fillId="0" borderId="43" xfId="0" applyNumberFormat="1" applyFont="1" applyFill="1" applyBorder="1" applyAlignment="1">
      <alignment horizontal="left" vertical="top" wrapText="1"/>
    </xf>
    <xf numFmtId="3" fontId="5" fillId="0" borderId="40" xfId="0" applyNumberFormat="1" applyFont="1" applyBorder="1" applyAlignment="1">
      <alignment horizontal="center" vertical="top"/>
    </xf>
    <xf numFmtId="3" fontId="5" fillId="0" borderId="54" xfId="0" applyNumberFormat="1" applyFont="1" applyBorder="1" applyAlignment="1">
      <alignment horizontal="center" vertical="top"/>
    </xf>
    <xf numFmtId="3" fontId="5" fillId="0" borderId="52" xfId="0" applyNumberFormat="1" applyFont="1" applyBorder="1" applyAlignment="1">
      <alignment horizontal="center" vertical="top"/>
    </xf>
    <xf numFmtId="3" fontId="1" fillId="0" borderId="0" xfId="0" applyNumberFormat="1" applyFont="1" applyBorder="1" applyAlignment="1">
      <alignment horizontal="center" vertical="top" wrapText="1"/>
    </xf>
    <xf numFmtId="49" fontId="5" fillId="5" borderId="13" xfId="0" applyNumberFormat="1" applyFont="1" applyFill="1" applyBorder="1" applyAlignment="1">
      <alignment horizontal="center" vertical="top"/>
    </xf>
    <xf numFmtId="3" fontId="6" fillId="0" borderId="29" xfId="0" applyNumberFormat="1" applyFont="1" applyFill="1" applyBorder="1" applyAlignment="1">
      <alignment horizontal="left" vertical="top" wrapText="1"/>
    </xf>
    <xf numFmtId="3" fontId="6" fillId="0" borderId="60" xfId="0" applyNumberFormat="1" applyFont="1" applyFill="1" applyBorder="1" applyAlignment="1">
      <alignment horizontal="left" vertical="top" wrapText="1"/>
    </xf>
    <xf numFmtId="3" fontId="8" fillId="0" borderId="0" xfId="0" applyNumberFormat="1" applyFont="1" applyAlignment="1">
      <alignment horizontal="center" vertical="top"/>
    </xf>
    <xf numFmtId="3" fontId="20" fillId="0" borderId="0" xfId="0" applyNumberFormat="1" applyFont="1" applyBorder="1" applyAlignment="1">
      <alignment horizontal="center" vertical="top" wrapText="1"/>
    </xf>
    <xf numFmtId="3" fontId="8" fillId="0" borderId="0" xfId="0" applyNumberFormat="1" applyFont="1" applyBorder="1" applyAlignment="1">
      <alignment horizontal="center" vertical="top" wrapText="1"/>
    </xf>
    <xf numFmtId="3" fontId="4" fillId="0" borderId="44" xfId="0" applyNumberFormat="1" applyFont="1" applyBorder="1" applyAlignment="1">
      <alignment horizontal="right" wrapText="1"/>
    </xf>
    <xf numFmtId="49" fontId="1" fillId="0" borderId="36" xfId="0" applyNumberFormat="1" applyFont="1" applyBorder="1" applyAlignment="1">
      <alignment horizontal="center" vertical="center" textRotation="90" wrapText="1"/>
    </xf>
    <xf numFmtId="49" fontId="1" fillId="0" borderId="37" xfId="0" applyNumberFormat="1" applyFont="1" applyBorder="1" applyAlignment="1">
      <alignment horizontal="center" vertical="center" textRotation="90" wrapText="1"/>
    </xf>
    <xf numFmtId="49" fontId="1" fillId="0" borderId="49" xfId="0" applyNumberFormat="1" applyFont="1" applyBorder="1" applyAlignment="1">
      <alignment horizontal="center" vertical="center" textRotation="90" wrapText="1"/>
    </xf>
    <xf numFmtId="49" fontId="1" fillId="0" borderId="29" xfId="0" applyNumberFormat="1" applyFont="1" applyBorder="1" applyAlignment="1">
      <alignment horizontal="center" vertical="center" textRotation="90" wrapText="1"/>
    </xf>
    <xf numFmtId="49" fontId="1" fillId="0" borderId="67" xfId="0" applyNumberFormat="1" applyFont="1" applyBorder="1" applyAlignment="1">
      <alignment horizontal="center" vertical="center" textRotation="90" wrapText="1"/>
    </xf>
    <xf numFmtId="49" fontId="1" fillId="0" borderId="4" xfId="0" applyNumberFormat="1" applyFont="1" applyBorder="1" applyAlignment="1">
      <alignment horizontal="center" vertical="center" textRotation="90" wrapText="1"/>
    </xf>
    <xf numFmtId="3" fontId="1" fillId="0" borderId="13"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13" xfId="0" applyNumberFormat="1" applyFont="1" applyBorder="1" applyAlignment="1">
      <alignment horizontal="center" vertical="center" textRotation="90" wrapText="1"/>
    </xf>
    <xf numFmtId="3" fontId="1" fillId="0" borderId="18" xfId="0" applyNumberFormat="1" applyFont="1" applyBorder="1" applyAlignment="1">
      <alignment horizontal="center" vertical="center" textRotation="90" wrapText="1"/>
    </xf>
    <xf numFmtId="3" fontId="1" fillId="0" borderId="19" xfId="0" applyNumberFormat="1" applyFont="1" applyBorder="1" applyAlignment="1">
      <alignment horizontal="center" vertical="center" textRotation="90" wrapText="1"/>
    </xf>
    <xf numFmtId="3" fontId="2" fillId="0" borderId="77" xfId="0" applyNumberFormat="1" applyFont="1" applyBorder="1" applyAlignment="1">
      <alignment horizontal="center" vertical="center"/>
    </xf>
    <xf numFmtId="3" fontId="2" fillId="0" borderId="59" xfId="0" applyNumberFormat="1" applyFont="1" applyBorder="1" applyAlignment="1">
      <alignment horizontal="center" vertical="center"/>
    </xf>
    <xf numFmtId="3" fontId="2" fillId="0" borderId="76" xfId="0" applyNumberFormat="1" applyFont="1" applyBorder="1" applyAlignment="1">
      <alignment horizontal="center" vertical="center"/>
    </xf>
    <xf numFmtId="3" fontId="1" fillId="0" borderId="38" xfId="0" applyNumberFormat="1" applyFont="1" applyBorder="1" applyAlignment="1">
      <alignment horizontal="center" vertical="center" wrapText="1"/>
    </xf>
    <xf numFmtId="3" fontId="1" fillId="0" borderId="20" xfId="0" applyNumberFormat="1" applyFont="1" applyBorder="1" applyAlignment="1">
      <alignment horizontal="center" vertical="center" wrapText="1"/>
    </xf>
    <xf numFmtId="3" fontId="1" fillId="0" borderId="52" xfId="0" applyNumberFormat="1" applyFont="1" applyBorder="1" applyAlignment="1">
      <alignment horizontal="center" vertical="center"/>
    </xf>
    <xf numFmtId="3" fontId="1" fillId="0" borderId="35" xfId="0" applyNumberFormat="1" applyFont="1" applyBorder="1" applyAlignment="1">
      <alignment horizontal="center" vertical="center"/>
    </xf>
    <xf numFmtId="3" fontId="1" fillId="0" borderId="26" xfId="0" applyNumberFormat="1" applyFont="1" applyBorder="1" applyAlignment="1">
      <alignment horizontal="center" vertical="center"/>
    </xf>
    <xf numFmtId="3" fontId="1" fillId="0" borderId="10" xfId="0" applyNumberFormat="1" applyFont="1" applyBorder="1" applyAlignment="1">
      <alignment horizontal="center" vertical="center" textRotation="90" wrapText="1"/>
    </xf>
    <xf numFmtId="3" fontId="1" fillId="0" borderId="8" xfId="0" applyNumberFormat="1" applyFont="1" applyBorder="1" applyAlignment="1">
      <alignment horizontal="center" vertical="center" textRotation="90" wrapText="1"/>
    </xf>
    <xf numFmtId="3" fontId="1" fillId="0" borderId="50" xfId="0" applyNumberFormat="1" applyFont="1" applyBorder="1" applyAlignment="1">
      <alignment horizontal="center" vertical="center" textRotation="90" wrapText="1"/>
    </xf>
    <xf numFmtId="49" fontId="5" fillId="5" borderId="32" xfId="0" applyNumberFormat="1" applyFont="1" applyFill="1" applyBorder="1" applyAlignment="1">
      <alignment horizontal="center" vertical="top"/>
    </xf>
    <xf numFmtId="3" fontId="4" fillId="5" borderId="38" xfId="0" applyNumberFormat="1" applyFont="1" applyFill="1" applyBorder="1" applyAlignment="1">
      <alignment horizontal="left" vertical="top" wrapText="1"/>
    </xf>
    <xf numFmtId="49" fontId="5" fillId="3" borderId="41" xfId="0" applyNumberFormat="1" applyFont="1" applyFill="1" applyBorder="1" applyAlignment="1">
      <alignment horizontal="center" vertical="top"/>
    </xf>
    <xf numFmtId="3" fontId="1" fillId="7" borderId="17" xfId="0" applyNumberFormat="1" applyFont="1" applyFill="1" applyBorder="1" applyAlignment="1">
      <alignment horizontal="left" vertical="top" wrapText="1"/>
    </xf>
    <xf numFmtId="3" fontId="1" fillId="7" borderId="0" xfId="0" applyNumberFormat="1" applyFont="1" applyFill="1" applyBorder="1" applyAlignment="1">
      <alignment horizontal="left" vertical="top" wrapText="1"/>
    </xf>
    <xf numFmtId="3" fontId="1" fillId="7" borderId="7" xfId="0" applyNumberFormat="1" applyFont="1" applyFill="1" applyBorder="1" applyAlignment="1">
      <alignment horizontal="left" vertical="top" wrapText="1"/>
    </xf>
    <xf numFmtId="3" fontId="15" fillId="0" borderId="60" xfId="0" applyNumberFormat="1" applyFont="1" applyFill="1" applyBorder="1" applyAlignment="1">
      <alignment horizontal="left" vertical="top" wrapText="1"/>
    </xf>
    <xf numFmtId="3" fontId="15" fillId="0" borderId="18" xfId="0" applyNumberFormat="1" applyFont="1" applyFill="1" applyBorder="1" applyAlignment="1">
      <alignment horizontal="left" vertical="top" wrapText="1"/>
    </xf>
    <xf numFmtId="3" fontId="11" fillId="0" borderId="0" xfId="0" applyNumberFormat="1" applyFont="1" applyAlignment="1">
      <alignment horizontal="center" vertical="top"/>
    </xf>
    <xf numFmtId="3" fontId="2" fillId="6" borderId="16" xfId="0" applyNumberFormat="1" applyFont="1" applyFill="1" applyBorder="1" applyAlignment="1">
      <alignment horizontal="left" vertical="top" wrapText="1"/>
    </xf>
    <xf numFmtId="3" fontId="2" fillId="6" borderId="3" xfId="0" applyNumberFormat="1" applyFont="1" applyFill="1" applyBorder="1" applyAlignment="1">
      <alignment horizontal="left" vertical="top" wrapText="1"/>
    </xf>
    <xf numFmtId="3" fontId="2" fillId="6" borderId="24" xfId="0" applyNumberFormat="1" applyFont="1" applyFill="1" applyBorder="1" applyAlignment="1">
      <alignment horizontal="left" vertical="top" wrapText="1"/>
    </xf>
    <xf numFmtId="3" fontId="6" fillId="4" borderId="66" xfId="0" applyNumberFormat="1" applyFont="1" applyFill="1" applyBorder="1" applyAlignment="1">
      <alignment horizontal="left" vertical="top" wrapText="1"/>
    </xf>
    <xf numFmtId="3" fontId="6" fillId="4" borderId="35" xfId="0" applyNumberFormat="1" applyFont="1" applyFill="1" applyBorder="1" applyAlignment="1">
      <alignment horizontal="left" vertical="top" wrapText="1"/>
    </xf>
    <xf numFmtId="3" fontId="6" fillId="4" borderId="26" xfId="0" applyNumberFormat="1" applyFont="1" applyFill="1" applyBorder="1" applyAlignment="1">
      <alignment horizontal="left" vertical="top" wrapText="1"/>
    </xf>
    <xf numFmtId="3" fontId="5" fillId="3" borderId="17" xfId="0" applyNumberFormat="1" applyFont="1" applyFill="1" applyBorder="1" applyAlignment="1">
      <alignment horizontal="left" vertical="top"/>
    </xf>
    <xf numFmtId="3" fontId="5" fillId="3" borderId="0" xfId="0" applyNumberFormat="1" applyFont="1" applyFill="1" applyBorder="1" applyAlignment="1">
      <alignment horizontal="left" vertical="top"/>
    </xf>
    <xf numFmtId="3" fontId="5" fillId="3" borderId="7" xfId="0" applyNumberFormat="1" applyFont="1" applyFill="1" applyBorder="1" applyAlignment="1">
      <alignment horizontal="left" vertical="top"/>
    </xf>
    <xf numFmtId="3" fontId="5" fillId="2" borderId="66" xfId="0" applyNumberFormat="1" applyFont="1" applyFill="1" applyBorder="1" applyAlignment="1">
      <alignment horizontal="left" vertical="top" wrapText="1"/>
    </xf>
    <xf numFmtId="3" fontId="5" fillId="2" borderId="35" xfId="0" applyNumberFormat="1" applyFont="1" applyFill="1" applyBorder="1" applyAlignment="1">
      <alignment horizontal="left" vertical="top" wrapText="1"/>
    </xf>
    <xf numFmtId="3" fontId="5" fillId="2" borderId="27" xfId="0" applyNumberFormat="1" applyFont="1" applyFill="1" applyBorder="1" applyAlignment="1">
      <alignment horizontal="left" vertical="top" wrapText="1"/>
    </xf>
    <xf numFmtId="3" fontId="5" fillId="2" borderId="26" xfId="0" applyNumberFormat="1" applyFont="1" applyFill="1" applyBorder="1" applyAlignment="1">
      <alignment horizontal="left" vertical="top" wrapText="1"/>
    </xf>
    <xf numFmtId="3" fontId="8" fillId="0" borderId="16" xfId="0" applyNumberFormat="1" applyFont="1" applyBorder="1" applyAlignment="1">
      <alignment horizontal="center" vertical="center"/>
    </xf>
    <xf numFmtId="3" fontId="8" fillId="0" borderId="3" xfId="0" applyNumberFormat="1" applyFont="1" applyBorder="1" applyAlignment="1">
      <alignment horizontal="center" vertical="center"/>
    </xf>
    <xf numFmtId="3" fontId="8" fillId="0" borderId="24" xfId="0" applyNumberFormat="1" applyFont="1" applyBorder="1" applyAlignment="1">
      <alignment horizontal="center" vertical="center"/>
    </xf>
    <xf numFmtId="3" fontId="8" fillId="0" borderId="17" xfId="0" applyNumberFormat="1" applyFont="1" applyBorder="1" applyAlignment="1">
      <alignment horizontal="center" vertical="center"/>
    </xf>
    <xf numFmtId="3" fontId="8" fillId="0" borderId="0" xfId="0" applyNumberFormat="1" applyFont="1" applyBorder="1" applyAlignment="1">
      <alignment horizontal="center" vertical="center"/>
    </xf>
    <xf numFmtId="3" fontId="8" fillId="0" borderId="7" xfId="0" applyNumberFormat="1" applyFont="1" applyBorder="1" applyAlignment="1">
      <alignment horizontal="center" vertical="center"/>
    </xf>
    <xf numFmtId="3" fontId="8" fillId="0" borderId="57" xfId="0" applyNumberFormat="1" applyFont="1" applyBorder="1" applyAlignment="1">
      <alignment horizontal="center" vertical="center"/>
    </xf>
    <xf numFmtId="3" fontId="8" fillId="0" borderId="44" xfId="0" applyNumberFormat="1" applyFont="1" applyBorder="1" applyAlignment="1">
      <alignment horizontal="center" vertical="center"/>
    </xf>
    <xf numFmtId="3" fontId="8" fillId="0" borderId="70" xfId="0" applyNumberFormat="1" applyFont="1" applyBorder="1" applyAlignment="1">
      <alignment horizontal="center" vertical="center"/>
    </xf>
    <xf numFmtId="164" fontId="4" fillId="0" borderId="24" xfId="0" applyNumberFormat="1" applyFont="1" applyBorder="1" applyAlignment="1">
      <alignment horizontal="center" vertical="center" textRotation="90" wrapText="1"/>
    </xf>
    <xf numFmtId="164" fontId="4" fillId="0" borderId="7" xfId="0" applyNumberFormat="1" applyFont="1" applyBorder="1" applyAlignment="1">
      <alignment horizontal="center" vertical="center" textRotation="90" wrapText="1"/>
    </xf>
    <xf numFmtId="164" fontId="4" fillId="0" borderId="70" xfId="0" applyNumberFormat="1" applyFont="1" applyBorder="1" applyAlignment="1">
      <alignment horizontal="center" vertical="center" textRotation="90" wrapText="1"/>
    </xf>
    <xf numFmtId="164" fontId="4" fillId="0" borderId="16" xfId="0" applyNumberFormat="1" applyFont="1" applyBorder="1" applyAlignment="1">
      <alignment horizontal="center" vertical="center" textRotation="90" wrapText="1"/>
    </xf>
    <xf numFmtId="164" fontId="4" fillId="0" borderId="17" xfId="0" applyNumberFormat="1" applyFont="1" applyBorder="1" applyAlignment="1">
      <alignment horizontal="center" vertical="center" textRotation="90" wrapText="1"/>
    </xf>
    <xf numFmtId="164" fontId="4" fillId="0" borderId="57" xfId="0" applyNumberFormat="1" applyFont="1" applyBorder="1" applyAlignment="1">
      <alignment horizontal="center" vertical="center" textRotation="90" wrapText="1"/>
    </xf>
    <xf numFmtId="164" fontId="4" fillId="0" borderId="13" xfId="0" applyNumberFormat="1" applyFont="1" applyBorder="1" applyAlignment="1">
      <alignment horizontal="center" vertical="center" textRotation="90" wrapText="1"/>
    </xf>
    <xf numFmtId="164" fontId="4" fillId="0" borderId="18" xfId="0" applyNumberFormat="1" applyFont="1" applyBorder="1" applyAlignment="1">
      <alignment horizontal="center" vertical="center" textRotation="90" wrapText="1"/>
    </xf>
    <xf numFmtId="164" fontId="4" fillId="0" borderId="19" xfId="0" applyNumberFormat="1" applyFont="1" applyBorder="1" applyAlignment="1">
      <alignment horizontal="center" vertical="center" textRotation="90" wrapText="1"/>
    </xf>
    <xf numFmtId="3" fontId="4" fillId="0" borderId="52" xfId="0" applyNumberFormat="1" applyFont="1" applyFill="1" applyBorder="1" applyAlignment="1">
      <alignment horizontal="center" vertical="top"/>
    </xf>
    <xf numFmtId="3" fontId="1" fillId="7" borderId="38" xfId="0" applyNumberFormat="1" applyFont="1" applyFill="1" applyBorder="1" applyAlignment="1">
      <alignment horizontal="left" vertical="top" wrapText="1"/>
    </xf>
    <xf numFmtId="3" fontId="5" fillId="0" borderId="18" xfId="0" applyNumberFormat="1" applyFont="1" applyFill="1" applyBorder="1" applyAlignment="1">
      <alignment horizontal="left" vertical="top" wrapText="1"/>
    </xf>
    <xf numFmtId="49" fontId="5" fillId="5" borderId="60" xfId="0" applyNumberFormat="1" applyFont="1" applyFill="1" applyBorder="1" applyAlignment="1">
      <alignment horizontal="center" vertical="top"/>
    </xf>
    <xf numFmtId="3" fontId="6" fillId="0" borderId="67" xfId="0" applyNumberFormat="1" applyFont="1" applyFill="1" applyBorder="1" applyAlignment="1">
      <alignment horizontal="left" vertical="top" wrapText="1"/>
    </xf>
    <xf numFmtId="3" fontId="17" fillId="7" borderId="18" xfId="0" applyNumberFormat="1" applyFont="1" applyFill="1" applyBorder="1" applyAlignment="1">
      <alignment horizontal="left" vertical="top" wrapText="1"/>
    </xf>
    <xf numFmtId="3" fontId="17" fillId="7" borderId="43" xfId="0" applyNumberFormat="1" applyFont="1" applyFill="1" applyBorder="1" applyAlignment="1">
      <alignment horizontal="left" vertical="top" wrapText="1"/>
    </xf>
    <xf numFmtId="3" fontId="24" fillId="8" borderId="47" xfId="0" applyNumberFormat="1" applyFont="1" applyFill="1" applyBorder="1" applyAlignment="1">
      <alignment horizontal="right" vertical="top" wrapText="1"/>
    </xf>
    <xf numFmtId="3" fontId="24" fillId="8" borderId="46" xfId="0" applyNumberFormat="1" applyFont="1" applyFill="1" applyBorder="1" applyAlignment="1">
      <alignment horizontal="right" vertical="top" wrapText="1"/>
    </xf>
    <xf numFmtId="3" fontId="24" fillId="8" borderId="51" xfId="0" applyNumberFormat="1" applyFont="1" applyFill="1" applyBorder="1" applyAlignment="1">
      <alignment horizontal="right" vertical="top" wrapText="1"/>
    </xf>
    <xf numFmtId="3" fontId="2" fillId="3" borderId="17" xfId="0" applyNumberFormat="1" applyFont="1" applyFill="1" applyBorder="1" applyAlignment="1">
      <alignment horizontal="center" vertical="top"/>
    </xf>
    <xf numFmtId="3" fontId="2" fillId="3" borderId="0" xfId="0" applyNumberFormat="1" applyFont="1" applyFill="1" applyBorder="1" applyAlignment="1">
      <alignment horizontal="center" vertical="top"/>
    </xf>
    <xf numFmtId="3" fontId="2" fillId="3" borderId="7" xfId="0" applyNumberFormat="1" applyFont="1" applyFill="1" applyBorder="1" applyAlignment="1">
      <alignment horizontal="center" vertical="top"/>
    </xf>
    <xf numFmtId="3" fontId="2" fillId="4" borderId="12" xfId="0" applyNumberFormat="1" applyFont="1" applyFill="1" applyBorder="1" applyAlignment="1">
      <alignment horizontal="center" vertical="top"/>
    </xf>
    <xf numFmtId="3" fontId="2" fillId="4" borderId="55" xfId="0" applyNumberFormat="1" applyFont="1" applyFill="1" applyBorder="1" applyAlignment="1">
      <alignment horizontal="center" vertical="top"/>
    </xf>
    <xf numFmtId="3" fontId="2" fillId="4" borderId="75" xfId="0" applyNumberFormat="1" applyFont="1" applyFill="1" applyBorder="1" applyAlignment="1">
      <alignment horizontal="center" vertical="top"/>
    </xf>
    <xf numFmtId="3" fontId="2" fillId="2" borderId="57" xfId="0" applyNumberFormat="1" applyFont="1" applyFill="1" applyBorder="1" applyAlignment="1">
      <alignment horizontal="left" vertical="top" wrapText="1"/>
    </xf>
    <xf numFmtId="3" fontId="2" fillId="2" borderId="44" xfId="0" applyNumberFormat="1" applyFont="1" applyFill="1" applyBorder="1" applyAlignment="1">
      <alignment horizontal="left" vertical="top" wrapText="1"/>
    </xf>
    <xf numFmtId="3" fontId="2" fillId="2" borderId="70" xfId="0" applyNumberFormat="1" applyFont="1" applyFill="1" applyBorder="1" applyAlignment="1">
      <alignment horizontal="left" vertical="top" wrapText="1"/>
    </xf>
    <xf numFmtId="49" fontId="5" fillId="3" borderId="22" xfId="0" applyNumberFormat="1" applyFont="1" applyFill="1" applyBorder="1" applyAlignment="1">
      <alignment horizontal="center" vertical="top"/>
    </xf>
    <xf numFmtId="49" fontId="5" fillId="3" borderId="20" xfId="0" applyNumberFormat="1" applyFont="1" applyFill="1" applyBorder="1" applyAlignment="1">
      <alignment horizontal="center" vertical="top"/>
    </xf>
    <xf numFmtId="3" fontId="4" fillId="0" borderId="0" xfId="0" applyNumberFormat="1" applyFont="1" applyFill="1" applyBorder="1" applyAlignment="1">
      <alignment horizontal="left" vertical="top" wrapText="1"/>
    </xf>
    <xf numFmtId="3" fontId="4" fillId="0" borderId="58" xfId="0" applyNumberFormat="1" applyFont="1" applyFill="1" applyBorder="1" applyAlignment="1">
      <alignment horizontal="left" vertical="top" wrapText="1"/>
    </xf>
    <xf numFmtId="3" fontId="2" fillId="2" borderId="3" xfId="0" applyNumberFormat="1" applyFont="1" applyFill="1" applyBorder="1" applyAlignment="1">
      <alignment horizontal="right" vertical="top"/>
    </xf>
    <xf numFmtId="3" fontId="5" fillId="2" borderId="16" xfId="0" applyNumberFormat="1" applyFont="1" applyFill="1" applyBorder="1" applyAlignment="1">
      <alignment horizontal="center" vertical="top"/>
    </xf>
    <xf numFmtId="3" fontId="5" fillId="2" borderId="3" xfId="0" applyNumberFormat="1" applyFont="1" applyFill="1" applyBorder="1" applyAlignment="1">
      <alignment horizontal="center" vertical="top"/>
    </xf>
    <xf numFmtId="3" fontId="5" fillId="2" borderId="24" xfId="0" applyNumberFormat="1" applyFont="1" applyFill="1" applyBorder="1" applyAlignment="1">
      <alignment horizontal="center" vertical="top"/>
    </xf>
    <xf numFmtId="3" fontId="1" fillId="0" borderId="17" xfId="0" applyNumberFormat="1" applyFont="1" applyBorder="1" applyAlignment="1">
      <alignment horizontal="left" vertical="top" wrapText="1"/>
    </xf>
    <xf numFmtId="3" fontId="1" fillId="0" borderId="7" xfId="0" applyNumberFormat="1" applyFont="1" applyBorder="1" applyAlignment="1">
      <alignment horizontal="left" vertical="top" wrapText="1"/>
    </xf>
    <xf numFmtId="3" fontId="1" fillId="0" borderId="57" xfId="0" applyNumberFormat="1" applyFont="1" applyBorder="1" applyAlignment="1">
      <alignment horizontal="left" vertical="top" wrapText="1"/>
    </xf>
    <xf numFmtId="3" fontId="1" fillId="0" borderId="44" xfId="0" applyNumberFormat="1" applyFont="1" applyBorder="1" applyAlignment="1">
      <alignment horizontal="left" vertical="top" wrapText="1"/>
    </xf>
    <xf numFmtId="3" fontId="1" fillId="0" borderId="70" xfId="0" applyNumberFormat="1" applyFont="1" applyBorder="1" applyAlignment="1">
      <alignment horizontal="left" vertical="top" wrapText="1"/>
    </xf>
    <xf numFmtId="3" fontId="15" fillId="0" borderId="74" xfId="0" applyNumberFormat="1" applyFont="1" applyFill="1" applyBorder="1" applyAlignment="1">
      <alignment horizontal="left" vertical="top" wrapText="1"/>
    </xf>
    <xf numFmtId="3" fontId="15" fillId="0" borderId="34" xfId="0" applyNumberFormat="1" applyFont="1" applyFill="1" applyBorder="1" applyAlignment="1">
      <alignment horizontal="left" vertical="top" wrapText="1"/>
    </xf>
    <xf numFmtId="3" fontId="2" fillId="0" borderId="40" xfId="0" applyNumberFormat="1" applyFont="1" applyFill="1" applyBorder="1" applyAlignment="1">
      <alignment horizontal="center" vertical="top"/>
    </xf>
    <xf numFmtId="3" fontId="1" fillId="0" borderId="58" xfId="0" applyNumberFormat="1" applyFont="1" applyBorder="1" applyAlignment="1">
      <alignment horizontal="left" vertical="top" wrapText="1"/>
    </xf>
    <xf numFmtId="3" fontId="4" fillId="0" borderId="71" xfId="0" applyNumberFormat="1" applyFont="1" applyFill="1" applyBorder="1" applyAlignment="1">
      <alignment horizontal="left" vertical="top" wrapText="1"/>
    </xf>
    <xf numFmtId="3" fontId="4" fillId="0" borderId="68" xfId="0" applyNumberFormat="1" applyFont="1" applyFill="1" applyBorder="1" applyAlignment="1">
      <alignment horizontal="left" vertical="top" wrapText="1"/>
    </xf>
    <xf numFmtId="3" fontId="1" fillId="7" borderId="62" xfId="0" applyNumberFormat="1" applyFont="1" applyFill="1" applyBorder="1" applyAlignment="1">
      <alignment horizontal="left" vertical="top" wrapText="1"/>
    </xf>
    <xf numFmtId="3" fontId="1" fillId="7" borderId="27" xfId="0" applyNumberFormat="1" applyFont="1" applyFill="1" applyBorder="1" applyAlignment="1">
      <alignment horizontal="left" vertical="top" wrapText="1"/>
    </xf>
    <xf numFmtId="3" fontId="1" fillId="7" borderId="28" xfId="0" applyNumberFormat="1" applyFont="1" applyFill="1" applyBorder="1" applyAlignment="1">
      <alignment horizontal="left" vertical="top" wrapText="1"/>
    </xf>
    <xf numFmtId="3" fontId="1" fillId="7" borderId="63" xfId="0" applyNumberFormat="1" applyFont="1" applyFill="1" applyBorder="1" applyAlignment="1">
      <alignment horizontal="left" vertical="top" wrapText="1"/>
    </xf>
    <xf numFmtId="3" fontId="1" fillId="7" borderId="58" xfId="0" applyNumberFormat="1" applyFont="1" applyFill="1" applyBorder="1" applyAlignment="1">
      <alignment horizontal="left" vertical="top" wrapText="1"/>
    </xf>
    <xf numFmtId="3" fontId="1" fillId="7" borderId="15" xfId="0" applyNumberFormat="1" applyFont="1" applyFill="1" applyBorder="1" applyAlignment="1">
      <alignment horizontal="left" vertical="top" wrapText="1"/>
    </xf>
    <xf numFmtId="3" fontId="4" fillId="7" borderId="18" xfId="0" applyNumberFormat="1" applyFont="1" applyFill="1" applyBorder="1" applyAlignment="1">
      <alignment horizontal="left" vertical="top" wrapText="1"/>
    </xf>
    <xf numFmtId="3" fontId="23" fillId="8" borderId="47" xfId="0" applyNumberFormat="1" applyFont="1" applyFill="1" applyBorder="1" applyAlignment="1">
      <alignment horizontal="right" vertical="top" wrapText="1"/>
    </xf>
    <xf numFmtId="3" fontId="23" fillId="8" borderId="46" xfId="0" applyNumberFormat="1" applyFont="1" applyFill="1" applyBorder="1" applyAlignment="1">
      <alignment horizontal="right" vertical="top" wrapText="1"/>
    </xf>
    <xf numFmtId="3" fontId="23" fillId="8" borderId="51" xfId="0" applyNumberFormat="1" applyFont="1" applyFill="1" applyBorder="1" applyAlignment="1">
      <alignment horizontal="right" vertical="top" wrapText="1"/>
    </xf>
    <xf numFmtId="3" fontId="14" fillId="5" borderId="18" xfId="0" applyNumberFormat="1" applyFont="1" applyFill="1" applyBorder="1" applyAlignment="1">
      <alignment horizontal="left" vertical="top" wrapText="1"/>
    </xf>
    <xf numFmtId="3" fontId="4" fillId="0" borderId="64" xfId="0" applyNumberFormat="1" applyFont="1" applyFill="1" applyBorder="1" applyAlignment="1">
      <alignment horizontal="left" vertical="top" wrapText="1"/>
    </xf>
    <xf numFmtId="3" fontId="1" fillId="7" borderId="57" xfId="0" applyNumberFormat="1" applyFont="1" applyFill="1" applyBorder="1" applyAlignment="1">
      <alignment horizontal="left" vertical="top" wrapText="1"/>
    </xf>
    <xf numFmtId="3" fontId="1" fillId="7" borderId="44" xfId="0" applyNumberFormat="1" applyFont="1" applyFill="1" applyBorder="1" applyAlignment="1">
      <alignment horizontal="left" vertical="top" wrapText="1"/>
    </xf>
    <xf numFmtId="3" fontId="1" fillId="7" borderId="70" xfId="0" applyNumberFormat="1" applyFont="1" applyFill="1" applyBorder="1" applyAlignment="1">
      <alignment horizontal="left" vertical="top" wrapText="1"/>
    </xf>
    <xf numFmtId="3" fontId="1" fillId="7" borderId="16" xfId="0" applyNumberFormat="1" applyFont="1" applyFill="1" applyBorder="1" applyAlignment="1">
      <alignment horizontal="left" vertical="top" wrapText="1"/>
    </xf>
    <xf numFmtId="3" fontId="1" fillId="7" borderId="3" xfId="0" applyNumberFormat="1" applyFont="1" applyFill="1" applyBorder="1" applyAlignment="1">
      <alignment horizontal="left" vertical="top" wrapText="1"/>
    </xf>
    <xf numFmtId="3" fontId="1" fillId="7" borderId="24" xfId="0" applyNumberFormat="1" applyFont="1" applyFill="1" applyBorder="1" applyAlignment="1">
      <alignment horizontal="left" vertical="top" wrapText="1"/>
    </xf>
    <xf numFmtId="3" fontId="5" fillId="8" borderId="70" xfId="0" applyNumberFormat="1" applyFont="1" applyFill="1" applyBorder="1" applyAlignment="1">
      <alignment horizontal="right" vertical="top" wrapText="1"/>
    </xf>
    <xf numFmtId="3" fontId="1" fillId="0" borderId="54" xfId="0" applyNumberFormat="1" applyFont="1" applyBorder="1" applyAlignment="1">
      <alignment horizontal="center" vertical="top" wrapText="1"/>
    </xf>
    <xf numFmtId="3" fontId="1" fillId="0" borderId="52" xfId="0" applyNumberFormat="1" applyFont="1" applyBorder="1" applyAlignment="1">
      <alignment horizontal="center" vertical="top" wrapText="1"/>
    </xf>
    <xf numFmtId="3" fontId="1" fillId="0" borderId="33" xfId="0" applyNumberFormat="1" applyFont="1" applyFill="1" applyBorder="1" applyAlignment="1">
      <alignment horizontal="left" vertical="top" wrapText="1"/>
    </xf>
    <xf numFmtId="3" fontId="2" fillId="2" borderId="12" xfId="0" applyNumberFormat="1" applyFont="1" applyFill="1" applyBorder="1" applyAlignment="1">
      <alignment horizontal="right" vertical="top"/>
    </xf>
    <xf numFmtId="3" fontId="14" fillId="5" borderId="13" xfId="0" applyNumberFormat="1" applyFont="1" applyFill="1" applyBorder="1" applyAlignment="1">
      <alignment horizontal="left" vertical="top" wrapText="1"/>
    </xf>
    <xf numFmtId="3" fontId="14" fillId="5" borderId="19" xfId="0" applyNumberFormat="1" applyFont="1" applyFill="1" applyBorder="1" applyAlignment="1">
      <alignment horizontal="left" vertical="top" wrapText="1"/>
    </xf>
    <xf numFmtId="3" fontId="14" fillId="0" borderId="60" xfId="0" applyNumberFormat="1" applyFont="1" applyFill="1" applyBorder="1" applyAlignment="1">
      <alignment horizontal="left" vertical="top" wrapText="1"/>
    </xf>
    <xf numFmtId="3" fontId="14" fillId="0" borderId="18" xfId="0" applyNumberFormat="1" applyFont="1" applyFill="1" applyBorder="1" applyAlignment="1">
      <alignment horizontal="left" vertical="top" wrapText="1"/>
    </xf>
    <xf numFmtId="3" fontId="2" fillId="2" borderId="57" xfId="0" applyNumberFormat="1" applyFont="1" applyFill="1" applyBorder="1" applyAlignment="1">
      <alignment horizontal="left" vertical="top"/>
    </xf>
    <xf numFmtId="3" fontId="2" fillId="2" borderId="44" xfId="0" applyNumberFormat="1" applyFont="1" applyFill="1" applyBorder="1" applyAlignment="1">
      <alignment horizontal="left" vertical="top"/>
    </xf>
    <xf numFmtId="3" fontId="2" fillId="2" borderId="70" xfId="0" applyNumberFormat="1" applyFont="1" applyFill="1" applyBorder="1" applyAlignment="1">
      <alignment horizontal="left" vertical="top"/>
    </xf>
    <xf numFmtId="3" fontId="2" fillId="2" borderId="44" xfId="0" applyNumberFormat="1" applyFont="1" applyFill="1" applyBorder="1" applyAlignment="1">
      <alignment horizontal="center" vertical="top"/>
    </xf>
    <xf numFmtId="3" fontId="2" fillId="2" borderId="70" xfId="0" applyNumberFormat="1" applyFont="1" applyFill="1" applyBorder="1" applyAlignment="1">
      <alignment horizontal="center" vertical="top"/>
    </xf>
    <xf numFmtId="0" fontId="4" fillId="7" borderId="16" xfId="0" applyFont="1" applyFill="1" applyBorder="1" applyAlignment="1">
      <alignment horizontal="left" vertical="top" wrapText="1"/>
    </xf>
    <xf numFmtId="0" fontId="4" fillId="7" borderId="3" xfId="0" applyFont="1" applyFill="1" applyBorder="1" applyAlignment="1">
      <alignment horizontal="left" vertical="top" wrapText="1"/>
    </xf>
    <xf numFmtId="0" fontId="4" fillId="7" borderId="24" xfId="0" applyFont="1" applyFill="1" applyBorder="1" applyAlignment="1">
      <alignment horizontal="left" vertical="top" wrapText="1"/>
    </xf>
    <xf numFmtId="0" fontId="4" fillId="7" borderId="17"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7" xfId="0" applyFont="1" applyFill="1" applyBorder="1" applyAlignment="1">
      <alignment horizontal="left" vertical="top" wrapText="1"/>
    </xf>
    <xf numFmtId="3" fontId="4" fillId="0" borderId="17" xfId="0" applyNumberFormat="1" applyFont="1" applyBorder="1" applyAlignment="1">
      <alignment horizontal="left" vertical="top" wrapText="1"/>
    </xf>
    <xf numFmtId="3" fontId="4" fillId="0" borderId="0" xfId="0" applyNumberFormat="1" applyFont="1" applyBorder="1" applyAlignment="1">
      <alignment horizontal="left" vertical="top" wrapText="1"/>
    </xf>
    <xf numFmtId="3" fontId="4" fillId="7" borderId="62" xfId="0" applyNumberFormat="1" applyFont="1" applyFill="1" applyBorder="1" applyAlignment="1">
      <alignment horizontal="left" vertical="top" wrapText="1"/>
    </xf>
    <xf numFmtId="3" fontId="4" fillId="7" borderId="27" xfId="0" applyNumberFormat="1" applyFont="1" applyFill="1" applyBorder="1" applyAlignment="1">
      <alignment horizontal="left" vertical="top" wrapText="1"/>
    </xf>
    <xf numFmtId="3" fontId="4" fillId="7" borderId="28" xfId="0" applyNumberFormat="1" applyFont="1" applyFill="1" applyBorder="1" applyAlignment="1">
      <alignment horizontal="left" vertical="top" wrapText="1"/>
    </xf>
    <xf numFmtId="3" fontId="4" fillId="7" borderId="17" xfId="0" applyNumberFormat="1" applyFont="1" applyFill="1" applyBorder="1" applyAlignment="1">
      <alignment horizontal="left" vertical="top" wrapText="1"/>
    </xf>
    <xf numFmtId="3" fontId="4" fillId="7" borderId="0" xfId="0" applyNumberFormat="1" applyFont="1" applyFill="1" applyBorder="1" applyAlignment="1">
      <alignment horizontal="left" vertical="top" wrapText="1"/>
    </xf>
    <xf numFmtId="3" fontId="4" fillId="7" borderId="7" xfId="0" applyNumberFormat="1" applyFont="1" applyFill="1" applyBorder="1" applyAlignment="1">
      <alignment horizontal="left" vertical="top" wrapText="1"/>
    </xf>
    <xf numFmtId="3" fontId="4" fillId="7" borderId="63" xfId="0" applyNumberFormat="1" applyFont="1" applyFill="1" applyBorder="1" applyAlignment="1">
      <alignment horizontal="left" vertical="top" wrapText="1"/>
    </xf>
    <xf numFmtId="3" fontId="4" fillId="7" borderId="58" xfId="0" applyNumberFormat="1" applyFont="1" applyFill="1" applyBorder="1" applyAlignment="1">
      <alignment horizontal="left" vertical="top" wrapText="1"/>
    </xf>
    <xf numFmtId="3" fontId="4" fillId="7" borderId="15" xfId="0" applyNumberFormat="1" applyFont="1" applyFill="1" applyBorder="1" applyAlignment="1">
      <alignment horizontal="left" vertical="top" wrapText="1"/>
    </xf>
    <xf numFmtId="3" fontId="2" fillId="0" borderId="65" xfId="0" applyNumberFormat="1" applyFont="1" applyFill="1" applyBorder="1" applyAlignment="1">
      <alignment horizontal="center" vertical="top" textRotation="90" wrapText="1"/>
    </xf>
    <xf numFmtId="3" fontId="2" fillId="0" borderId="69" xfId="0" applyNumberFormat="1" applyFont="1" applyFill="1" applyBorder="1" applyAlignment="1">
      <alignment horizontal="center" vertical="top" textRotation="90" wrapText="1"/>
    </xf>
    <xf numFmtId="3" fontId="2" fillId="0" borderId="39" xfId="0" applyNumberFormat="1" applyFont="1" applyFill="1" applyBorder="1" applyAlignment="1">
      <alignment horizontal="center" vertical="top"/>
    </xf>
    <xf numFmtId="3" fontId="27" fillId="7" borderId="18" xfId="0" applyNumberFormat="1" applyFont="1" applyFill="1" applyBorder="1" applyAlignment="1">
      <alignment horizontal="left" vertical="top" wrapText="1"/>
    </xf>
    <xf numFmtId="3" fontId="27" fillId="7" borderId="19" xfId="0" applyNumberFormat="1" applyFont="1" applyFill="1" applyBorder="1" applyAlignment="1">
      <alignment horizontal="left" vertical="top" wrapText="1"/>
    </xf>
    <xf numFmtId="3" fontId="5" fillId="3" borderId="44" xfId="0" applyNumberFormat="1" applyFont="1" applyFill="1" applyBorder="1" applyAlignment="1">
      <alignment horizontal="left" vertical="top" wrapText="1"/>
    </xf>
    <xf numFmtId="3" fontId="5" fillId="3" borderId="70" xfId="0" applyNumberFormat="1" applyFont="1" applyFill="1" applyBorder="1" applyAlignment="1">
      <alignment horizontal="left" vertical="top" wrapText="1"/>
    </xf>
    <xf numFmtId="3" fontId="1" fillId="0" borderId="58" xfId="0" applyNumberFormat="1" applyFont="1" applyFill="1" applyBorder="1" applyAlignment="1">
      <alignment horizontal="left" vertical="top" wrapText="1"/>
    </xf>
    <xf numFmtId="3" fontId="4" fillId="7" borderId="16" xfId="0" applyNumberFormat="1" applyFont="1" applyFill="1" applyBorder="1" applyAlignment="1">
      <alignment horizontal="left" vertical="top" wrapText="1"/>
    </xf>
    <xf numFmtId="3" fontId="4" fillId="7" borderId="3" xfId="0" applyNumberFormat="1" applyFont="1" applyFill="1" applyBorder="1" applyAlignment="1">
      <alignment horizontal="left" vertical="top" wrapText="1"/>
    </xf>
    <xf numFmtId="3" fontId="4" fillId="7" borderId="24" xfId="0" applyNumberFormat="1" applyFont="1" applyFill="1" applyBorder="1" applyAlignment="1">
      <alignment horizontal="left" vertical="top" wrapText="1"/>
    </xf>
    <xf numFmtId="3" fontId="4" fillId="7" borderId="57" xfId="0" applyNumberFormat="1" applyFont="1" applyFill="1" applyBorder="1" applyAlignment="1">
      <alignment horizontal="left" vertical="top" wrapText="1"/>
    </xf>
    <xf numFmtId="3" fontId="4" fillId="7" borderId="44" xfId="0" applyNumberFormat="1" applyFont="1" applyFill="1" applyBorder="1" applyAlignment="1">
      <alignment horizontal="left" vertical="top" wrapText="1"/>
    </xf>
    <xf numFmtId="3" fontId="4" fillId="7" borderId="70" xfId="0" applyNumberFormat="1" applyFont="1" applyFill="1" applyBorder="1" applyAlignment="1">
      <alignment horizontal="left" vertical="top" wrapText="1"/>
    </xf>
  </cellXfs>
  <cellStyles count="2">
    <cellStyle name="Įprastas" xfId="0" builtinId="0"/>
    <cellStyle name="Įprastas 2" xfId="1"/>
  </cellStyles>
  <dxfs count="0"/>
  <tableStyles count="0" defaultTableStyle="TableStyleMedium2" defaultPivotStyle="PivotStyleLight16"/>
  <colors>
    <mruColors>
      <color rgb="FFFFFF99"/>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workbookViewId="0">
      <selection activeCell="H20" sqref="H20"/>
    </sheetView>
  </sheetViews>
  <sheetFormatPr defaultRowHeight="12.75" x14ac:dyDescent="0.2"/>
  <cols>
    <col min="2" max="2" width="22.42578125" customWidth="1"/>
    <col min="3" max="3" width="55.85546875" customWidth="1"/>
  </cols>
  <sheetData>
    <row r="1" spans="2:3" ht="15.75" x14ac:dyDescent="0.2">
      <c r="B1" s="1324" t="s">
        <v>53</v>
      </c>
      <c r="C1" s="1324"/>
    </row>
    <row r="2" spans="2:3" ht="31.5" x14ac:dyDescent="0.2">
      <c r="B2" s="18" t="s">
        <v>13</v>
      </c>
      <c r="C2" s="19" t="s">
        <v>54</v>
      </c>
    </row>
    <row r="3" spans="2:3" ht="15.75" x14ac:dyDescent="0.2">
      <c r="B3" s="18">
        <v>1</v>
      </c>
      <c r="C3" s="20" t="s">
        <v>52</v>
      </c>
    </row>
    <row r="4" spans="2:3" ht="15.75" x14ac:dyDescent="0.2">
      <c r="B4" s="18">
        <v>2</v>
      </c>
      <c r="C4" s="21" t="s">
        <v>55</v>
      </c>
    </row>
    <row r="5" spans="2:3" ht="15.75" x14ac:dyDescent="0.2">
      <c r="B5" s="18">
        <v>3</v>
      </c>
      <c r="C5" s="20" t="s">
        <v>56</v>
      </c>
    </row>
    <row r="6" spans="2:3" ht="15.75" x14ac:dyDescent="0.2">
      <c r="B6" s="18">
        <v>4</v>
      </c>
      <c r="C6" s="20" t="s">
        <v>57</v>
      </c>
    </row>
    <row r="7" spans="2:3" ht="15.75" x14ac:dyDescent="0.2">
      <c r="B7" s="18">
        <v>5</v>
      </c>
      <c r="C7" s="20" t="s">
        <v>58</v>
      </c>
    </row>
    <row r="8" spans="2:3" ht="15.75" x14ac:dyDescent="0.2">
      <c r="B8" s="18">
        <v>6</v>
      </c>
      <c r="C8" s="20" t="s">
        <v>59</v>
      </c>
    </row>
    <row r="10" spans="2:3" ht="12.75" customHeight="1" x14ac:dyDescent="0.2">
      <c r="B10" s="1325" t="s">
        <v>60</v>
      </c>
      <c r="C10" s="1325"/>
    </row>
    <row r="11" spans="2:3" x14ac:dyDescent="0.2">
      <c r="B11" s="1325"/>
      <c r="C11" s="1325"/>
    </row>
  </sheetData>
  <mergeCells count="2">
    <mergeCell ref="B1:C1"/>
    <mergeCell ref="B10:C11"/>
  </mergeCells>
  <phoneticPr fontId="1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18"/>
  <sheetViews>
    <sheetView tabSelected="1" zoomScaleNormal="100" zoomScaleSheetLayoutView="80" workbookViewId="0">
      <selection activeCell="M22" sqref="M22"/>
    </sheetView>
  </sheetViews>
  <sheetFormatPr defaultRowHeight="12.75" x14ac:dyDescent="0.2"/>
  <cols>
    <col min="1" max="3" width="2.42578125" style="155" customWidth="1"/>
    <col min="4" max="4" width="31" style="82" customWidth="1"/>
    <col min="5" max="6" width="3" style="112" customWidth="1"/>
    <col min="7" max="7" width="10" style="329" customWidth="1"/>
    <col min="8" max="8" width="8" style="420" customWidth="1"/>
    <col min="9" max="9" width="8.7109375" style="420" customWidth="1"/>
    <col min="10" max="10" width="8" style="420" customWidth="1"/>
    <col min="11" max="11" width="23.5703125" style="82" customWidth="1"/>
    <col min="12" max="13" width="6.140625" style="112" customWidth="1"/>
    <col min="14" max="14" width="6.140625" style="87" customWidth="1"/>
    <col min="15" max="15" width="8.28515625" style="81" customWidth="1"/>
    <col min="16" max="16384" width="9.140625" style="81"/>
  </cols>
  <sheetData>
    <row r="1" spans="1:14" s="526" customFormat="1" ht="15.75" x14ac:dyDescent="0.2">
      <c r="A1" s="1560" t="s">
        <v>194</v>
      </c>
      <c r="B1" s="1560"/>
      <c r="C1" s="1560"/>
      <c r="D1" s="1560"/>
      <c r="E1" s="1560"/>
      <c r="F1" s="1560"/>
      <c r="G1" s="1560"/>
      <c r="H1" s="1560"/>
      <c r="I1" s="1560"/>
      <c r="J1" s="1560"/>
      <c r="K1" s="1560"/>
      <c r="L1" s="1560"/>
      <c r="M1" s="1560"/>
      <c r="N1" s="1560"/>
    </row>
    <row r="2" spans="1:14" s="526" customFormat="1" ht="15.75" x14ac:dyDescent="0.2">
      <c r="A2" s="1561" t="s">
        <v>31</v>
      </c>
      <c r="B2" s="1561"/>
      <c r="C2" s="1561"/>
      <c r="D2" s="1561"/>
      <c r="E2" s="1561"/>
      <c r="F2" s="1561"/>
      <c r="G2" s="1561"/>
      <c r="H2" s="1561"/>
      <c r="I2" s="1561"/>
      <c r="J2" s="1561"/>
      <c r="K2" s="1561"/>
      <c r="L2" s="1561"/>
      <c r="M2" s="1561"/>
      <c r="N2" s="1561"/>
    </row>
    <row r="3" spans="1:14" s="526" customFormat="1" ht="15.75" x14ac:dyDescent="0.2">
      <c r="A3" s="1562" t="s">
        <v>80</v>
      </c>
      <c r="B3" s="1562"/>
      <c r="C3" s="1562"/>
      <c r="D3" s="1562"/>
      <c r="E3" s="1562"/>
      <c r="F3" s="1562"/>
      <c r="G3" s="1562"/>
      <c r="H3" s="1562"/>
      <c r="I3" s="1562"/>
      <c r="J3" s="1562"/>
      <c r="K3" s="1562"/>
      <c r="L3" s="1562"/>
      <c r="M3" s="1562"/>
      <c r="N3" s="1562"/>
    </row>
    <row r="4" spans="1:14" ht="20.25" customHeight="1" thickBot="1" x14ac:dyDescent="0.25">
      <c r="A4" s="327"/>
      <c r="B4" s="327"/>
      <c r="C4" s="1563" t="s">
        <v>206</v>
      </c>
      <c r="D4" s="1563"/>
      <c r="E4" s="1563"/>
      <c r="F4" s="1563"/>
      <c r="G4" s="1563"/>
      <c r="H4" s="1563"/>
      <c r="I4" s="1563"/>
      <c r="J4" s="1563"/>
      <c r="K4" s="1563"/>
      <c r="L4" s="1563"/>
      <c r="M4" s="1563"/>
      <c r="N4" s="1563"/>
    </row>
    <row r="5" spans="1:14" ht="23.25" customHeight="1" x14ac:dyDescent="0.2">
      <c r="A5" s="1564" t="s">
        <v>9</v>
      </c>
      <c r="B5" s="1567" t="s">
        <v>10</v>
      </c>
      <c r="C5" s="1567" t="s">
        <v>11</v>
      </c>
      <c r="D5" s="1570" t="s">
        <v>24</v>
      </c>
      <c r="E5" s="1573" t="s">
        <v>12</v>
      </c>
      <c r="F5" s="1584" t="s">
        <v>13</v>
      </c>
      <c r="G5" s="1493" t="s">
        <v>14</v>
      </c>
      <c r="H5" s="1496" t="s">
        <v>201</v>
      </c>
      <c r="I5" s="1496" t="s">
        <v>106</v>
      </c>
      <c r="J5" s="1496" t="s">
        <v>202</v>
      </c>
      <c r="K5" s="1576" t="s">
        <v>48</v>
      </c>
      <c r="L5" s="1577"/>
      <c r="M5" s="1577"/>
      <c r="N5" s="1578"/>
    </row>
    <row r="6" spans="1:14" ht="12.75" customHeight="1" x14ac:dyDescent="0.2">
      <c r="A6" s="1565"/>
      <c r="B6" s="1568"/>
      <c r="C6" s="1568"/>
      <c r="D6" s="1571"/>
      <c r="E6" s="1574"/>
      <c r="F6" s="1585"/>
      <c r="G6" s="1494"/>
      <c r="H6" s="1497"/>
      <c r="I6" s="1497"/>
      <c r="J6" s="1497"/>
      <c r="K6" s="1579" t="s">
        <v>24</v>
      </c>
      <c r="L6" s="1581" t="s">
        <v>96</v>
      </c>
      <c r="M6" s="1582"/>
      <c r="N6" s="1583"/>
    </row>
    <row r="7" spans="1:14" ht="84" customHeight="1" thickBot="1" x14ac:dyDescent="0.25">
      <c r="A7" s="1566"/>
      <c r="B7" s="1569"/>
      <c r="C7" s="1569"/>
      <c r="D7" s="1572"/>
      <c r="E7" s="1575"/>
      <c r="F7" s="1586"/>
      <c r="G7" s="1495"/>
      <c r="H7" s="1498"/>
      <c r="I7" s="1498"/>
      <c r="J7" s="1498"/>
      <c r="K7" s="1580"/>
      <c r="L7" s="140" t="s">
        <v>62</v>
      </c>
      <c r="M7" s="140" t="s">
        <v>81</v>
      </c>
      <c r="N7" s="141" t="s">
        <v>107</v>
      </c>
    </row>
    <row r="8" spans="1:14" ht="13.5" thickBot="1" x14ac:dyDescent="0.25">
      <c r="A8" s="1499" t="s">
        <v>135</v>
      </c>
      <c r="B8" s="1500"/>
      <c r="C8" s="1500"/>
      <c r="D8" s="1500"/>
      <c r="E8" s="1500"/>
      <c r="F8" s="1500"/>
      <c r="G8" s="1500"/>
      <c r="H8" s="1500"/>
      <c r="I8" s="1500"/>
      <c r="J8" s="1500"/>
      <c r="K8" s="1500"/>
      <c r="L8" s="1500"/>
      <c r="M8" s="1500"/>
      <c r="N8" s="1501"/>
    </row>
    <row r="9" spans="1:14" ht="13.5" thickBot="1" x14ac:dyDescent="0.25">
      <c r="A9" s="1502" t="s">
        <v>32</v>
      </c>
      <c r="B9" s="1503"/>
      <c r="C9" s="1503"/>
      <c r="D9" s="1503"/>
      <c r="E9" s="1503"/>
      <c r="F9" s="1503"/>
      <c r="G9" s="1503"/>
      <c r="H9" s="1503"/>
      <c r="I9" s="1503"/>
      <c r="J9" s="1503"/>
      <c r="K9" s="1503"/>
      <c r="L9" s="1503"/>
      <c r="M9" s="1503"/>
      <c r="N9" s="1504"/>
    </row>
    <row r="10" spans="1:14" ht="13.5" thickBot="1" x14ac:dyDescent="0.25">
      <c r="A10" s="291" t="s">
        <v>15</v>
      </c>
      <c r="B10" s="1505" t="s">
        <v>39</v>
      </c>
      <c r="C10" s="1506"/>
      <c r="D10" s="1506"/>
      <c r="E10" s="1506"/>
      <c r="F10" s="1506"/>
      <c r="G10" s="1506"/>
      <c r="H10" s="1506"/>
      <c r="I10" s="1506"/>
      <c r="J10" s="1506"/>
      <c r="K10" s="1506"/>
      <c r="L10" s="1506"/>
      <c r="M10" s="1506"/>
      <c r="N10" s="1507"/>
    </row>
    <row r="11" spans="1:14" ht="13.5" thickBot="1" x14ac:dyDescent="0.25">
      <c r="A11" s="1101" t="s">
        <v>15</v>
      </c>
      <c r="B11" s="13" t="s">
        <v>15</v>
      </c>
      <c r="C11" s="1508" t="s">
        <v>163</v>
      </c>
      <c r="D11" s="1509"/>
      <c r="E11" s="1509"/>
      <c r="F11" s="1509"/>
      <c r="G11" s="1348"/>
      <c r="H11" s="1348"/>
      <c r="I11" s="1348"/>
      <c r="J11" s="1348"/>
      <c r="K11" s="1348"/>
      <c r="L11" s="1348"/>
      <c r="M11" s="1348"/>
      <c r="N11" s="1349"/>
    </row>
    <row r="12" spans="1:14" x14ac:dyDescent="0.2">
      <c r="A12" s="6" t="s">
        <v>15</v>
      </c>
      <c r="B12" s="3" t="s">
        <v>15</v>
      </c>
      <c r="C12" s="1557" t="s">
        <v>15</v>
      </c>
      <c r="D12" s="1558" t="s">
        <v>61</v>
      </c>
      <c r="E12" s="1510"/>
      <c r="F12" s="1515">
        <v>2</v>
      </c>
      <c r="G12" s="233" t="s">
        <v>16</v>
      </c>
      <c r="H12" s="1238">
        <f>22795.5+163.8+7.2+11.2+3.2+8.5+6.1</f>
        <v>22995.5</v>
      </c>
      <c r="I12" s="1242">
        <f>22188.2+300+27.7</f>
        <v>22515.9</v>
      </c>
      <c r="J12" s="1241">
        <f>22168.2+300+1.7</f>
        <v>22469.9</v>
      </c>
      <c r="K12" s="462"/>
      <c r="L12" s="148"/>
      <c r="M12" s="148"/>
      <c r="N12" s="464"/>
    </row>
    <row r="13" spans="1:14" x14ac:dyDescent="0.2">
      <c r="A13" s="7"/>
      <c r="B13" s="8"/>
      <c r="C13" s="1514"/>
      <c r="D13" s="1559"/>
      <c r="E13" s="1511"/>
      <c r="F13" s="1516"/>
      <c r="G13" s="36" t="s">
        <v>19</v>
      </c>
      <c r="H13" s="1239">
        <f>32522+0.1+17.1+243+15.2</f>
        <v>32797.399999999994</v>
      </c>
      <c r="I13" s="1156">
        <v>31152.9</v>
      </c>
      <c r="J13" s="835">
        <v>31152.9</v>
      </c>
      <c r="K13" s="1089"/>
      <c r="L13" s="256"/>
      <c r="M13" s="87"/>
      <c r="N13" s="257"/>
    </row>
    <row r="14" spans="1:14" x14ac:dyDescent="0.2">
      <c r="A14" s="7"/>
      <c r="B14" s="8"/>
      <c r="C14" s="1048"/>
      <c r="D14" s="1009"/>
      <c r="E14" s="127"/>
      <c r="F14" s="128"/>
      <c r="G14" s="220" t="s">
        <v>19</v>
      </c>
      <c r="H14" s="683">
        <v>383.9</v>
      </c>
      <c r="I14" s="684"/>
      <c r="J14" s="1010"/>
      <c r="K14" s="1121"/>
      <c r="L14" s="256"/>
      <c r="M14" s="87"/>
      <c r="N14" s="257"/>
    </row>
    <row r="15" spans="1:14" s="124" customFormat="1" ht="16.5" customHeight="1" x14ac:dyDescent="0.2">
      <c r="A15" s="7"/>
      <c r="B15" s="1052"/>
      <c r="C15" s="22"/>
      <c r="D15" s="1480" t="s">
        <v>157</v>
      </c>
      <c r="E15" s="219"/>
      <c r="F15" s="128"/>
      <c r="G15" s="153" t="s">
        <v>51</v>
      </c>
      <c r="H15" s="683">
        <f>5663.9-24.2</f>
        <v>5639.7</v>
      </c>
      <c r="I15" s="423">
        <v>5663.9</v>
      </c>
      <c r="J15" s="551">
        <v>5663.9</v>
      </c>
      <c r="K15" s="1114" t="s">
        <v>127</v>
      </c>
      <c r="L15" s="222" t="s">
        <v>82</v>
      </c>
      <c r="M15" s="222" t="s">
        <v>83</v>
      </c>
      <c r="N15" s="223" t="s">
        <v>128</v>
      </c>
    </row>
    <row r="16" spans="1:14" s="124" customFormat="1" ht="15" customHeight="1" x14ac:dyDescent="0.2">
      <c r="A16" s="7"/>
      <c r="B16" s="8"/>
      <c r="C16" s="22"/>
      <c r="D16" s="1480"/>
      <c r="E16" s="219"/>
      <c r="F16" s="128"/>
      <c r="G16" s="153" t="s">
        <v>131</v>
      </c>
      <c r="H16" s="1240">
        <v>588.1</v>
      </c>
      <c r="I16" s="423"/>
      <c r="J16" s="551"/>
      <c r="K16" s="224" t="s">
        <v>86</v>
      </c>
      <c r="L16" s="94" t="s">
        <v>129</v>
      </c>
      <c r="M16" s="1076" t="s">
        <v>84</v>
      </c>
      <c r="N16" s="225" t="s">
        <v>130</v>
      </c>
    </row>
    <row r="17" spans="1:30" s="124" customFormat="1" ht="14.25" customHeight="1" x14ac:dyDescent="0.2">
      <c r="A17" s="7"/>
      <c r="B17" s="8"/>
      <c r="C17" s="22"/>
      <c r="D17" s="1480"/>
      <c r="E17" s="219"/>
      <c r="F17" s="128"/>
      <c r="G17" s="52"/>
      <c r="H17" s="460"/>
      <c r="I17" s="424"/>
      <c r="J17" s="552"/>
      <c r="K17" s="1524" t="s">
        <v>97</v>
      </c>
      <c r="L17" s="226">
        <v>12</v>
      </c>
      <c r="M17" s="226">
        <v>14</v>
      </c>
      <c r="N17" s="227">
        <v>16</v>
      </c>
    </row>
    <row r="18" spans="1:30" s="124" customFormat="1" ht="14.25" customHeight="1" x14ac:dyDescent="0.2">
      <c r="A18" s="7"/>
      <c r="B18" s="8"/>
      <c r="C18" s="22"/>
      <c r="D18" s="1480"/>
      <c r="E18" s="219"/>
      <c r="F18" s="128"/>
      <c r="G18" s="52"/>
      <c r="H18" s="435"/>
      <c r="I18" s="424"/>
      <c r="J18" s="552"/>
      <c r="K18" s="1525"/>
      <c r="L18" s="94"/>
      <c r="M18" s="94"/>
      <c r="N18" s="286"/>
    </row>
    <row r="19" spans="1:30" s="124" customFormat="1" ht="15" customHeight="1" x14ac:dyDescent="0.2">
      <c r="A19" s="7"/>
      <c r="B19" s="8"/>
      <c r="C19" s="22"/>
      <c r="D19" s="157"/>
      <c r="E19" s="219"/>
      <c r="F19" s="128"/>
      <c r="G19" s="52"/>
      <c r="H19" s="435"/>
      <c r="I19" s="424"/>
      <c r="J19" s="552"/>
      <c r="K19" s="427" t="s">
        <v>87</v>
      </c>
      <c r="L19" s="244">
        <v>420</v>
      </c>
      <c r="M19" s="244">
        <v>460</v>
      </c>
      <c r="N19" s="228">
        <v>500</v>
      </c>
    </row>
    <row r="20" spans="1:30" ht="12.75" customHeight="1" x14ac:dyDescent="0.2">
      <c r="A20" s="1589"/>
      <c r="B20" s="8"/>
      <c r="C20" s="1542"/>
      <c r="D20" s="1527" t="s">
        <v>185</v>
      </c>
      <c r="E20" s="1543"/>
      <c r="F20" s="1554"/>
      <c r="G20" s="36"/>
      <c r="H20" s="435"/>
      <c r="I20" s="337"/>
      <c r="J20" s="350"/>
      <c r="K20" s="1526" t="s">
        <v>98</v>
      </c>
      <c r="L20" s="244">
        <v>7</v>
      </c>
      <c r="M20" s="244">
        <v>6</v>
      </c>
      <c r="N20" s="228">
        <v>5</v>
      </c>
    </row>
    <row r="21" spans="1:30" x14ac:dyDescent="0.2">
      <c r="A21" s="1589"/>
      <c r="B21" s="8"/>
      <c r="C21" s="1542"/>
      <c r="D21" s="1527"/>
      <c r="E21" s="1544"/>
      <c r="F21" s="1555"/>
      <c r="G21" s="36"/>
      <c r="H21" s="435"/>
      <c r="I21" s="337"/>
      <c r="J21" s="350"/>
      <c r="K21" s="1422"/>
      <c r="L21" s="1115"/>
      <c r="M21" s="1115"/>
      <c r="N21" s="1116"/>
    </row>
    <row r="22" spans="1:30" x14ac:dyDescent="0.2">
      <c r="A22" s="1589"/>
      <c r="B22" s="8"/>
      <c r="C22" s="1514"/>
      <c r="D22" s="1527"/>
      <c r="E22" s="1544"/>
      <c r="F22" s="1555"/>
      <c r="G22" s="52"/>
      <c r="H22" s="460"/>
      <c r="I22" s="337"/>
      <c r="J22" s="350"/>
      <c r="K22" s="1090" t="s">
        <v>99</v>
      </c>
      <c r="L22" s="244">
        <v>1090</v>
      </c>
      <c r="M22" s="244">
        <v>890</v>
      </c>
      <c r="N22" s="228">
        <v>720</v>
      </c>
    </row>
    <row r="23" spans="1:30" ht="12.75" customHeight="1" x14ac:dyDescent="0.2">
      <c r="A23" s="1589"/>
      <c r="B23" s="8"/>
      <c r="C23" s="1514"/>
      <c r="D23" s="1353"/>
      <c r="E23" s="1511"/>
      <c r="F23" s="1516"/>
      <c r="G23" s="52"/>
      <c r="H23" s="435"/>
      <c r="I23" s="346"/>
      <c r="J23" s="345"/>
      <c r="K23" s="428" t="s">
        <v>88</v>
      </c>
      <c r="L23" s="62">
        <v>990</v>
      </c>
      <c r="M23" s="62">
        <v>970</v>
      </c>
      <c r="N23" s="63">
        <v>940</v>
      </c>
    </row>
    <row r="24" spans="1:30" ht="14.25" customHeight="1" x14ac:dyDescent="0.2">
      <c r="A24" s="1512"/>
      <c r="B24" s="1052"/>
      <c r="C24" s="1587"/>
      <c r="D24" s="1527" t="s">
        <v>158</v>
      </c>
      <c r="E24" s="1543"/>
      <c r="F24" s="1519"/>
      <c r="G24" s="36"/>
      <c r="H24" s="460"/>
      <c r="I24" s="337"/>
      <c r="J24" s="350"/>
      <c r="K24" s="182" t="s">
        <v>127</v>
      </c>
      <c r="L24" s="93">
        <v>32</v>
      </c>
      <c r="M24" s="93">
        <v>32</v>
      </c>
      <c r="N24" s="183">
        <v>32</v>
      </c>
    </row>
    <row r="25" spans="1:30" ht="14.25" customHeight="1" x14ac:dyDescent="0.2">
      <c r="A25" s="1512"/>
      <c r="B25" s="1052"/>
      <c r="C25" s="1587"/>
      <c r="D25" s="1527"/>
      <c r="E25" s="1544"/>
      <c r="F25" s="1520"/>
      <c r="G25" s="36"/>
      <c r="H25" s="435"/>
      <c r="I25" s="337"/>
      <c r="J25" s="350"/>
      <c r="K25" s="182" t="s">
        <v>132</v>
      </c>
      <c r="L25" s="151">
        <v>16470</v>
      </c>
      <c r="M25" s="151">
        <v>16480</v>
      </c>
      <c r="N25" s="152">
        <v>16480</v>
      </c>
    </row>
    <row r="26" spans="1:30" ht="30" customHeight="1" x14ac:dyDescent="0.2">
      <c r="A26" s="1512"/>
      <c r="B26" s="1052"/>
      <c r="C26" s="1587"/>
      <c r="D26" s="1527"/>
      <c r="E26" s="1544"/>
      <c r="F26" s="1520"/>
      <c r="G26" s="36"/>
      <c r="H26" s="435"/>
      <c r="I26" s="337"/>
      <c r="J26" s="350"/>
      <c r="K26" s="231" t="s">
        <v>133</v>
      </c>
      <c r="L26" s="169">
        <v>4</v>
      </c>
      <c r="M26" s="169">
        <v>4</v>
      </c>
      <c r="N26" s="214">
        <v>4</v>
      </c>
    </row>
    <row r="27" spans="1:30" ht="14.25" customHeight="1" x14ac:dyDescent="0.2">
      <c r="A27" s="1512"/>
      <c r="B27" s="1052"/>
      <c r="C27" s="1587"/>
      <c r="D27" s="1527"/>
      <c r="E27" s="1511"/>
      <c r="F27" s="1521"/>
      <c r="G27" s="52"/>
      <c r="H27" s="460"/>
      <c r="I27" s="337"/>
      <c r="J27" s="350"/>
      <c r="K27" s="182" t="s">
        <v>132</v>
      </c>
      <c r="L27" s="101">
        <v>620</v>
      </c>
      <c r="M27" s="101">
        <v>630</v>
      </c>
      <c r="N27" s="422">
        <v>650</v>
      </c>
    </row>
    <row r="28" spans="1:30" ht="30" customHeight="1" x14ac:dyDescent="0.2">
      <c r="A28" s="7"/>
      <c r="B28" s="1234"/>
      <c r="C28" s="22"/>
      <c r="D28" s="1235" t="s">
        <v>298</v>
      </c>
      <c r="E28" s="219"/>
      <c r="F28" s="715"/>
      <c r="G28" s="52"/>
      <c r="H28" s="1237"/>
      <c r="I28" s="337"/>
      <c r="J28" s="350"/>
      <c r="K28" s="197" t="s">
        <v>281</v>
      </c>
      <c r="L28" s="738">
        <v>45</v>
      </c>
      <c r="M28" s="151">
        <v>45</v>
      </c>
      <c r="N28" s="152">
        <v>45</v>
      </c>
      <c r="O28" s="1237"/>
      <c r="P28" s="336"/>
      <c r="Q28" s="919"/>
      <c r="R28" s="1236"/>
      <c r="S28" s="1236"/>
      <c r="T28" s="1236"/>
      <c r="Y28" s="1125"/>
      <c r="Z28" s="1125"/>
      <c r="AA28" s="1125"/>
      <c r="AB28" s="1125"/>
      <c r="AC28" s="1125"/>
      <c r="AD28" s="1125"/>
    </row>
    <row r="29" spans="1:30" ht="25.5" x14ac:dyDescent="0.2">
      <c r="A29" s="1522"/>
      <c r="B29" s="1523"/>
      <c r="C29" s="1514"/>
      <c r="D29" s="1527" t="s">
        <v>186</v>
      </c>
      <c r="E29" s="1528"/>
      <c r="F29" s="1530"/>
      <c r="G29" s="36"/>
      <c r="H29" s="460"/>
      <c r="I29" s="346"/>
      <c r="J29" s="345"/>
      <c r="K29" s="231" t="s">
        <v>207</v>
      </c>
      <c r="L29" s="169">
        <v>6</v>
      </c>
      <c r="M29" s="169">
        <v>6</v>
      </c>
      <c r="N29" s="214">
        <v>6</v>
      </c>
    </row>
    <row r="30" spans="1:30" x14ac:dyDescent="0.2">
      <c r="A30" s="1512"/>
      <c r="B30" s="1513"/>
      <c r="C30" s="1514"/>
      <c r="D30" s="1479"/>
      <c r="E30" s="1528"/>
      <c r="F30" s="1530"/>
      <c r="G30" s="52"/>
      <c r="H30" s="460"/>
      <c r="I30" s="381"/>
      <c r="J30" s="339"/>
      <c r="K30" s="182" t="s">
        <v>87</v>
      </c>
      <c r="L30" s="169">
        <v>6300</v>
      </c>
      <c r="M30" s="169">
        <v>5350</v>
      </c>
      <c r="N30" s="214">
        <v>5400</v>
      </c>
    </row>
    <row r="31" spans="1:30" ht="28.5" customHeight="1" x14ac:dyDescent="0.2">
      <c r="A31" s="1512"/>
      <c r="B31" s="1513"/>
      <c r="C31" s="1514"/>
      <c r="D31" s="1479"/>
      <c r="E31" s="1529"/>
      <c r="F31" s="1531"/>
      <c r="G31" s="52"/>
      <c r="H31" s="460"/>
      <c r="I31" s="381"/>
      <c r="J31" s="339"/>
      <c r="K31" s="1075" t="s">
        <v>93</v>
      </c>
      <c r="L31" s="261">
        <v>90</v>
      </c>
      <c r="M31" s="261">
        <v>90</v>
      </c>
      <c r="N31" s="262">
        <v>90</v>
      </c>
      <c r="P31" s="1491"/>
      <c r="Q31" s="1491"/>
      <c r="R31" s="1491"/>
    </row>
    <row r="32" spans="1:30" s="124" customFormat="1" ht="20.25" customHeight="1" x14ac:dyDescent="0.2">
      <c r="A32" s="1512"/>
      <c r="B32" s="1513"/>
      <c r="C32" s="1514"/>
      <c r="D32" s="1546" t="s">
        <v>72</v>
      </c>
      <c r="E32" s="1517"/>
      <c r="F32" s="1530"/>
      <c r="G32" s="36"/>
      <c r="H32" s="435"/>
      <c r="I32" s="343"/>
      <c r="J32" s="344"/>
      <c r="K32" s="1545" t="s">
        <v>136</v>
      </c>
      <c r="L32" s="1532">
        <v>5450</v>
      </c>
      <c r="M32" s="1532">
        <v>5450</v>
      </c>
      <c r="N32" s="1533">
        <v>5450</v>
      </c>
      <c r="O32" s="235"/>
      <c r="P32" s="1492"/>
      <c r="Q32" s="1492"/>
      <c r="R32" s="1492"/>
    </row>
    <row r="33" spans="1:14" s="124" customFormat="1" ht="20.25" customHeight="1" x14ac:dyDescent="0.2">
      <c r="A33" s="1512"/>
      <c r="B33" s="1513"/>
      <c r="C33" s="1514"/>
      <c r="D33" s="1546"/>
      <c r="E33" s="1518"/>
      <c r="F33" s="1553"/>
      <c r="G33" s="52"/>
      <c r="H33" s="435"/>
      <c r="I33" s="343"/>
      <c r="J33" s="344"/>
      <c r="K33" s="1545"/>
      <c r="L33" s="1532"/>
      <c r="M33" s="1532"/>
      <c r="N33" s="1533"/>
    </row>
    <row r="34" spans="1:14" s="124" customFormat="1" x14ac:dyDescent="0.2">
      <c r="A34" s="23"/>
      <c r="B34" s="8"/>
      <c r="C34" s="24"/>
      <c r="D34" s="1546" t="s">
        <v>187</v>
      </c>
      <c r="E34" s="1549"/>
      <c r="F34" s="1519"/>
      <c r="G34" s="36"/>
      <c r="H34" s="460"/>
      <c r="I34" s="343"/>
      <c r="J34" s="344"/>
      <c r="K34" s="429" t="s">
        <v>137</v>
      </c>
      <c r="L34" s="605">
        <f>SUM(L35:L37)</f>
        <v>160</v>
      </c>
      <c r="M34" s="605">
        <f t="shared" ref="M34:N34" si="0">SUM(M35:M37)</f>
        <v>160</v>
      </c>
      <c r="N34" s="154">
        <f t="shared" si="0"/>
        <v>160</v>
      </c>
    </row>
    <row r="35" spans="1:14" s="124" customFormat="1" x14ac:dyDescent="0.2">
      <c r="A35" s="23"/>
      <c r="B35" s="8"/>
      <c r="C35" s="24"/>
      <c r="D35" s="1547"/>
      <c r="E35" s="1549"/>
      <c r="F35" s="1519"/>
      <c r="G35" s="52"/>
      <c r="H35" s="435"/>
      <c r="I35" s="343"/>
      <c r="J35" s="344"/>
      <c r="K35" s="235" t="s">
        <v>218</v>
      </c>
      <c r="L35" s="163">
        <v>90</v>
      </c>
      <c r="M35" s="163">
        <v>90</v>
      </c>
      <c r="N35" s="165">
        <v>90</v>
      </c>
    </row>
    <row r="36" spans="1:14" s="124" customFormat="1" x14ac:dyDescent="0.2">
      <c r="A36" s="23"/>
      <c r="B36" s="8"/>
      <c r="C36" s="24"/>
      <c r="D36" s="1547"/>
      <c r="E36" s="1549"/>
      <c r="F36" s="1519"/>
      <c r="G36" s="52"/>
      <c r="H36" s="435"/>
      <c r="I36" s="343"/>
      <c r="J36" s="344"/>
      <c r="K36" s="171" t="s">
        <v>219</v>
      </c>
      <c r="L36" s="150">
        <v>30</v>
      </c>
      <c r="M36" s="150">
        <v>30</v>
      </c>
      <c r="N36" s="60">
        <v>30</v>
      </c>
    </row>
    <row r="37" spans="1:14" s="124" customFormat="1" x14ac:dyDescent="0.2">
      <c r="A37" s="23"/>
      <c r="B37" s="8"/>
      <c r="C37" s="24"/>
      <c r="D37" s="1548"/>
      <c r="E37" s="1550"/>
      <c r="F37" s="1521"/>
      <c r="G37" s="52"/>
      <c r="H37" s="435"/>
      <c r="I37" s="343"/>
      <c r="J37" s="344"/>
      <c r="K37" s="430" t="s">
        <v>220</v>
      </c>
      <c r="L37" s="59">
        <v>40</v>
      </c>
      <c r="M37" s="59">
        <v>40</v>
      </c>
      <c r="N37" s="57">
        <v>40</v>
      </c>
    </row>
    <row r="38" spans="1:14" s="124" customFormat="1" ht="27" customHeight="1" x14ac:dyDescent="0.2">
      <c r="A38" s="23"/>
      <c r="B38" s="8"/>
      <c r="C38" s="22"/>
      <c r="D38" s="1551" t="s">
        <v>77</v>
      </c>
      <c r="E38" s="1517"/>
      <c r="F38" s="1530"/>
      <c r="G38" s="36"/>
      <c r="H38" s="435"/>
      <c r="I38" s="343"/>
      <c r="J38" s="344"/>
      <c r="K38" s="238" t="s">
        <v>63</v>
      </c>
      <c r="L38" s="305">
        <v>260</v>
      </c>
      <c r="M38" s="305">
        <v>270</v>
      </c>
      <c r="N38" s="306">
        <v>280</v>
      </c>
    </row>
    <row r="39" spans="1:14" s="124" customFormat="1" ht="12.75" customHeight="1" x14ac:dyDescent="0.2">
      <c r="A39" s="23"/>
      <c r="B39" s="8"/>
      <c r="C39" s="22"/>
      <c r="D39" s="1552"/>
      <c r="E39" s="1518"/>
      <c r="F39" s="1553"/>
      <c r="G39" s="36"/>
      <c r="H39" s="461"/>
      <c r="I39" s="343"/>
      <c r="J39" s="344"/>
      <c r="K39" s="236" t="s">
        <v>138</v>
      </c>
      <c r="L39" s="250">
        <v>760</v>
      </c>
      <c r="M39" s="250">
        <v>760</v>
      </c>
      <c r="N39" s="237">
        <v>760</v>
      </c>
    </row>
    <row r="40" spans="1:14" ht="31.5" customHeight="1" x14ac:dyDescent="0.2">
      <c r="A40" s="1487"/>
      <c r="B40" s="1489"/>
      <c r="C40" s="1335"/>
      <c r="D40" s="1337" t="s">
        <v>148</v>
      </c>
      <c r="E40" s="1339" t="s">
        <v>65</v>
      </c>
      <c r="F40" s="1536"/>
      <c r="G40" s="36"/>
      <c r="H40" s="349"/>
      <c r="I40" s="346"/>
      <c r="J40" s="345"/>
      <c r="K40" s="282" t="s">
        <v>208</v>
      </c>
      <c r="L40" s="198">
        <v>2</v>
      </c>
      <c r="M40" s="198">
        <v>3</v>
      </c>
      <c r="N40" s="199">
        <v>3</v>
      </c>
    </row>
    <row r="41" spans="1:14" ht="30" customHeight="1" x14ac:dyDescent="0.2">
      <c r="A41" s="1488"/>
      <c r="B41" s="1429"/>
      <c r="C41" s="1336"/>
      <c r="D41" s="1338"/>
      <c r="E41" s="1340"/>
      <c r="F41" s="1537"/>
      <c r="G41" s="36"/>
      <c r="H41" s="401"/>
      <c r="I41" s="346"/>
      <c r="J41" s="345"/>
      <c r="K41" s="1075" t="s">
        <v>147</v>
      </c>
      <c r="L41" s="323">
        <v>40</v>
      </c>
      <c r="M41" s="323">
        <v>50</v>
      </c>
      <c r="N41" s="431">
        <v>50</v>
      </c>
    </row>
    <row r="42" spans="1:14" ht="54" customHeight="1" x14ac:dyDescent="0.2">
      <c r="A42" s="1059"/>
      <c r="B42" s="1062"/>
      <c r="C42" s="1067"/>
      <c r="D42" s="270" t="s">
        <v>195</v>
      </c>
      <c r="E42" s="1069"/>
      <c r="F42" s="1108"/>
      <c r="G42" s="36"/>
      <c r="H42" s="435"/>
      <c r="I42" s="354"/>
      <c r="J42" s="426"/>
      <c r="K42" s="432" t="s">
        <v>221</v>
      </c>
      <c r="L42" s="33">
        <v>84</v>
      </c>
      <c r="M42" s="33">
        <v>84</v>
      </c>
      <c r="N42" s="309">
        <v>84</v>
      </c>
    </row>
    <row r="43" spans="1:14" ht="30" customHeight="1" x14ac:dyDescent="0.2">
      <c r="A43" s="1059"/>
      <c r="B43" s="1062"/>
      <c r="C43" s="1067"/>
      <c r="D43" s="312" t="s">
        <v>92</v>
      </c>
      <c r="E43" s="1069"/>
      <c r="F43" s="1108"/>
      <c r="G43" s="36"/>
      <c r="H43" s="349"/>
      <c r="I43" s="337"/>
      <c r="J43" s="350"/>
      <c r="K43" s="1100" t="s">
        <v>100</v>
      </c>
      <c r="L43" s="145">
        <v>17</v>
      </c>
      <c r="M43" s="145">
        <v>17</v>
      </c>
      <c r="N43" s="96">
        <v>17</v>
      </c>
    </row>
    <row r="44" spans="1:14" ht="41.25" customHeight="1" x14ac:dyDescent="0.2">
      <c r="A44" s="1293"/>
      <c r="B44" s="1294"/>
      <c r="C44" s="1295"/>
      <c r="D44" s="1538" t="s">
        <v>263</v>
      </c>
      <c r="E44" s="1490"/>
      <c r="F44" s="1536"/>
      <c r="G44" s="36"/>
      <c r="H44" s="349"/>
      <c r="I44" s="381"/>
      <c r="J44" s="339"/>
      <c r="K44" s="263" t="s">
        <v>209</v>
      </c>
      <c r="L44" s="323">
        <v>14</v>
      </c>
      <c r="M44" s="604">
        <v>2</v>
      </c>
      <c r="N44" s="706">
        <v>1</v>
      </c>
    </row>
    <row r="45" spans="1:14" ht="42" customHeight="1" x14ac:dyDescent="0.2">
      <c r="A45" s="1293"/>
      <c r="B45" s="1294"/>
      <c r="C45" s="1295"/>
      <c r="D45" s="1419"/>
      <c r="E45" s="1490"/>
      <c r="F45" s="1537"/>
      <c r="G45" s="36"/>
      <c r="H45" s="349"/>
      <c r="I45" s="381"/>
      <c r="J45" s="339"/>
      <c r="K45" s="263" t="s">
        <v>262</v>
      </c>
      <c r="L45" s="323">
        <v>8</v>
      </c>
      <c r="M45" s="604"/>
      <c r="N45" s="706"/>
    </row>
    <row r="46" spans="1:14" ht="41.25" customHeight="1" x14ac:dyDescent="0.2">
      <c r="A46" s="1293"/>
      <c r="B46" s="1294"/>
      <c r="C46" s="1295"/>
      <c r="D46" s="1419"/>
      <c r="E46" s="1490"/>
      <c r="F46" s="1537"/>
      <c r="G46" s="36"/>
      <c r="H46" s="349"/>
      <c r="I46" s="337"/>
      <c r="J46" s="350"/>
      <c r="K46" s="285" t="s">
        <v>210</v>
      </c>
      <c r="L46" s="122">
        <v>400</v>
      </c>
      <c r="M46" s="122">
        <v>35</v>
      </c>
      <c r="N46" s="123">
        <v>20</v>
      </c>
    </row>
    <row r="47" spans="1:14" ht="55.5" customHeight="1" x14ac:dyDescent="0.2">
      <c r="A47" s="1300"/>
      <c r="B47" s="1301"/>
      <c r="C47" s="307"/>
      <c r="D47" s="1420"/>
      <c r="E47" s="1539"/>
      <c r="F47" s="1536"/>
      <c r="G47" s="51"/>
      <c r="H47" s="722"/>
      <c r="I47" s="611"/>
      <c r="J47" s="525"/>
      <c r="K47" s="284" t="s">
        <v>222</v>
      </c>
      <c r="L47" s="323">
        <v>370</v>
      </c>
      <c r="M47" s="323">
        <v>370</v>
      </c>
      <c r="N47" s="431">
        <v>370</v>
      </c>
    </row>
    <row r="48" spans="1:14" ht="54.75" customHeight="1" x14ac:dyDescent="0.2">
      <c r="A48" s="1059"/>
      <c r="B48" s="1062"/>
      <c r="C48" s="15"/>
      <c r="D48" s="1087"/>
      <c r="E48" s="269"/>
      <c r="F48" s="290"/>
      <c r="G48" s="36"/>
      <c r="H48" s="460"/>
      <c r="I48" s="337"/>
      <c r="J48" s="350"/>
      <c r="K48" s="1540" t="s">
        <v>217</v>
      </c>
      <c r="L48" s="1091">
        <v>1247</v>
      </c>
      <c r="M48" s="179">
        <v>1100</v>
      </c>
      <c r="N48" s="1097">
        <v>1000</v>
      </c>
    </row>
    <row r="49" spans="1:16" s="124" customFormat="1" ht="13.5" customHeight="1" thickBot="1" x14ac:dyDescent="0.25">
      <c r="A49" s="26"/>
      <c r="B49" s="9"/>
      <c r="C49" s="28"/>
      <c r="D49" s="606"/>
      <c r="E49" s="1084"/>
      <c r="F49" s="470"/>
      <c r="G49" s="71" t="s">
        <v>17</v>
      </c>
      <c r="H49" s="360">
        <f>SUM(H12:H48)</f>
        <v>62404.599999999991</v>
      </c>
      <c r="I49" s="333">
        <f>SUM(I12:I48)</f>
        <v>59332.700000000004</v>
      </c>
      <c r="J49" s="852">
        <f>SUM(J12:J48)</f>
        <v>59286.700000000004</v>
      </c>
      <c r="K49" s="1541"/>
      <c r="L49" s="517"/>
      <c r="M49" s="517"/>
      <c r="N49" s="518"/>
      <c r="P49" s="1104"/>
    </row>
    <row r="50" spans="1:16" ht="15" customHeight="1" x14ac:dyDescent="0.2">
      <c r="A50" s="1056" t="s">
        <v>15</v>
      </c>
      <c r="B50" s="1061" t="s">
        <v>15</v>
      </c>
      <c r="C50" s="27" t="s">
        <v>18</v>
      </c>
      <c r="D50" s="268" t="s">
        <v>175</v>
      </c>
      <c r="E50" s="254"/>
      <c r="F50" s="259">
        <v>2</v>
      </c>
      <c r="G50" s="153" t="s">
        <v>19</v>
      </c>
      <c r="H50" s="349">
        <f>620.8-402</f>
        <v>218.79999999999995</v>
      </c>
      <c r="I50" s="335">
        <v>84.7</v>
      </c>
      <c r="J50" s="350">
        <v>84.7</v>
      </c>
      <c r="K50" s="252"/>
      <c r="L50" s="256"/>
      <c r="M50" s="256"/>
      <c r="N50" s="257"/>
    </row>
    <row r="51" spans="1:16" ht="55.5" customHeight="1" x14ac:dyDescent="0.2">
      <c r="A51" s="1059"/>
      <c r="B51" s="1062"/>
      <c r="C51" s="1067"/>
      <c r="D51" s="493" t="s">
        <v>73</v>
      </c>
      <c r="E51" s="522"/>
      <c r="F51" s="1106"/>
      <c r="G51" s="153" t="s">
        <v>16</v>
      </c>
      <c r="H51" s="382">
        <v>99.7</v>
      </c>
      <c r="I51" s="355">
        <v>68.7</v>
      </c>
      <c r="J51" s="348">
        <v>68.7</v>
      </c>
      <c r="K51" s="167" t="s">
        <v>223</v>
      </c>
      <c r="L51" s="433">
        <v>2377</v>
      </c>
      <c r="M51" s="433">
        <v>2377</v>
      </c>
      <c r="N51" s="434">
        <v>2377</v>
      </c>
    </row>
    <row r="52" spans="1:16" ht="42.75" customHeight="1" x14ac:dyDescent="0.2">
      <c r="A52" s="1055"/>
      <c r="B52" s="1052"/>
      <c r="C52" s="1048"/>
      <c r="D52" s="501" t="s">
        <v>34</v>
      </c>
      <c r="E52" s="144"/>
      <c r="F52" s="1093"/>
      <c r="G52" s="153" t="s">
        <v>258</v>
      </c>
      <c r="H52" s="683">
        <v>402</v>
      </c>
      <c r="I52" s="684"/>
      <c r="J52" s="385"/>
      <c r="K52" s="502" t="s">
        <v>101</v>
      </c>
      <c r="L52" s="94">
        <v>180</v>
      </c>
      <c r="M52" s="1076">
        <v>180</v>
      </c>
      <c r="N52" s="1116">
        <v>180</v>
      </c>
    </row>
    <row r="53" spans="1:16" ht="14.25" customHeight="1" x14ac:dyDescent="0.2">
      <c r="A53" s="1059"/>
      <c r="B53" s="1062"/>
      <c r="C53" s="1064"/>
      <c r="D53" s="1420" t="s">
        <v>89</v>
      </c>
      <c r="E53" s="1490"/>
      <c r="F53" s="1534"/>
      <c r="G53" s="36"/>
      <c r="H53" s="384"/>
      <c r="I53" s="337"/>
      <c r="J53" s="350"/>
      <c r="K53" s="242" t="s">
        <v>140</v>
      </c>
      <c r="L53" s="604">
        <v>20</v>
      </c>
      <c r="M53" s="604">
        <v>20</v>
      </c>
      <c r="N53" s="706">
        <v>20</v>
      </c>
    </row>
    <row r="54" spans="1:16" ht="27.75" customHeight="1" x14ac:dyDescent="0.2">
      <c r="A54" s="1059"/>
      <c r="B54" s="1062"/>
      <c r="C54" s="1067"/>
      <c r="D54" s="1420"/>
      <c r="E54" s="1490"/>
      <c r="F54" s="1535"/>
      <c r="G54" s="36"/>
      <c r="H54" s="384"/>
      <c r="I54" s="337"/>
      <c r="J54" s="350"/>
      <c r="K54" s="167" t="s">
        <v>224</v>
      </c>
      <c r="L54" s="604">
        <v>1560</v>
      </c>
      <c r="M54" s="604">
        <v>1560</v>
      </c>
      <c r="N54" s="706">
        <v>1560</v>
      </c>
    </row>
    <row r="55" spans="1:16" ht="30" customHeight="1" x14ac:dyDescent="0.2">
      <c r="A55" s="1050"/>
      <c r="B55" s="1052"/>
      <c r="C55" s="1051"/>
      <c r="D55" s="230" t="s">
        <v>91</v>
      </c>
      <c r="E55" s="144"/>
      <c r="F55" s="1093"/>
      <c r="G55" s="1119"/>
      <c r="H55" s="435"/>
      <c r="I55" s="354"/>
      <c r="J55" s="426"/>
      <c r="K55" s="264" t="s">
        <v>71</v>
      </c>
      <c r="L55" s="250">
        <v>3500</v>
      </c>
      <c r="M55" s="250">
        <v>4000</v>
      </c>
      <c r="N55" s="237">
        <v>4500</v>
      </c>
    </row>
    <row r="56" spans="1:16" ht="28.5" customHeight="1" x14ac:dyDescent="0.2">
      <c r="A56" s="1055"/>
      <c r="B56" s="1052"/>
      <c r="C56" s="1048"/>
      <c r="D56" s="493" t="s">
        <v>145</v>
      </c>
      <c r="E56" s="144"/>
      <c r="F56" s="1093"/>
      <c r="G56" s="1119"/>
      <c r="H56" s="435"/>
      <c r="I56" s="354"/>
      <c r="J56" s="426"/>
      <c r="K56" s="319" t="s">
        <v>146</v>
      </c>
      <c r="L56" s="222">
        <v>2000</v>
      </c>
      <c r="M56" s="320"/>
      <c r="N56" s="221"/>
    </row>
    <row r="57" spans="1:16" ht="31.5" customHeight="1" x14ac:dyDescent="0.2">
      <c r="A57" s="1050"/>
      <c r="B57" s="1052"/>
      <c r="C57" s="1051"/>
      <c r="D57" s="580" t="s">
        <v>143</v>
      </c>
      <c r="E57" s="582" t="s">
        <v>160</v>
      </c>
      <c r="F57" s="1093"/>
      <c r="G57" s="1119"/>
      <c r="H57" s="435"/>
      <c r="I57" s="354"/>
      <c r="J57" s="426"/>
      <c r="K57" s="264" t="s">
        <v>144</v>
      </c>
      <c r="L57" s="226">
        <v>1</v>
      </c>
      <c r="M57" s="265"/>
      <c r="N57" s="228"/>
    </row>
    <row r="58" spans="1:16" ht="30" customHeight="1" x14ac:dyDescent="0.2">
      <c r="A58" s="1050"/>
      <c r="B58" s="1052"/>
      <c r="C58" s="1051"/>
      <c r="D58" s="1353" t="s">
        <v>265</v>
      </c>
      <c r="E58" s="522"/>
      <c r="F58" s="1093"/>
      <c r="G58" s="1119"/>
      <c r="H58" s="435"/>
      <c r="I58" s="354"/>
      <c r="J58" s="426"/>
      <c r="K58" s="1588" t="s">
        <v>253</v>
      </c>
      <c r="L58" s="583">
        <v>97</v>
      </c>
      <c r="M58" s="226">
        <v>97</v>
      </c>
      <c r="N58" s="584">
        <v>97</v>
      </c>
    </row>
    <row r="59" spans="1:16" ht="13.5" thickBot="1" x14ac:dyDescent="0.25">
      <c r="A59" s="1053"/>
      <c r="B59" s="1054"/>
      <c r="C59" s="1047"/>
      <c r="D59" s="1354"/>
      <c r="E59" s="581"/>
      <c r="F59" s="1094"/>
      <c r="G59" s="71" t="s">
        <v>17</v>
      </c>
      <c r="H59" s="360">
        <f>SUM(H50:H57)</f>
        <v>720.5</v>
      </c>
      <c r="I59" s="333">
        <f>SUM(I50:I57)</f>
        <v>153.4</v>
      </c>
      <c r="J59" s="332">
        <f>SUM(J50:J57)</f>
        <v>153.4</v>
      </c>
      <c r="K59" s="1476"/>
      <c r="L59" s="99"/>
      <c r="M59" s="100"/>
      <c r="N59" s="92"/>
    </row>
    <row r="60" spans="1:16" ht="16.5" customHeight="1" x14ac:dyDescent="0.2">
      <c r="A60" s="1056" t="s">
        <v>15</v>
      </c>
      <c r="B60" s="1061" t="s">
        <v>15</v>
      </c>
      <c r="C60" s="27" t="s">
        <v>20</v>
      </c>
      <c r="D60" s="1486" t="s">
        <v>139</v>
      </c>
      <c r="E60" s="1102"/>
      <c r="F60" s="1107"/>
      <c r="G60" s="47" t="s">
        <v>16</v>
      </c>
      <c r="H60" s="334">
        <v>2.9</v>
      </c>
      <c r="I60" s="335">
        <f>H60</f>
        <v>2.9</v>
      </c>
      <c r="J60" s="351">
        <f>H60</f>
        <v>2.9</v>
      </c>
      <c r="K60" s="318" t="s">
        <v>142</v>
      </c>
      <c r="L60" s="72">
        <v>10</v>
      </c>
      <c r="M60" s="148">
        <v>10</v>
      </c>
      <c r="N60" s="138">
        <v>10</v>
      </c>
    </row>
    <row r="61" spans="1:16" ht="30.75" customHeight="1" x14ac:dyDescent="0.2">
      <c r="A61" s="1059"/>
      <c r="B61" s="1062"/>
      <c r="C61" s="1064"/>
      <c r="D61" s="1480"/>
      <c r="E61" s="1102"/>
      <c r="F61" s="1107"/>
      <c r="G61" s="40"/>
      <c r="H61" s="349"/>
      <c r="I61" s="337"/>
      <c r="J61" s="336"/>
      <c r="K61" s="263" t="s">
        <v>188</v>
      </c>
      <c r="L61" s="261">
        <v>860</v>
      </c>
      <c r="M61" s="261">
        <v>860</v>
      </c>
      <c r="N61" s="262">
        <v>860</v>
      </c>
    </row>
    <row r="62" spans="1:16" ht="27.75" customHeight="1" x14ac:dyDescent="0.2">
      <c r="A62" s="1059"/>
      <c r="B62" s="1062"/>
      <c r="C62" s="1064"/>
      <c r="D62" s="157"/>
      <c r="E62" s="1102"/>
      <c r="F62" s="1107"/>
      <c r="G62" s="40"/>
      <c r="H62" s="349"/>
      <c r="I62" s="337"/>
      <c r="J62" s="336"/>
      <c r="K62" s="1464" t="s">
        <v>225</v>
      </c>
      <c r="L62" s="145">
        <v>40</v>
      </c>
      <c r="M62" s="145">
        <v>40</v>
      </c>
      <c r="N62" s="96">
        <v>40</v>
      </c>
    </row>
    <row r="63" spans="1:16" ht="15" customHeight="1" thickBot="1" x14ac:dyDescent="0.25">
      <c r="A63" s="1060"/>
      <c r="B63" s="29"/>
      <c r="C63" s="1066"/>
      <c r="D63" s="258"/>
      <c r="E63" s="255"/>
      <c r="F63" s="260"/>
      <c r="G63" s="71" t="s">
        <v>17</v>
      </c>
      <c r="H63" s="361">
        <f>H60</f>
        <v>2.9</v>
      </c>
      <c r="I63" s="363">
        <f>I60</f>
        <v>2.9</v>
      </c>
      <c r="J63" s="362">
        <f t="shared" ref="J63" si="1">J60</f>
        <v>2.9</v>
      </c>
      <c r="K63" s="1413"/>
      <c r="L63" s="321"/>
      <c r="M63" s="322"/>
      <c r="N63" s="139"/>
    </row>
    <row r="64" spans="1:16" s="124" customFormat="1" ht="17.25" customHeight="1" x14ac:dyDescent="0.2">
      <c r="A64" s="1101" t="s">
        <v>15</v>
      </c>
      <c r="B64" s="1465" t="s">
        <v>15</v>
      </c>
      <c r="C64" s="1467" t="s">
        <v>22</v>
      </c>
      <c r="D64" s="1469" t="s">
        <v>141</v>
      </c>
      <c r="E64" s="1471"/>
      <c r="F64" s="1473">
        <v>2</v>
      </c>
      <c r="G64" s="1117" t="s">
        <v>16</v>
      </c>
      <c r="H64" s="458">
        <f>46.8-10.1</f>
        <v>36.699999999999996</v>
      </c>
      <c r="I64" s="364">
        <v>46.8</v>
      </c>
      <c r="J64" s="364">
        <v>46.8</v>
      </c>
      <c r="K64" s="1124" t="s">
        <v>90</v>
      </c>
      <c r="L64" s="279">
        <v>44</v>
      </c>
      <c r="M64" s="279">
        <v>44</v>
      </c>
      <c r="N64" s="280">
        <v>44</v>
      </c>
    </row>
    <row r="65" spans="1:14" s="124" customFormat="1" ht="27.75" customHeight="1" thickBot="1" x14ac:dyDescent="0.25">
      <c r="A65" s="1053"/>
      <c r="B65" s="1466"/>
      <c r="C65" s="1468"/>
      <c r="D65" s="1470"/>
      <c r="E65" s="1472"/>
      <c r="F65" s="1474"/>
      <c r="G65" s="71" t="s">
        <v>17</v>
      </c>
      <c r="H65" s="360">
        <f>SUM(H64)</f>
        <v>36.699999999999996</v>
      </c>
      <c r="I65" s="333">
        <f>SUM(I64)</f>
        <v>46.8</v>
      </c>
      <c r="J65" s="333">
        <f>SUM(J64)</f>
        <v>46.8</v>
      </c>
      <c r="K65" s="218" t="s">
        <v>64</v>
      </c>
      <c r="L65" s="712">
        <v>36</v>
      </c>
      <c r="M65" s="712">
        <v>36</v>
      </c>
      <c r="N65" s="713">
        <v>36</v>
      </c>
    </row>
    <row r="66" spans="1:14" ht="42.75" customHeight="1" x14ac:dyDescent="0.2">
      <c r="A66" s="1482" t="s">
        <v>15</v>
      </c>
      <c r="B66" s="25" t="s">
        <v>15</v>
      </c>
      <c r="C66" s="1467" t="s">
        <v>23</v>
      </c>
      <c r="D66" s="1484" t="s">
        <v>94</v>
      </c>
      <c r="E66" s="1471" t="s">
        <v>68</v>
      </c>
      <c r="F66" s="1326">
        <v>2</v>
      </c>
      <c r="G66" s="97" t="s">
        <v>16</v>
      </c>
      <c r="H66" s="365">
        <f>95.1-13+10.2</f>
        <v>92.3</v>
      </c>
      <c r="I66" s="364">
        <f>85.6+13</f>
        <v>98.6</v>
      </c>
      <c r="J66" s="366"/>
      <c r="K66" s="1475" t="s">
        <v>78</v>
      </c>
      <c r="L66" s="101">
        <v>24</v>
      </c>
      <c r="M66" s="1103">
        <v>16</v>
      </c>
      <c r="N66" s="1116"/>
    </row>
    <row r="67" spans="1:14" ht="13.5" thickBot="1" x14ac:dyDescent="0.25">
      <c r="A67" s="1483"/>
      <c r="B67" s="1054"/>
      <c r="C67" s="1468"/>
      <c r="D67" s="1485"/>
      <c r="E67" s="1472"/>
      <c r="F67" s="1327"/>
      <c r="G67" s="98" t="s">
        <v>17</v>
      </c>
      <c r="H67" s="360">
        <f>SUM(H66)</f>
        <v>92.3</v>
      </c>
      <c r="I67" s="333">
        <f>SUM(I66)</f>
        <v>98.6</v>
      </c>
      <c r="J67" s="332"/>
      <c r="K67" s="1476"/>
      <c r="L67" s="99"/>
      <c r="M67" s="100"/>
      <c r="N67" s="92"/>
    </row>
    <row r="68" spans="1:14" ht="13.5" thickBot="1" x14ac:dyDescent="0.25">
      <c r="A68" s="2" t="s">
        <v>15</v>
      </c>
      <c r="B68" s="1" t="s">
        <v>15</v>
      </c>
      <c r="C68" s="1390" t="s">
        <v>21</v>
      </c>
      <c r="D68" s="1390"/>
      <c r="E68" s="1390"/>
      <c r="F68" s="1390"/>
      <c r="G68" s="1390"/>
      <c r="H68" s="367">
        <f>H67+H65+H63+H59+H49</f>
        <v>63256.999999999993</v>
      </c>
      <c r="I68" s="368">
        <f>I67+I65+I63+I59+I49</f>
        <v>59634.400000000001</v>
      </c>
      <c r="J68" s="368">
        <f>J67+J65+J63+J59+J49</f>
        <v>59489.8</v>
      </c>
      <c r="K68" s="603"/>
      <c r="L68" s="1328"/>
      <c r="M68" s="1328"/>
      <c r="N68" s="1329"/>
    </row>
    <row r="69" spans="1:14" ht="13.5" thickBot="1" x14ac:dyDescent="0.25">
      <c r="A69" s="2" t="s">
        <v>15</v>
      </c>
      <c r="B69" s="1330" t="s">
        <v>7</v>
      </c>
      <c r="C69" s="1331"/>
      <c r="D69" s="1331"/>
      <c r="E69" s="1331"/>
      <c r="F69" s="1331"/>
      <c r="G69" s="1331"/>
      <c r="H69" s="369">
        <f t="shared" ref="H69:J69" si="2">H68</f>
        <v>63256.999999999993</v>
      </c>
      <c r="I69" s="370">
        <f t="shared" si="2"/>
        <v>59634.400000000001</v>
      </c>
      <c r="J69" s="370">
        <f t="shared" si="2"/>
        <v>59489.8</v>
      </c>
      <c r="K69" s="1332"/>
      <c r="L69" s="1333"/>
      <c r="M69" s="1333"/>
      <c r="N69" s="1334"/>
    </row>
    <row r="70" spans="1:14" ht="13.5" customHeight="1" thickBot="1" x14ac:dyDescent="0.25">
      <c r="A70" s="1058" t="s">
        <v>18</v>
      </c>
      <c r="B70" s="439" t="s">
        <v>40</v>
      </c>
      <c r="C70" s="440"/>
      <c r="D70" s="440"/>
      <c r="E70" s="440"/>
      <c r="F70" s="440"/>
      <c r="G70" s="465"/>
      <c r="H70" s="440"/>
      <c r="I70" s="440"/>
      <c r="J70" s="440"/>
      <c r="K70" s="440"/>
      <c r="L70" s="465"/>
      <c r="M70" s="465"/>
      <c r="N70" s="466"/>
    </row>
    <row r="71" spans="1:14" ht="13.5" thickBot="1" x14ac:dyDescent="0.25">
      <c r="A71" s="5" t="s">
        <v>18</v>
      </c>
      <c r="B71" s="4" t="s">
        <v>15</v>
      </c>
      <c r="C71" s="1347" t="s">
        <v>36</v>
      </c>
      <c r="D71" s="1348"/>
      <c r="E71" s="1348"/>
      <c r="F71" s="1348"/>
      <c r="G71" s="1348"/>
      <c r="H71" s="1348"/>
      <c r="I71" s="1348"/>
      <c r="J71" s="1348"/>
      <c r="K71" s="1348"/>
      <c r="L71" s="1348"/>
      <c r="M71" s="1348"/>
      <c r="N71" s="1349"/>
    </row>
    <row r="72" spans="1:14" ht="27" customHeight="1" x14ac:dyDescent="0.2">
      <c r="A72" s="1056" t="s">
        <v>18</v>
      </c>
      <c r="B72" s="1061" t="s">
        <v>15</v>
      </c>
      <c r="C72" s="1049" t="s">
        <v>15</v>
      </c>
      <c r="D72" s="102" t="s">
        <v>211</v>
      </c>
      <c r="E72" s="103"/>
      <c r="F72" s="134"/>
      <c r="G72" s="1117"/>
      <c r="H72" s="451"/>
      <c r="I72" s="352"/>
      <c r="J72" s="353"/>
      <c r="K72" s="105"/>
      <c r="L72" s="1113"/>
      <c r="M72" s="48"/>
      <c r="N72" s="138"/>
    </row>
    <row r="73" spans="1:14" ht="30.75" customHeight="1" x14ac:dyDescent="0.2">
      <c r="A73" s="1057"/>
      <c r="B73" s="1062"/>
      <c r="C73" s="1051"/>
      <c r="D73" s="1350" t="s">
        <v>226</v>
      </c>
      <c r="E73" s="482" t="s">
        <v>3</v>
      </c>
      <c r="F73" s="135">
        <v>5</v>
      </c>
      <c r="G73" s="55" t="s">
        <v>16</v>
      </c>
      <c r="H73" s="452">
        <v>12.2</v>
      </c>
      <c r="I73" s="371"/>
      <c r="J73" s="385">
        <v>31.6</v>
      </c>
      <c r="K73" s="213" t="s">
        <v>115</v>
      </c>
      <c r="L73" s="605">
        <v>1</v>
      </c>
      <c r="M73" s="605"/>
      <c r="N73" s="154"/>
    </row>
    <row r="74" spans="1:14" ht="23.25" customHeight="1" x14ac:dyDescent="0.2">
      <c r="A74" s="1057"/>
      <c r="B74" s="1062"/>
      <c r="C74" s="1051"/>
      <c r="D74" s="1343"/>
      <c r="E74" s="127"/>
      <c r="F74" s="113"/>
      <c r="G74" s="107" t="s">
        <v>75</v>
      </c>
      <c r="H74" s="453"/>
      <c r="I74" s="372">
        <v>21.6</v>
      </c>
      <c r="J74" s="386">
        <v>508.4</v>
      </c>
      <c r="K74" s="1351" t="s">
        <v>116</v>
      </c>
      <c r="L74" s="1110"/>
      <c r="M74" s="1110">
        <v>10</v>
      </c>
      <c r="N74" s="137">
        <v>100</v>
      </c>
    </row>
    <row r="75" spans="1:14" x14ac:dyDescent="0.2">
      <c r="A75" s="1057"/>
      <c r="B75" s="1062"/>
      <c r="C75" s="1048"/>
      <c r="D75" s="1343"/>
      <c r="E75" s="127"/>
      <c r="F75" s="136"/>
      <c r="G75" s="110" t="s">
        <v>17</v>
      </c>
      <c r="H75" s="373">
        <f>SUM(H73:H74)</f>
        <v>12.2</v>
      </c>
      <c r="I75" s="375">
        <f>SUM(I73:I74)</f>
        <v>21.6</v>
      </c>
      <c r="J75" s="338">
        <f>SUM(J73:J74)</f>
        <v>540</v>
      </c>
      <c r="K75" s="1352"/>
      <c r="L75" s="150"/>
      <c r="M75" s="1080"/>
      <c r="N75" s="60"/>
    </row>
    <row r="76" spans="1:14" ht="20.25" customHeight="1" x14ac:dyDescent="0.2">
      <c r="A76" s="1057"/>
      <c r="B76" s="1062"/>
      <c r="C76" s="1051"/>
      <c r="D76" s="1350" t="s">
        <v>122</v>
      </c>
      <c r="E76" s="484" t="s">
        <v>3</v>
      </c>
      <c r="F76" s="135">
        <v>5</v>
      </c>
      <c r="G76" s="79" t="s">
        <v>4</v>
      </c>
      <c r="H76" s="347">
        <v>0.7</v>
      </c>
      <c r="I76" s="437">
        <f>84.4</f>
        <v>84.4</v>
      </c>
      <c r="J76" s="348">
        <v>127.6</v>
      </c>
      <c r="K76" s="1341" t="s">
        <v>117</v>
      </c>
      <c r="L76" s="169">
        <v>2</v>
      </c>
      <c r="M76" s="169">
        <v>3</v>
      </c>
      <c r="N76" s="214">
        <v>5</v>
      </c>
    </row>
    <row r="77" spans="1:14" ht="20.25" customHeight="1" x14ac:dyDescent="0.2">
      <c r="A77" s="1057"/>
      <c r="B77" s="1062"/>
      <c r="C77" s="1051"/>
      <c r="D77" s="1343"/>
      <c r="E77" s="127"/>
      <c r="F77" s="113"/>
      <c r="G77" s="79" t="s">
        <v>5</v>
      </c>
      <c r="H77" s="454">
        <v>3.8</v>
      </c>
      <c r="I77" s="376">
        <v>478.2</v>
      </c>
      <c r="J77" s="340">
        <v>595.9</v>
      </c>
      <c r="K77" s="1346"/>
      <c r="L77" s="256"/>
      <c r="M77" s="256"/>
      <c r="N77" s="34"/>
    </row>
    <row r="78" spans="1:14" ht="26.25" customHeight="1" x14ac:dyDescent="0.2">
      <c r="A78" s="1057"/>
      <c r="B78" s="1062"/>
      <c r="C78" s="1051"/>
      <c r="D78" s="1072" t="s">
        <v>196</v>
      </c>
      <c r="E78" s="133"/>
      <c r="F78" s="113"/>
      <c r="G78" s="1118" t="s">
        <v>16</v>
      </c>
      <c r="H78" s="357"/>
      <c r="I78" s="437">
        <v>5</v>
      </c>
      <c r="J78" s="348">
        <v>132.6</v>
      </c>
      <c r="K78" s="1070" t="s">
        <v>212</v>
      </c>
      <c r="L78" s="169"/>
      <c r="M78" s="169"/>
      <c r="N78" s="214">
        <v>100</v>
      </c>
    </row>
    <row r="79" spans="1:14" ht="15.75" customHeight="1" x14ac:dyDescent="0.2">
      <c r="A79" s="1057"/>
      <c r="B79" s="1062"/>
      <c r="C79" s="1051"/>
      <c r="D79" s="1343" t="s">
        <v>197</v>
      </c>
      <c r="E79" s="133"/>
      <c r="F79" s="113"/>
      <c r="G79" s="277"/>
      <c r="H79" s="378"/>
      <c r="I79" s="377"/>
      <c r="J79" s="339"/>
      <c r="K79" s="1344"/>
      <c r="L79" s="93"/>
      <c r="M79" s="93"/>
      <c r="N79" s="183"/>
    </row>
    <row r="80" spans="1:14" ht="12" customHeight="1" x14ac:dyDescent="0.2">
      <c r="A80" s="1057"/>
      <c r="B80" s="1062"/>
      <c r="C80" s="1051"/>
      <c r="D80" s="1343"/>
      <c r="E80" s="132"/>
      <c r="F80" s="113"/>
      <c r="G80" s="277"/>
      <c r="H80" s="378"/>
      <c r="I80" s="377"/>
      <c r="J80" s="339"/>
      <c r="K80" s="1344"/>
      <c r="L80" s="256"/>
      <c r="M80" s="256"/>
      <c r="N80" s="34"/>
    </row>
    <row r="81" spans="1:16" ht="24" customHeight="1" x14ac:dyDescent="0.2">
      <c r="A81" s="1223"/>
      <c r="B81" s="1225"/>
      <c r="C81" s="1222"/>
      <c r="D81" s="1343" t="s">
        <v>227</v>
      </c>
      <c r="E81" s="133"/>
      <c r="F81" s="113"/>
      <c r="G81" s="58"/>
      <c r="H81" s="436"/>
      <c r="I81" s="377"/>
      <c r="J81" s="339"/>
      <c r="K81" s="1346"/>
      <c r="L81" s="75"/>
      <c r="M81" s="66"/>
      <c r="N81" s="76"/>
    </row>
    <row r="82" spans="1:16" ht="17.25" customHeight="1" x14ac:dyDescent="0.2">
      <c r="A82" s="1223"/>
      <c r="B82" s="1225"/>
      <c r="C82" s="1221"/>
      <c r="D82" s="1345"/>
      <c r="E82" s="132"/>
      <c r="F82" s="113"/>
      <c r="G82" s="110" t="s">
        <v>17</v>
      </c>
      <c r="H82" s="373">
        <f>SUM(H76:H81)</f>
        <v>4.5</v>
      </c>
      <c r="I82" s="375">
        <f>SUM(I76:I81)</f>
        <v>567.6</v>
      </c>
      <c r="J82" s="374">
        <f t="shared" ref="J82" si="3">SUM(J76:J81)</f>
        <v>856.1</v>
      </c>
      <c r="K82" s="1346"/>
      <c r="L82" s="150"/>
      <c r="M82" s="1227"/>
      <c r="N82" s="76"/>
    </row>
    <row r="83" spans="1:16" ht="18" customHeight="1" x14ac:dyDescent="0.2">
      <c r="A83" s="1292"/>
      <c r="B83" s="1294"/>
      <c r="C83" s="193"/>
      <c r="D83" s="1353" t="s">
        <v>252</v>
      </c>
      <c r="E83" s="200" t="s">
        <v>3</v>
      </c>
      <c r="F83" s="315">
        <v>5</v>
      </c>
      <c r="G83" s="1305" t="s">
        <v>16</v>
      </c>
      <c r="H83" s="347">
        <v>30</v>
      </c>
      <c r="I83" s="359">
        <v>50</v>
      </c>
      <c r="J83" s="446"/>
      <c r="K83" s="325" t="s">
        <v>228</v>
      </c>
      <c r="L83" s="145">
        <v>1</v>
      </c>
      <c r="M83" s="169"/>
      <c r="N83" s="214"/>
    </row>
    <row r="84" spans="1:16" ht="16.5" customHeight="1" x14ac:dyDescent="0.2">
      <c r="A84" s="1292"/>
      <c r="B84" s="1294"/>
      <c r="C84" s="193"/>
      <c r="D84" s="1479"/>
      <c r="E84" s="191"/>
      <c r="F84" s="679"/>
      <c r="G84" s="109" t="s">
        <v>17</v>
      </c>
      <c r="H84" s="380">
        <f>H83</f>
        <v>30</v>
      </c>
      <c r="I84" s="342">
        <f>SUM(I83)</f>
        <v>50</v>
      </c>
      <c r="J84" s="341"/>
      <c r="K84" s="197" t="s">
        <v>191</v>
      </c>
      <c r="L84" s="198"/>
      <c r="M84" s="326">
        <v>1</v>
      </c>
      <c r="N84" s="199"/>
    </row>
    <row r="85" spans="1:16" ht="27.75" customHeight="1" x14ac:dyDescent="0.2">
      <c r="A85" s="1292"/>
      <c r="B85" s="1294"/>
      <c r="C85" s="193"/>
      <c r="D85" s="1353" t="s">
        <v>260</v>
      </c>
      <c r="E85" s="200" t="s">
        <v>3</v>
      </c>
      <c r="F85" s="315">
        <v>6</v>
      </c>
      <c r="G85" s="1305" t="s">
        <v>19</v>
      </c>
      <c r="H85" s="347">
        <v>103</v>
      </c>
      <c r="I85" s="359"/>
      <c r="J85" s="446"/>
      <c r="K85" s="1464" t="s">
        <v>257</v>
      </c>
      <c r="L85" s="145">
        <v>100</v>
      </c>
      <c r="M85" s="169"/>
      <c r="N85" s="214"/>
      <c r="P85" s="1556"/>
    </row>
    <row r="86" spans="1:16" ht="16.5" customHeight="1" x14ac:dyDescent="0.2">
      <c r="A86" s="475"/>
      <c r="B86" s="1301"/>
      <c r="C86" s="510"/>
      <c r="D86" s="1479"/>
      <c r="E86" s="191"/>
      <c r="F86" s="679"/>
      <c r="G86" s="109" t="s">
        <v>17</v>
      </c>
      <c r="H86" s="380">
        <f>H85</f>
        <v>103</v>
      </c>
      <c r="I86" s="342">
        <f>SUM(I85)</f>
        <v>0</v>
      </c>
      <c r="J86" s="341"/>
      <c r="K86" s="1451"/>
      <c r="L86" s="273"/>
      <c r="M86" s="613"/>
      <c r="N86" s="274"/>
      <c r="P86" s="1556"/>
    </row>
    <row r="87" spans="1:16" ht="28.5" customHeight="1" x14ac:dyDescent="0.2">
      <c r="A87" s="1057"/>
      <c r="B87" s="1062"/>
      <c r="C87" s="193"/>
      <c r="D87" s="1480" t="s">
        <v>261</v>
      </c>
      <c r="E87" s="189" t="s">
        <v>3</v>
      </c>
      <c r="F87" s="84">
        <v>6</v>
      </c>
      <c r="G87" s="1119" t="s">
        <v>19</v>
      </c>
      <c r="H87" s="349">
        <v>31.8</v>
      </c>
      <c r="I87" s="337"/>
      <c r="J87" s="350"/>
      <c r="K87" s="1421" t="s">
        <v>257</v>
      </c>
      <c r="L87" s="256">
        <v>100</v>
      </c>
      <c r="M87" s="93"/>
      <c r="N87" s="183"/>
      <c r="P87" s="1556"/>
    </row>
    <row r="88" spans="1:16" ht="16.5" customHeight="1" x14ac:dyDescent="0.2">
      <c r="A88" s="1057"/>
      <c r="B88" s="1062"/>
      <c r="C88" s="193"/>
      <c r="D88" s="1479"/>
      <c r="E88" s="191"/>
      <c r="F88" s="679"/>
      <c r="G88" s="109" t="s">
        <v>17</v>
      </c>
      <c r="H88" s="380">
        <f>H87</f>
        <v>31.8</v>
      </c>
      <c r="I88" s="342">
        <f>SUM(I87)</f>
        <v>0</v>
      </c>
      <c r="J88" s="341"/>
      <c r="K88" s="1451"/>
      <c r="L88" s="273"/>
      <c r="M88" s="613"/>
      <c r="N88" s="274"/>
      <c r="P88" s="1556"/>
    </row>
    <row r="89" spans="1:16" ht="17.25" customHeight="1" x14ac:dyDescent="0.2">
      <c r="A89" s="1057"/>
      <c r="B89" s="1062"/>
      <c r="C89" s="1051"/>
      <c r="D89" s="1343" t="s">
        <v>229</v>
      </c>
      <c r="E89" s="483" t="s">
        <v>3</v>
      </c>
      <c r="F89" s="113">
        <v>5</v>
      </c>
      <c r="G89" s="58" t="s">
        <v>75</v>
      </c>
      <c r="H89" s="436"/>
      <c r="I89" s="438"/>
      <c r="J89" s="512">
        <v>31.6</v>
      </c>
      <c r="K89" s="1071" t="s">
        <v>118</v>
      </c>
      <c r="L89" s="75"/>
      <c r="M89" s="66"/>
      <c r="N89" s="76">
        <v>1</v>
      </c>
    </row>
    <row r="90" spans="1:16" ht="17.25" customHeight="1" x14ac:dyDescent="0.2">
      <c r="A90" s="1057"/>
      <c r="B90" s="1062"/>
      <c r="C90" s="1051"/>
      <c r="D90" s="1343"/>
      <c r="E90" s="127"/>
      <c r="F90" s="113"/>
      <c r="G90" s="107" t="s">
        <v>16</v>
      </c>
      <c r="H90" s="453"/>
      <c r="I90" s="377">
        <v>2.2000000000000002</v>
      </c>
      <c r="J90" s="392">
        <v>0</v>
      </c>
      <c r="K90" s="1341" t="s">
        <v>119</v>
      </c>
      <c r="L90" s="173"/>
      <c r="M90" s="115"/>
      <c r="N90" s="108">
        <v>1</v>
      </c>
    </row>
    <row r="91" spans="1:16" x14ac:dyDescent="0.2">
      <c r="A91" s="1057"/>
      <c r="B91" s="1062"/>
      <c r="C91" s="1048"/>
      <c r="D91" s="1345"/>
      <c r="E91" s="1109"/>
      <c r="F91" s="136"/>
      <c r="G91" s="109" t="s">
        <v>17</v>
      </c>
      <c r="H91" s="380"/>
      <c r="I91" s="342">
        <f>SUM(I89:I90)</f>
        <v>2.2000000000000002</v>
      </c>
      <c r="J91" s="341">
        <f>SUM(J89:J90)</f>
        <v>31.6</v>
      </c>
      <c r="K91" s="1342"/>
      <c r="L91" s="59"/>
      <c r="M91" s="248"/>
      <c r="N91" s="68"/>
    </row>
    <row r="92" spans="1:16" ht="27" customHeight="1" x14ac:dyDescent="0.2">
      <c r="A92" s="1057"/>
      <c r="B92" s="1062"/>
      <c r="C92" s="1051"/>
      <c r="D92" s="1343" t="s">
        <v>121</v>
      </c>
      <c r="E92" s="483" t="s">
        <v>3</v>
      </c>
      <c r="F92" s="113">
        <v>5</v>
      </c>
      <c r="G92" s="1120" t="s">
        <v>16</v>
      </c>
      <c r="H92" s="378"/>
      <c r="I92" s="438">
        <v>45</v>
      </c>
      <c r="J92" s="512"/>
      <c r="K92" s="1346" t="s">
        <v>198</v>
      </c>
      <c r="L92" s="93" t="s">
        <v>120</v>
      </c>
      <c r="M92" s="93">
        <v>100</v>
      </c>
      <c r="N92" s="183"/>
    </row>
    <row r="93" spans="1:16" ht="27" customHeight="1" x14ac:dyDescent="0.2">
      <c r="A93" s="1057"/>
      <c r="B93" s="1062"/>
      <c r="C93" s="1051"/>
      <c r="D93" s="1343"/>
      <c r="E93" s="127"/>
      <c r="F93" s="113"/>
      <c r="G93" s="79" t="s">
        <v>5</v>
      </c>
      <c r="H93" s="454"/>
      <c r="I93" s="377">
        <v>300</v>
      </c>
      <c r="J93" s="340"/>
      <c r="K93" s="1346"/>
      <c r="L93" s="256"/>
      <c r="M93" s="256"/>
      <c r="N93" s="34"/>
    </row>
    <row r="94" spans="1:16" x14ac:dyDescent="0.2">
      <c r="A94" s="1057"/>
      <c r="B94" s="1062"/>
      <c r="C94" s="1048"/>
      <c r="D94" s="1345"/>
      <c r="E94" s="1109"/>
      <c r="F94" s="313"/>
      <c r="G94" s="109" t="s">
        <v>17</v>
      </c>
      <c r="H94" s="380"/>
      <c r="I94" s="342">
        <f>SUM(I92:I93)</f>
        <v>345</v>
      </c>
      <c r="J94" s="341">
        <f>SUM(J92:J93)</f>
        <v>0</v>
      </c>
      <c r="K94" s="308"/>
      <c r="L94" s="59"/>
      <c r="M94" s="248"/>
      <c r="N94" s="68"/>
    </row>
    <row r="95" spans="1:16" ht="18" customHeight="1" x14ac:dyDescent="0.2">
      <c r="A95" s="1059"/>
      <c r="B95" s="1062"/>
      <c r="C95" s="1064"/>
      <c r="D95" s="1343" t="s">
        <v>213</v>
      </c>
      <c r="E95" s="523" t="s">
        <v>3</v>
      </c>
      <c r="F95" s="1111">
        <v>5</v>
      </c>
      <c r="G95" s="1119" t="s">
        <v>16</v>
      </c>
      <c r="H95" s="378"/>
      <c r="I95" s="381">
        <v>20</v>
      </c>
      <c r="J95" s="339">
        <v>120</v>
      </c>
      <c r="K95" s="1346" t="s">
        <v>113</v>
      </c>
      <c r="L95" s="93"/>
      <c r="M95" s="93"/>
      <c r="N95" s="257">
        <v>1</v>
      </c>
    </row>
    <row r="96" spans="1:16" x14ac:dyDescent="0.2">
      <c r="A96" s="1057"/>
      <c r="B96" s="1062"/>
      <c r="C96" s="1051"/>
      <c r="D96" s="1343"/>
      <c r="E96" s="127"/>
      <c r="F96" s="313"/>
      <c r="G96" s="110" t="s">
        <v>17</v>
      </c>
      <c r="H96" s="373"/>
      <c r="I96" s="375">
        <f>I95</f>
        <v>20</v>
      </c>
      <c r="J96" s="375">
        <f>J95</f>
        <v>120</v>
      </c>
      <c r="K96" s="1346"/>
      <c r="L96" s="150"/>
      <c r="M96" s="1080"/>
      <c r="N96" s="76"/>
    </row>
    <row r="97" spans="1:19" ht="14.25" customHeight="1" thickBot="1" x14ac:dyDescent="0.25">
      <c r="A97" s="1057"/>
      <c r="B97" s="1062"/>
      <c r="C97" s="1051"/>
      <c r="D97" s="1477"/>
      <c r="E97" s="1452" t="s">
        <v>79</v>
      </c>
      <c r="F97" s="1453"/>
      <c r="G97" s="1454"/>
      <c r="H97" s="361">
        <f>H94+H91+H84+H82+H75+H88+H86+H96</f>
        <v>181.5</v>
      </c>
      <c r="I97" s="361">
        <f t="shared" ref="I97:J97" si="4">I94+I91+I84+I82+I75+I88+I86+I96</f>
        <v>1006.4</v>
      </c>
      <c r="J97" s="361">
        <f t="shared" si="4"/>
        <v>1547.7</v>
      </c>
      <c r="K97" s="1478"/>
      <c r="L97" s="476"/>
      <c r="M97" s="477"/>
      <c r="N97" s="478"/>
    </row>
    <row r="98" spans="1:19" ht="27.75" customHeight="1" x14ac:dyDescent="0.2">
      <c r="A98" s="1056" t="s">
        <v>18</v>
      </c>
      <c r="B98" s="1061" t="s">
        <v>15</v>
      </c>
      <c r="C98" s="1049" t="s">
        <v>18</v>
      </c>
      <c r="D98" s="503" t="s">
        <v>214</v>
      </c>
      <c r="E98" s="246" t="s">
        <v>3</v>
      </c>
      <c r="F98" s="104">
        <v>5</v>
      </c>
      <c r="G98" s="316"/>
      <c r="H98" s="458"/>
      <c r="I98" s="505"/>
      <c r="J98" s="506"/>
      <c r="K98" s="507"/>
      <c r="L98" s="508"/>
      <c r="M98" s="509"/>
      <c r="N98" s="480"/>
    </row>
    <row r="99" spans="1:19" ht="29.25" customHeight="1" x14ac:dyDescent="0.2">
      <c r="A99" s="1057"/>
      <c r="B99" s="1062"/>
      <c r="C99" s="1064"/>
      <c r="D99" s="1425" t="s">
        <v>246</v>
      </c>
      <c r="E99" s="172"/>
      <c r="F99" s="524"/>
      <c r="G99" s="55" t="s">
        <v>16</v>
      </c>
      <c r="H99" s="403">
        <v>2.2000000000000002</v>
      </c>
      <c r="I99" s="355">
        <v>35.799999999999997</v>
      </c>
      <c r="J99" s="348">
        <v>552.5</v>
      </c>
      <c r="K99" s="164" t="s">
        <v>230</v>
      </c>
      <c r="L99" s="173">
        <v>1</v>
      </c>
      <c r="M99" s="173">
        <v>4</v>
      </c>
      <c r="N99" s="108">
        <v>5</v>
      </c>
    </row>
    <row r="100" spans="1:19" ht="54" customHeight="1" x14ac:dyDescent="0.2">
      <c r="A100" s="1057"/>
      <c r="B100" s="1062"/>
      <c r="C100" s="1064"/>
      <c r="D100" s="1420"/>
      <c r="E100" s="172"/>
      <c r="F100" s="257"/>
      <c r="G100" s="442"/>
      <c r="H100" s="378"/>
      <c r="I100" s="381"/>
      <c r="J100" s="339"/>
      <c r="K100" s="1105" t="s">
        <v>231</v>
      </c>
      <c r="L100" s="75"/>
      <c r="M100" s="75">
        <v>1</v>
      </c>
      <c r="N100" s="76">
        <v>4</v>
      </c>
    </row>
    <row r="101" spans="1:19" ht="14.25" customHeight="1" x14ac:dyDescent="0.2">
      <c r="A101" s="1059"/>
      <c r="B101" s="1062"/>
      <c r="C101" s="1481"/>
      <c r="D101" s="1425" t="s">
        <v>74</v>
      </c>
      <c r="E101" s="172"/>
      <c r="F101" s="290"/>
      <c r="G101" s="1118" t="s">
        <v>16</v>
      </c>
      <c r="H101" s="455">
        <v>39.200000000000003</v>
      </c>
      <c r="I101" s="355"/>
      <c r="J101" s="348"/>
      <c r="K101" s="1341" t="s">
        <v>123</v>
      </c>
      <c r="L101" s="169">
        <v>100</v>
      </c>
      <c r="M101" s="169"/>
      <c r="N101" s="96"/>
    </row>
    <row r="102" spans="1:19" ht="14.25" customHeight="1" x14ac:dyDescent="0.2">
      <c r="A102" s="1059"/>
      <c r="B102" s="1062"/>
      <c r="C102" s="1481"/>
      <c r="D102" s="1419"/>
      <c r="E102" s="172"/>
      <c r="F102" s="290"/>
      <c r="G102" s="443" t="s">
        <v>4</v>
      </c>
      <c r="H102" s="387">
        <v>1.5</v>
      </c>
      <c r="I102" s="383"/>
      <c r="J102" s="340"/>
      <c r="K102" s="1346"/>
      <c r="L102" s="93"/>
      <c r="M102" s="1098"/>
      <c r="N102" s="257"/>
    </row>
    <row r="103" spans="1:19" ht="14.25" customHeight="1" x14ac:dyDescent="0.2">
      <c r="A103" s="1059"/>
      <c r="B103" s="1062"/>
      <c r="C103" s="1064"/>
      <c r="D103" s="1419"/>
      <c r="E103" s="172"/>
      <c r="F103" s="1093"/>
      <c r="G103" s="79" t="s">
        <v>16</v>
      </c>
      <c r="H103" s="388">
        <v>37.5</v>
      </c>
      <c r="I103" s="383"/>
      <c r="J103" s="340"/>
      <c r="K103" s="1074"/>
      <c r="L103" s="93"/>
      <c r="M103" s="1098"/>
      <c r="N103" s="257"/>
    </row>
    <row r="104" spans="1:19" ht="14.25" customHeight="1" x14ac:dyDescent="0.2">
      <c r="A104" s="1059"/>
      <c r="B104" s="1062"/>
      <c r="C104" s="1064"/>
      <c r="D104" s="1420"/>
      <c r="E104" s="172"/>
      <c r="F104" s="1093"/>
      <c r="G104" s="110" t="s">
        <v>216</v>
      </c>
      <c r="H104" s="498">
        <f>SUM(H101:H103)</f>
        <v>78.2</v>
      </c>
      <c r="I104" s="498"/>
      <c r="J104" s="498"/>
      <c r="K104" s="1071"/>
      <c r="L104" s="93"/>
      <c r="M104" s="1098"/>
      <c r="N104" s="257"/>
    </row>
    <row r="105" spans="1:19" ht="17.25" customHeight="1" x14ac:dyDescent="0.2">
      <c r="A105" s="1057"/>
      <c r="B105" s="1062"/>
      <c r="C105" s="1064"/>
      <c r="D105" s="1458" t="s">
        <v>215</v>
      </c>
      <c r="E105" s="200" t="s">
        <v>3</v>
      </c>
      <c r="F105" s="281">
        <v>5</v>
      </c>
      <c r="G105" s="485" t="s">
        <v>296</v>
      </c>
      <c r="H105" s="1156">
        <v>785.8</v>
      </c>
      <c r="I105" s="486">
        <v>1052.2</v>
      </c>
      <c r="J105" s="487"/>
      <c r="K105" s="488" t="s">
        <v>126</v>
      </c>
      <c r="L105" s="69">
        <v>45</v>
      </c>
      <c r="M105" s="173">
        <v>100</v>
      </c>
      <c r="N105" s="214"/>
      <c r="P105" s="142"/>
      <c r="Q105" s="143"/>
      <c r="R105" s="143"/>
    </row>
    <row r="106" spans="1:19" ht="24" customHeight="1" x14ac:dyDescent="0.2">
      <c r="A106" s="1057"/>
      <c r="B106" s="1062"/>
      <c r="C106" s="1064"/>
      <c r="D106" s="1459"/>
      <c r="E106" s="1460" t="s">
        <v>67</v>
      </c>
      <c r="F106" s="1108"/>
      <c r="G106" s="485" t="s">
        <v>16</v>
      </c>
      <c r="H106" s="549">
        <v>600</v>
      </c>
      <c r="I106" s="489">
        <v>946.9</v>
      </c>
      <c r="J106" s="490"/>
      <c r="K106" s="491"/>
      <c r="L106" s="33"/>
      <c r="M106" s="66"/>
      <c r="N106" s="183"/>
      <c r="P106" s="142"/>
      <c r="Q106" s="143"/>
      <c r="R106" s="143"/>
    </row>
    <row r="107" spans="1:19" ht="15" customHeight="1" x14ac:dyDescent="0.2">
      <c r="A107" s="1059"/>
      <c r="B107" s="1062"/>
      <c r="C107" s="1064"/>
      <c r="D107" s="1099"/>
      <c r="E107" s="1339"/>
      <c r="F107" s="1108"/>
      <c r="G107" s="110" t="s">
        <v>17</v>
      </c>
      <c r="H107" s="373">
        <f>SUM(H105:H106)</f>
        <v>1385.8</v>
      </c>
      <c r="I107" s="499">
        <f>SUM(I105:I106)</f>
        <v>1999.1</v>
      </c>
      <c r="J107" s="500"/>
      <c r="K107" s="491"/>
      <c r="L107" s="33"/>
      <c r="M107" s="66"/>
      <c r="N107" s="183"/>
      <c r="P107" s="142"/>
      <c r="Q107" s="143"/>
      <c r="R107" s="143"/>
    </row>
    <row r="108" spans="1:19" ht="30" customHeight="1" x14ac:dyDescent="0.2">
      <c r="A108" s="1059"/>
      <c r="B108" s="1062"/>
      <c r="C108" s="1064"/>
      <c r="D108" s="471" t="s">
        <v>112</v>
      </c>
      <c r="E108" s="495"/>
      <c r="F108" s="496"/>
      <c r="G108" s="1118" t="s">
        <v>75</v>
      </c>
      <c r="H108" s="497"/>
      <c r="I108" s="383">
        <v>125</v>
      </c>
      <c r="J108" s="340">
        <v>1300</v>
      </c>
      <c r="K108" s="216" t="s">
        <v>113</v>
      </c>
      <c r="L108" s="169"/>
      <c r="M108" s="169">
        <v>1</v>
      </c>
      <c r="N108" s="96"/>
    </row>
    <row r="109" spans="1:19" ht="15" customHeight="1" x14ac:dyDescent="0.2">
      <c r="A109" s="1057"/>
      <c r="B109" s="1062"/>
      <c r="C109" s="1064"/>
      <c r="D109" s="1099"/>
      <c r="E109" s="1069"/>
      <c r="F109" s="494"/>
      <c r="G109" s="110" t="s">
        <v>17</v>
      </c>
      <c r="H109" s="394"/>
      <c r="I109" s="396">
        <f>I108</f>
        <v>125</v>
      </c>
      <c r="J109" s="396">
        <f>J108</f>
        <v>1300</v>
      </c>
      <c r="K109" s="1070" t="s">
        <v>114</v>
      </c>
      <c r="L109" s="161"/>
      <c r="M109" s="162"/>
      <c r="N109" s="96">
        <v>50</v>
      </c>
    </row>
    <row r="110" spans="1:19" ht="15" customHeight="1" thickBot="1" x14ac:dyDescent="0.25">
      <c r="A110" s="1057"/>
      <c r="B110" s="1062"/>
      <c r="C110" s="1064"/>
      <c r="D110" s="1099"/>
      <c r="E110" s="1461" t="s">
        <v>79</v>
      </c>
      <c r="F110" s="1462"/>
      <c r="G110" s="1463"/>
      <c r="H110" s="394">
        <f>H109+H107+H104+H99</f>
        <v>1466.2</v>
      </c>
      <c r="I110" s="394">
        <f t="shared" ref="I110:J110" si="5">I109+I107+I104+I99</f>
        <v>2159.9</v>
      </c>
      <c r="J110" s="394">
        <f t="shared" si="5"/>
        <v>1852.5</v>
      </c>
      <c r="K110" s="1073"/>
      <c r="L110" s="149"/>
      <c r="M110" s="45"/>
      <c r="N110" s="257"/>
    </row>
    <row r="111" spans="1:19" ht="27" customHeight="1" x14ac:dyDescent="0.2">
      <c r="A111" s="1056" t="s">
        <v>18</v>
      </c>
      <c r="B111" s="1061" t="s">
        <v>15</v>
      </c>
      <c r="C111" s="1065" t="s">
        <v>20</v>
      </c>
      <c r="D111" s="177" t="s">
        <v>35</v>
      </c>
      <c r="E111" s="178"/>
      <c r="F111" s="245"/>
      <c r="G111" s="1117"/>
      <c r="H111" s="402"/>
      <c r="I111" s="331"/>
      <c r="J111" s="330"/>
      <c r="K111" s="89" t="s">
        <v>190</v>
      </c>
      <c r="L111" s="146">
        <v>1</v>
      </c>
      <c r="M111" s="180"/>
      <c r="N111" s="138"/>
    </row>
    <row r="112" spans="1:19" ht="26.25" customHeight="1" x14ac:dyDescent="0.2">
      <c r="A112" s="1057"/>
      <c r="B112" s="1062"/>
      <c r="C112" s="1064"/>
      <c r="D112" s="1436" t="s">
        <v>269</v>
      </c>
      <c r="E112" s="172" t="s">
        <v>3</v>
      </c>
      <c r="F112" s="181">
        <v>5</v>
      </c>
      <c r="G112" s="1119" t="s">
        <v>16</v>
      </c>
      <c r="H112" s="349">
        <v>4</v>
      </c>
      <c r="I112" s="438">
        <v>20</v>
      </c>
      <c r="J112" s="356">
        <v>62.1</v>
      </c>
      <c r="K112" s="182" t="s">
        <v>118</v>
      </c>
      <c r="L112" s="93"/>
      <c r="M112" s="1098">
        <v>1</v>
      </c>
      <c r="N112" s="183"/>
      <c r="O112" s="232"/>
      <c r="P112" s="1457"/>
      <c r="Q112" s="1456"/>
      <c r="R112" s="1456"/>
      <c r="S112" s="1456"/>
    </row>
    <row r="113" spans="1:19" ht="26.25" customHeight="1" x14ac:dyDescent="0.2">
      <c r="A113" s="1059"/>
      <c r="B113" s="1062"/>
      <c r="C113" s="184"/>
      <c r="D113" s="1436"/>
      <c r="E113" s="172"/>
      <c r="F113" s="181"/>
      <c r="G113" s="79" t="s">
        <v>5</v>
      </c>
      <c r="H113" s="454"/>
      <c r="I113" s="377">
        <v>113.3</v>
      </c>
      <c r="J113" s="392">
        <v>351.7</v>
      </c>
      <c r="K113" s="182" t="s">
        <v>124</v>
      </c>
      <c r="L113" s="149"/>
      <c r="M113" s="45"/>
      <c r="N113" s="257">
        <v>30</v>
      </c>
      <c r="O113" s="232"/>
      <c r="P113" s="1457"/>
      <c r="Q113" s="1456"/>
      <c r="R113" s="1456"/>
      <c r="S113" s="1456"/>
    </row>
    <row r="114" spans="1:19" ht="30" customHeight="1" x14ac:dyDescent="0.2">
      <c r="A114" s="1059"/>
      <c r="B114" s="1062"/>
      <c r="C114" s="184"/>
      <c r="D114" s="1387"/>
      <c r="E114" s="172"/>
      <c r="F114" s="187"/>
      <c r="G114" s="110" t="s">
        <v>17</v>
      </c>
      <c r="H114" s="394">
        <f>SUM(H112:H113)</f>
        <v>4</v>
      </c>
      <c r="I114" s="396">
        <f>SUM(I112:I113)</f>
        <v>133.30000000000001</v>
      </c>
      <c r="J114" s="393">
        <f>SUM(J112:J113)</f>
        <v>413.8</v>
      </c>
      <c r="K114" s="182"/>
      <c r="L114" s="149"/>
      <c r="M114" s="45"/>
      <c r="N114" s="257"/>
      <c r="O114" s="232"/>
      <c r="P114" s="1289"/>
      <c r="Q114" s="1098"/>
      <c r="R114" s="1098"/>
      <c r="S114" s="1098"/>
    </row>
    <row r="115" spans="1:19" ht="15.75" customHeight="1" x14ac:dyDescent="0.2">
      <c r="A115" s="1057"/>
      <c r="B115" s="1062"/>
      <c r="C115" s="1064"/>
      <c r="D115" s="1437" t="s">
        <v>232</v>
      </c>
      <c r="E115" s="175" t="s">
        <v>3</v>
      </c>
      <c r="F115" s="188">
        <v>5</v>
      </c>
      <c r="G115" s="1118" t="s">
        <v>16</v>
      </c>
      <c r="H115" s="403">
        <v>2.2000000000000002</v>
      </c>
      <c r="I115" s="497"/>
      <c r="J115" s="596">
        <v>50</v>
      </c>
      <c r="K115" s="231" t="s">
        <v>125</v>
      </c>
      <c r="L115" s="169">
        <v>1</v>
      </c>
      <c r="M115" s="169"/>
      <c r="N115" s="214"/>
      <c r="P115" s="1122"/>
      <c r="Q115" s="1098"/>
      <c r="R115" s="1098"/>
      <c r="S115" s="1098"/>
    </row>
    <row r="116" spans="1:19" ht="18.75" customHeight="1" x14ac:dyDescent="0.2">
      <c r="A116" s="1059"/>
      <c r="B116" s="1062"/>
      <c r="C116" s="184"/>
      <c r="D116" s="1436"/>
      <c r="E116" s="172"/>
      <c r="F116" s="181"/>
      <c r="G116" s="79" t="s">
        <v>75</v>
      </c>
      <c r="H116" s="454"/>
      <c r="I116" s="457">
        <v>31.6</v>
      </c>
      <c r="J116" s="392">
        <v>508.4</v>
      </c>
      <c r="K116" s="182" t="s">
        <v>118</v>
      </c>
      <c r="L116" s="93"/>
      <c r="M116" s="1098">
        <v>1</v>
      </c>
      <c r="N116" s="183"/>
      <c r="P116" s="1122"/>
      <c r="Q116" s="1098"/>
      <c r="R116" s="1098"/>
      <c r="S116" s="1098"/>
    </row>
    <row r="117" spans="1:19" ht="30.75" customHeight="1" x14ac:dyDescent="0.2">
      <c r="A117" s="1059"/>
      <c r="B117" s="1062"/>
      <c r="C117" s="184"/>
      <c r="D117" s="1387"/>
      <c r="E117" s="172"/>
      <c r="F117" s="187"/>
      <c r="G117" s="110" t="s">
        <v>17</v>
      </c>
      <c r="H117" s="394">
        <f>SUM(H115:H116)</f>
        <v>2.2000000000000002</v>
      </c>
      <c r="I117" s="396">
        <f>SUM(I115:I116)</f>
        <v>31.6</v>
      </c>
      <c r="J117" s="393">
        <f>SUM(J115:J116)</f>
        <v>558.4</v>
      </c>
      <c r="K117" s="182" t="s">
        <v>124</v>
      </c>
      <c r="L117" s="149"/>
      <c r="M117" s="45"/>
      <c r="N117" s="257">
        <v>100</v>
      </c>
      <c r="P117" s="1122"/>
      <c r="Q117" s="1098"/>
      <c r="R117" s="1098"/>
      <c r="S117" s="1098"/>
    </row>
    <row r="118" spans="1:19" ht="20.25" customHeight="1" x14ac:dyDescent="0.2">
      <c r="A118" s="1057"/>
      <c r="B118" s="1062"/>
      <c r="C118" s="1064"/>
      <c r="D118" s="1437" t="s">
        <v>162</v>
      </c>
      <c r="E118" s="175" t="s">
        <v>3</v>
      </c>
      <c r="F118" s="188">
        <v>5</v>
      </c>
      <c r="G118" s="1118" t="s">
        <v>16</v>
      </c>
      <c r="H118" s="403"/>
      <c r="I118" s="497"/>
      <c r="J118" s="592">
        <v>2.2000000000000002</v>
      </c>
      <c r="K118" s="1341" t="s">
        <v>125</v>
      </c>
      <c r="L118" s="169"/>
      <c r="M118" s="169"/>
      <c r="N118" s="214">
        <v>1</v>
      </c>
      <c r="P118" s="1247"/>
      <c r="Q118" s="1098"/>
      <c r="R118" s="1098"/>
      <c r="S118" s="1098"/>
    </row>
    <row r="119" spans="1:19" x14ac:dyDescent="0.2">
      <c r="A119" s="1059"/>
      <c r="B119" s="1062"/>
      <c r="C119" s="184"/>
      <c r="D119" s="1436"/>
      <c r="E119" s="249"/>
      <c r="F119" s="187"/>
      <c r="G119" s="110" t="s">
        <v>17</v>
      </c>
      <c r="H119" s="394"/>
      <c r="I119" s="396"/>
      <c r="J119" s="393">
        <f>SUM(J118)</f>
        <v>2.2000000000000002</v>
      </c>
      <c r="K119" s="1346"/>
      <c r="L119" s="149"/>
      <c r="M119" s="45"/>
      <c r="N119" s="257"/>
    </row>
    <row r="120" spans="1:19" ht="13.5" customHeight="1" thickBot="1" x14ac:dyDescent="0.25">
      <c r="A120" s="1060"/>
      <c r="B120" s="1063"/>
      <c r="C120" s="1066"/>
      <c r="D120" s="1455"/>
      <c r="E120" s="1452" t="s">
        <v>79</v>
      </c>
      <c r="F120" s="1453"/>
      <c r="G120" s="1454"/>
      <c r="H120" s="361">
        <f>H119+H117+H114</f>
        <v>6.2</v>
      </c>
      <c r="I120" s="363">
        <f t="shared" ref="I120:J120" si="6">I119+I117+I114</f>
        <v>164.9</v>
      </c>
      <c r="J120" s="362">
        <f t="shared" si="6"/>
        <v>974.40000000000009</v>
      </c>
      <c r="K120" s="444"/>
      <c r="L120" s="467"/>
      <c r="M120" s="467"/>
      <c r="N120" s="468"/>
    </row>
    <row r="121" spans="1:19" ht="43.5" customHeight="1" x14ac:dyDescent="0.2">
      <c r="A121" s="1056" t="s">
        <v>18</v>
      </c>
      <c r="B121" s="1061" t="s">
        <v>15</v>
      </c>
      <c r="C121" s="192" t="s">
        <v>22</v>
      </c>
      <c r="D121" s="195" t="s">
        <v>182</v>
      </c>
      <c r="E121" s="254"/>
      <c r="F121" s="302">
        <v>2</v>
      </c>
      <c r="G121" s="1117" t="s">
        <v>16</v>
      </c>
      <c r="H121" s="529">
        <f>181.6+15+3.3+4+10</f>
        <v>213.9</v>
      </c>
      <c r="I121" s="331">
        <v>15</v>
      </c>
      <c r="J121" s="389">
        <v>15</v>
      </c>
      <c r="K121" s="158"/>
      <c r="L121" s="146"/>
      <c r="M121" s="88"/>
      <c r="N121" s="138"/>
    </row>
    <row r="122" spans="1:19" ht="38.25" customHeight="1" x14ac:dyDescent="0.2">
      <c r="A122" s="1199"/>
      <c r="B122" s="1201"/>
      <c r="C122" s="193"/>
      <c r="D122" s="1431" t="s">
        <v>300</v>
      </c>
      <c r="E122" s="1206"/>
      <c r="F122" s="84"/>
      <c r="G122" s="1208"/>
      <c r="H122" s="349"/>
      <c r="I122" s="381"/>
      <c r="J122" s="339"/>
      <c r="K122" s="1082" t="s">
        <v>234</v>
      </c>
      <c r="L122" s="30">
        <v>3</v>
      </c>
      <c r="M122" s="44"/>
      <c r="N122" s="86"/>
    </row>
    <row r="123" spans="1:19" ht="38.25" customHeight="1" x14ac:dyDescent="0.2">
      <c r="A123" s="1243"/>
      <c r="B123" s="1244"/>
      <c r="C123" s="193"/>
      <c r="D123" s="1449"/>
      <c r="E123" s="1245"/>
      <c r="F123" s="84"/>
      <c r="G123" s="1246"/>
      <c r="H123" s="349"/>
      <c r="I123" s="381"/>
      <c r="J123" s="339"/>
      <c r="K123" s="276" t="s">
        <v>282</v>
      </c>
      <c r="L123" s="287">
        <v>100</v>
      </c>
      <c r="M123" s="196"/>
      <c r="N123" s="86"/>
    </row>
    <row r="124" spans="1:19" ht="42.75" customHeight="1" x14ac:dyDescent="0.2">
      <c r="A124" s="475"/>
      <c r="B124" s="1301"/>
      <c r="C124" s="510"/>
      <c r="D124" s="271" t="s">
        <v>183</v>
      </c>
      <c r="E124" s="1304"/>
      <c r="F124" s="121"/>
      <c r="G124" s="1307"/>
      <c r="H124" s="722"/>
      <c r="I124" s="511"/>
      <c r="J124" s="512"/>
      <c r="K124" s="166" t="s">
        <v>149</v>
      </c>
      <c r="L124" s="196">
        <v>9</v>
      </c>
      <c r="M124" s="190"/>
      <c r="N124" s="262"/>
    </row>
    <row r="125" spans="1:19" ht="42.75" customHeight="1" x14ac:dyDescent="0.2">
      <c r="A125" s="1057"/>
      <c r="B125" s="1062"/>
      <c r="C125" s="193"/>
      <c r="D125" s="479" t="s">
        <v>233</v>
      </c>
      <c r="E125" s="1102"/>
      <c r="F125" s="84"/>
      <c r="G125" s="1119"/>
      <c r="H125" s="349"/>
      <c r="I125" s="381"/>
      <c r="J125" s="339"/>
      <c r="K125" s="303" t="s">
        <v>150</v>
      </c>
      <c r="L125" s="30">
        <v>9</v>
      </c>
      <c r="M125" s="44"/>
      <c r="N125" s="86"/>
    </row>
    <row r="126" spans="1:19" ht="19.5" customHeight="1" x14ac:dyDescent="0.2">
      <c r="A126" s="1057"/>
      <c r="B126" s="1062"/>
      <c r="C126" s="193"/>
      <c r="D126" s="1431" t="s">
        <v>184</v>
      </c>
      <c r="E126" s="1102"/>
      <c r="F126" s="84"/>
      <c r="G126" s="1119"/>
      <c r="H126" s="401"/>
      <c r="I126" s="381"/>
      <c r="J126" s="339"/>
      <c r="K126" s="1090" t="s">
        <v>235</v>
      </c>
      <c r="L126" s="161">
        <v>2</v>
      </c>
      <c r="M126" s="162"/>
      <c r="N126" s="96"/>
    </row>
    <row r="127" spans="1:19" ht="21" customHeight="1" x14ac:dyDescent="0.2">
      <c r="A127" s="1057"/>
      <c r="B127" s="1062"/>
      <c r="C127" s="193"/>
      <c r="D127" s="1449"/>
      <c r="E127" s="1102"/>
      <c r="F127" s="84"/>
      <c r="G127" s="1119"/>
      <c r="H127" s="401"/>
      <c r="I127" s="381"/>
      <c r="J127" s="339"/>
      <c r="K127" s="303" t="s">
        <v>151</v>
      </c>
      <c r="L127" s="30">
        <v>336</v>
      </c>
      <c r="M127" s="44"/>
      <c r="N127" s="86"/>
    </row>
    <row r="128" spans="1:19" ht="65.25" customHeight="1" x14ac:dyDescent="0.2">
      <c r="A128" s="1057"/>
      <c r="B128" s="1062"/>
      <c r="C128" s="193"/>
      <c r="D128" s="601" t="s">
        <v>236</v>
      </c>
      <c r="E128" s="1102"/>
      <c r="F128" s="84"/>
      <c r="G128" s="1119"/>
      <c r="H128" s="401"/>
      <c r="I128" s="381"/>
      <c r="J128" s="339"/>
      <c r="K128" s="612" t="s">
        <v>264</v>
      </c>
      <c r="L128" s="273">
        <v>2</v>
      </c>
      <c r="M128" s="273"/>
      <c r="N128" s="274"/>
    </row>
    <row r="129" spans="1:14" ht="45" customHeight="1" x14ac:dyDescent="0.2">
      <c r="A129" s="1057"/>
      <c r="B129" s="1062"/>
      <c r="C129" s="15"/>
      <c r="D129" s="601"/>
      <c r="E129" s="1102"/>
      <c r="F129" s="84"/>
      <c r="G129" s="1119"/>
      <c r="H129" s="349"/>
      <c r="I129" s="381"/>
      <c r="J129" s="339"/>
      <c r="K129" s="612" t="s">
        <v>189</v>
      </c>
      <c r="L129" s="273">
        <v>1</v>
      </c>
      <c r="M129" s="613"/>
      <c r="N129" s="274"/>
    </row>
    <row r="130" spans="1:14" ht="44.25" customHeight="1" x14ac:dyDescent="0.2">
      <c r="A130" s="1057"/>
      <c r="B130" s="1062"/>
      <c r="C130" s="193"/>
      <c r="D130" s="1419"/>
      <c r="E130" s="1102"/>
      <c r="F130" s="84"/>
      <c r="G130" s="1119"/>
      <c r="H130" s="401"/>
      <c r="I130" s="381"/>
      <c r="J130" s="339"/>
      <c r="K130" s="159" t="s">
        <v>179</v>
      </c>
      <c r="L130" s="30">
        <v>37</v>
      </c>
      <c r="M130" s="44"/>
      <c r="N130" s="86"/>
    </row>
    <row r="131" spans="1:14" ht="17.25" customHeight="1" x14ac:dyDescent="0.2">
      <c r="A131" s="1057"/>
      <c r="B131" s="1062"/>
      <c r="C131" s="193"/>
      <c r="D131" s="1419"/>
      <c r="E131" s="1102"/>
      <c r="F131" s="84"/>
      <c r="G131" s="1119"/>
      <c r="H131" s="401"/>
      <c r="I131" s="381"/>
      <c r="J131" s="339"/>
      <c r="K131" s="166" t="s">
        <v>178</v>
      </c>
      <c r="L131" s="196">
        <v>33</v>
      </c>
      <c r="M131" s="190"/>
      <c r="N131" s="262"/>
    </row>
    <row r="132" spans="1:14" ht="28.5" customHeight="1" x14ac:dyDescent="0.2">
      <c r="A132" s="1057"/>
      <c r="B132" s="1062"/>
      <c r="C132" s="193"/>
      <c r="D132" s="1420"/>
      <c r="E132" s="1102"/>
      <c r="F132" s="84"/>
      <c r="G132" s="1119"/>
      <c r="H132" s="401"/>
      <c r="I132" s="381"/>
      <c r="J132" s="339"/>
      <c r="K132" s="303" t="s">
        <v>237</v>
      </c>
      <c r="L132" s="30">
        <v>3</v>
      </c>
      <c r="M132" s="44"/>
      <c r="N132" s="86"/>
    </row>
    <row r="133" spans="1:14" ht="20.25" customHeight="1" x14ac:dyDescent="0.2">
      <c r="A133" s="1057"/>
      <c r="B133" s="1062"/>
      <c r="C133" s="1064"/>
      <c r="D133" s="1419" t="s">
        <v>161</v>
      </c>
      <c r="E133" s="1102"/>
      <c r="F133" s="84"/>
      <c r="G133" s="1119"/>
      <c r="H133" s="378"/>
      <c r="I133" s="381"/>
      <c r="J133" s="392"/>
      <c r="K133" s="1421" t="s">
        <v>238</v>
      </c>
      <c r="L133" s="1438" t="s">
        <v>173</v>
      </c>
      <c r="M133" s="45"/>
      <c r="N133" s="257"/>
    </row>
    <row r="134" spans="1:14" ht="20.25" customHeight="1" x14ac:dyDescent="0.2">
      <c r="A134" s="1057"/>
      <c r="B134" s="1062"/>
      <c r="C134" s="1067"/>
      <c r="D134" s="1420"/>
      <c r="E134" s="1102"/>
      <c r="F134" s="84"/>
      <c r="G134" s="1119"/>
      <c r="H134" s="378"/>
      <c r="I134" s="381"/>
      <c r="J134" s="339"/>
      <c r="K134" s="1451"/>
      <c r="L134" s="1439"/>
      <c r="M134" s="44"/>
      <c r="N134" s="86"/>
    </row>
    <row r="135" spans="1:14" ht="30" customHeight="1" x14ac:dyDescent="0.2">
      <c r="A135" s="1057"/>
      <c r="B135" s="1062"/>
      <c r="C135" s="193"/>
      <c r="D135" s="207" t="s">
        <v>199</v>
      </c>
      <c r="E135" s="1102"/>
      <c r="F135" s="84"/>
      <c r="G135" s="1119"/>
      <c r="H135" s="401"/>
      <c r="I135" s="381"/>
      <c r="J135" s="339"/>
      <c r="K135" s="166" t="s">
        <v>239</v>
      </c>
      <c r="L135" s="196">
        <v>22</v>
      </c>
      <c r="M135" s="190"/>
      <c r="N135" s="262"/>
    </row>
    <row r="136" spans="1:14" ht="30.75" customHeight="1" x14ac:dyDescent="0.2">
      <c r="A136" s="1057"/>
      <c r="B136" s="1062"/>
      <c r="C136" s="193"/>
      <c r="D136" s="471" t="s">
        <v>192</v>
      </c>
      <c r="E136" s="1102"/>
      <c r="F136" s="84"/>
      <c r="G136" s="1119"/>
      <c r="H136" s="349"/>
      <c r="I136" s="381"/>
      <c r="J136" s="339"/>
      <c r="K136" s="285" t="s">
        <v>193</v>
      </c>
      <c r="L136" s="149">
        <v>100</v>
      </c>
      <c r="M136" s="45"/>
      <c r="N136" s="257"/>
    </row>
    <row r="137" spans="1:14" ht="19.5" customHeight="1" x14ac:dyDescent="0.2">
      <c r="A137" s="1057"/>
      <c r="B137" s="1062"/>
      <c r="C137" s="193"/>
      <c r="D137" s="1425" t="s">
        <v>164</v>
      </c>
      <c r="E137" s="1440" t="s">
        <v>66</v>
      </c>
      <c r="F137" s="84"/>
      <c r="G137" s="1119"/>
      <c r="H137" s="401"/>
      <c r="I137" s="381"/>
      <c r="J137" s="339"/>
      <c r="K137" s="299" t="s">
        <v>166</v>
      </c>
      <c r="L137" s="161">
        <v>3</v>
      </c>
      <c r="M137" s="162">
        <v>3</v>
      </c>
      <c r="N137" s="96">
        <v>3</v>
      </c>
    </row>
    <row r="138" spans="1:14" ht="20.25" customHeight="1" x14ac:dyDescent="0.2">
      <c r="A138" s="1057"/>
      <c r="B138" s="1062"/>
      <c r="C138" s="193"/>
      <c r="D138" s="1419"/>
      <c r="E138" s="1441"/>
      <c r="F138" s="84"/>
      <c r="G138" s="1119"/>
      <c r="H138" s="349"/>
      <c r="I138" s="381"/>
      <c r="J138" s="339"/>
      <c r="K138" s="285"/>
      <c r="L138" s="149"/>
      <c r="M138" s="45"/>
      <c r="N138" s="257"/>
    </row>
    <row r="139" spans="1:14" ht="15.75" customHeight="1" thickBot="1" x14ac:dyDescent="0.25">
      <c r="A139" s="1057"/>
      <c r="B139" s="1062"/>
      <c r="C139" s="193"/>
      <c r="D139" s="472"/>
      <c r="E139" s="194" t="s">
        <v>41</v>
      </c>
      <c r="F139" s="304"/>
      <c r="G139" s="110" t="s">
        <v>17</v>
      </c>
      <c r="H139" s="394">
        <f>SUM(H121:H136)</f>
        <v>213.9</v>
      </c>
      <c r="I139" s="394">
        <f>SUM(I121:I136)</f>
        <v>15</v>
      </c>
      <c r="J139" s="394">
        <f>SUM(J121:J136)</f>
        <v>15</v>
      </c>
      <c r="K139" s="160"/>
      <c r="L139" s="147"/>
      <c r="M139" s="1085"/>
      <c r="N139" s="139"/>
    </row>
    <row r="140" spans="1:14" ht="13.5" thickBot="1" x14ac:dyDescent="0.25">
      <c r="A140" s="292" t="s">
        <v>18</v>
      </c>
      <c r="B140" s="11" t="s">
        <v>15</v>
      </c>
      <c r="C140" s="1389" t="s">
        <v>21</v>
      </c>
      <c r="D140" s="1390"/>
      <c r="E140" s="1390"/>
      <c r="F140" s="1390"/>
      <c r="G140" s="1390"/>
      <c r="H140" s="398">
        <f>H139+H120+H110+H97</f>
        <v>1867.8</v>
      </c>
      <c r="I140" s="398">
        <f>I139+I120+I110+I97</f>
        <v>3346.2000000000003</v>
      </c>
      <c r="J140" s="398">
        <f>J139+J120+J110+J97</f>
        <v>4389.6000000000004</v>
      </c>
      <c r="K140" s="1392"/>
      <c r="L140" s="1393"/>
      <c r="M140" s="1393"/>
      <c r="N140" s="1394"/>
    </row>
    <row r="141" spans="1:14" ht="13.5" thickBot="1" x14ac:dyDescent="0.25">
      <c r="A141" s="1059" t="s">
        <v>18</v>
      </c>
      <c r="B141" s="1" t="s">
        <v>18</v>
      </c>
      <c r="C141" s="1442" t="s">
        <v>176</v>
      </c>
      <c r="D141" s="1443"/>
      <c r="E141" s="1443"/>
      <c r="F141" s="1443"/>
      <c r="G141" s="1443"/>
      <c r="H141" s="1443"/>
      <c r="I141" s="1443"/>
      <c r="J141" s="1443"/>
      <c r="K141" s="1443"/>
      <c r="L141" s="1443"/>
      <c r="M141" s="1443"/>
      <c r="N141" s="1444"/>
    </row>
    <row r="142" spans="1:14" ht="18.75" customHeight="1" x14ac:dyDescent="0.2">
      <c r="A142" s="293" t="s">
        <v>18</v>
      </c>
      <c r="B142" s="294" t="s">
        <v>18</v>
      </c>
      <c r="C142" s="27" t="s">
        <v>15</v>
      </c>
      <c r="D142" s="1437" t="s">
        <v>95</v>
      </c>
      <c r="E142" s="1408"/>
      <c r="F142" s="1123">
        <v>2</v>
      </c>
      <c r="G142" s="239" t="s">
        <v>16</v>
      </c>
      <c r="H142" s="445">
        <f>29.2+14.8</f>
        <v>44</v>
      </c>
      <c r="I142" s="397">
        <v>37.200000000000003</v>
      </c>
      <c r="J142" s="400">
        <v>40.299999999999997</v>
      </c>
      <c r="K142" s="242" t="s">
        <v>46</v>
      </c>
      <c r="L142" s="261">
        <v>13</v>
      </c>
      <c r="M142" s="261">
        <v>9</v>
      </c>
      <c r="N142" s="262">
        <v>11</v>
      </c>
    </row>
    <row r="143" spans="1:14" ht="15.75" customHeight="1" thickBot="1" x14ac:dyDescent="0.25">
      <c r="A143" s="295"/>
      <c r="B143" s="296"/>
      <c r="C143" s="1064"/>
      <c r="D143" s="1387"/>
      <c r="E143" s="1409"/>
      <c r="F143" s="1094"/>
      <c r="G143" s="43" t="s">
        <v>17</v>
      </c>
      <c r="H143" s="360">
        <f t="shared" ref="H143:J143" si="7">H142</f>
        <v>44</v>
      </c>
      <c r="I143" s="333">
        <f t="shared" si="7"/>
        <v>37.200000000000003</v>
      </c>
      <c r="J143" s="332">
        <f t="shared" si="7"/>
        <v>40.299999999999997</v>
      </c>
      <c r="K143" s="202" t="s">
        <v>177</v>
      </c>
      <c r="L143" s="251">
        <v>407</v>
      </c>
      <c r="M143" s="251">
        <v>310</v>
      </c>
      <c r="N143" s="114">
        <v>413</v>
      </c>
    </row>
    <row r="144" spans="1:14" ht="31.5" customHeight="1" x14ac:dyDescent="0.2">
      <c r="A144" s="1056" t="s">
        <v>18</v>
      </c>
      <c r="B144" s="1061" t="s">
        <v>18</v>
      </c>
      <c r="C144" s="16" t="s">
        <v>18</v>
      </c>
      <c r="D144" s="297" t="s">
        <v>174</v>
      </c>
      <c r="E144" s="1083"/>
      <c r="F144" s="1123">
        <v>2</v>
      </c>
      <c r="G144" s="50"/>
      <c r="H144" s="334"/>
      <c r="I144" s="331"/>
      <c r="J144" s="389"/>
      <c r="K144" s="1086"/>
      <c r="L144" s="117"/>
      <c r="M144" s="253"/>
      <c r="N144" s="138"/>
    </row>
    <row r="145" spans="1:14" ht="14.25" customHeight="1" x14ac:dyDescent="0.2">
      <c r="A145" s="1057"/>
      <c r="B145" s="1062"/>
      <c r="C145" s="15"/>
      <c r="D145" s="1431" t="s">
        <v>153</v>
      </c>
      <c r="E145" s="1069"/>
      <c r="F145" s="1093"/>
      <c r="G145" s="36" t="s">
        <v>16</v>
      </c>
      <c r="H145" s="461">
        <f>54.4+3.1</f>
        <v>57.5</v>
      </c>
      <c r="I145" s="473">
        <v>45.7</v>
      </c>
      <c r="J145" s="474">
        <v>44.3</v>
      </c>
      <c r="K145" s="252" t="s">
        <v>134</v>
      </c>
      <c r="L145" s="1095">
        <v>5</v>
      </c>
      <c r="M145" s="1112">
        <v>5</v>
      </c>
      <c r="N145" s="257">
        <v>5</v>
      </c>
    </row>
    <row r="146" spans="1:14" ht="14.25" customHeight="1" x14ac:dyDescent="0.2">
      <c r="A146" s="1057"/>
      <c r="B146" s="1062"/>
      <c r="C146" s="15"/>
      <c r="D146" s="1449"/>
      <c r="E146" s="1069"/>
      <c r="F146" s="1093"/>
      <c r="G146" s="36"/>
      <c r="H146" s="461"/>
      <c r="I146" s="473"/>
      <c r="J146" s="474"/>
      <c r="K146" s="167" t="s">
        <v>152</v>
      </c>
      <c r="L146" s="1096">
        <v>284</v>
      </c>
      <c r="M146" s="168">
        <v>280</v>
      </c>
      <c r="N146" s="86">
        <v>280</v>
      </c>
    </row>
    <row r="147" spans="1:14" ht="15.75" customHeight="1" x14ac:dyDescent="0.2">
      <c r="A147" s="1057"/>
      <c r="B147" s="1062"/>
      <c r="C147" s="15"/>
      <c r="D147" s="1450" t="s">
        <v>154</v>
      </c>
      <c r="E147" s="1069"/>
      <c r="F147" s="1093"/>
      <c r="G147" s="36"/>
      <c r="H147" s="435"/>
      <c r="I147" s="354"/>
      <c r="J147" s="426"/>
      <c r="K147" s="252" t="s">
        <v>134</v>
      </c>
      <c r="L147" s="122">
        <v>3</v>
      </c>
      <c r="M147" s="1112"/>
      <c r="N147" s="257"/>
    </row>
    <row r="148" spans="1:14" ht="15.75" customHeight="1" x14ac:dyDescent="0.2">
      <c r="A148" s="1057"/>
      <c r="B148" s="1062"/>
      <c r="C148" s="193"/>
      <c r="D148" s="1450"/>
      <c r="E148" s="1069"/>
      <c r="F148" s="1093"/>
      <c r="G148" s="36"/>
      <c r="H148" s="435"/>
      <c r="I148" s="354"/>
      <c r="J148" s="426"/>
      <c r="K148" s="252" t="s">
        <v>152</v>
      </c>
      <c r="L148" s="149">
        <v>313</v>
      </c>
      <c r="M148" s="1112"/>
      <c r="N148" s="257"/>
    </row>
    <row r="149" spans="1:14" ht="27" customHeight="1" x14ac:dyDescent="0.2">
      <c r="A149" s="1427"/>
      <c r="B149" s="1429"/>
      <c r="C149" s="15"/>
      <c r="D149" s="1431" t="s">
        <v>301</v>
      </c>
      <c r="E149" s="1340"/>
      <c r="F149" s="1432"/>
      <c r="G149" s="51"/>
      <c r="H149" s="435"/>
      <c r="I149" s="607"/>
      <c r="J149" s="474"/>
      <c r="K149" s="299" t="s">
        <v>155</v>
      </c>
      <c r="L149" s="609">
        <v>11</v>
      </c>
      <c r="M149" s="609">
        <v>10</v>
      </c>
      <c r="N149" s="90">
        <v>9</v>
      </c>
    </row>
    <row r="150" spans="1:14" ht="15.75" customHeight="1" thickBot="1" x14ac:dyDescent="0.25">
      <c r="A150" s="1428"/>
      <c r="B150" s="1430"/>
      <c r="C150" s="14"/>
      <c r="D150" s="1407"/>
      <c r="E150" s="1409"/>
      <c r="F150" s="1433"/>
      <c r="G150" s="71" t="s">
        <v>17</v>
      </c>
      <c r="H150" s="361">
        <f>SUM(H145:H149)</f>
        <v>57.5</v>
      </c>
      <c r="I150" s="363">
        <f t="shared" ref="I150:J150" si="8">SUM(I145:I149)</f>
        <v>45.7</v>
      </c>
      <c r="J150" s="391">
        <f t="shared" si="8"/>
        <v>44.3</v>
      </c>
      <c r="K150" s="210" t="s">
        <v>156</v>
      </c>
      <c r="L150" s="211">
        <v>11</v>
      </c>
      <c r="M150" s="211">
        <v>10</v>
      </c>
      <c r="N150" s="212">
        <v>9</v>
      </c>
    </row>
    <row r="151" spans="1:14" ht="13.5" thickBot="1" x14ac:dyDescent="0.25">
      <c r="A151" s="2" t="s">
        <v>18</v>
      </c>
      <c r="B151" s="1" t="s">
        <v>18</v>
      </c>
      <c r="C151" s="1389" t="s">
        <v>21</v>
      </c>
      <c r="D151" s="1390"/>
      <c r="E151" s="1390"/>
      <c r="F151" s="1390"/>
      <c r="G151" s="1390"/>
      <c r="H151" s="398">
        <f>H150+H143</f>
        <v>101.5</v>
      </c>
      <c r="I151" s="399">
        <f t="shared" ref="I151:J151" si="9">I150+I143</f>
        <v>82.9</v>
      </c>
      <c r="J151" s="456">
        <f t="shared" si="9"/>
        <v>84.6</v>
      </c>
      <c r="K151" s="1392"/>
      <c r="L151" s="1393"/>
      <c r="M151" s="1393"/>
      <c r="N151" s="1394"/>
    </row>
    <row r="152" spans="1:14" ht="13.5" thickBot="1" x14ac:dyDescent="0.25">
      <c r="A152" s="1058" t="s">
        <v>18</v>
      </c>
      <c r="B152" s="17" t="s">
        <v>20</v>
      </c>
      <c r="C152" s="1434" t="s">
        <v>37</v>
      </c>
      <c r="D152" s="1434"/>
      <c r="E152" s="1434"/>
      <c r="F152" s="1434"/>
      <c r="G152" s="1434"/>
      <c r="H152" s="1434"/>
      <c r="I152" s="1434"/>
      <c r="J152" s="1434"/>
      <c r="K152" s="1434"/>
      <c r="L152" s="1434"/>
      <c r="M152" s="1434"/>
      <c r="N152" s="1435"/>
    </row>
    <row r="153" spans="1:14" ht="18" customHeight="1" x14ac:dyDescent="0.2">
      <c r="A153" s="1056" t="s">
        <v>18</v>
      </c>
      <c r="B153" s="1061" t="s">
        <v>20</v>
      </c>
      <c r="C153" s="1065" t="s">
        <v>15</v>
      </c>
      <c r="D153" s="1447" t="s">
        <v>38</v>
      </c>
      <c r="E153" s="254"/>
      <c r="F153" s="118">
        <v>6</v>
      </c>
      <c r="G153" s="1117" t="s">
        <v>16</v>
      </c>
      <c r="H153" s="379">
        <f>1883.6-77.8</f>
        <v>1805.8</v>
      </c>
      <c r="I153" s="447">
        <v>1572.8</v>
      </c>
      <c r="J153" s="447">
        <v>1572.8</v>
      </c>
      <c r="K153" s="119"/>
      <c r="L153" s="73"/>
      <c r="M153" s="64"/>
      <c r="N153" s="138"/>
    </row>
    <row r="154" spans="1:14" ht="17.25" customHeight="1" x14ac:dyDescent="0.2">
      <c r="A154" s="1057"/>
      <c r="B154" s="1062"/>
      <c r="C154" s="1064"/>
      <c r="D154" s="1448"/>
      <c r="E154" s="1102"/>
      <c r="F154" s="1108"/>
      <c r="G154" s="234" t="s">
        <v>19</v>
      </c>
      <c r="H154" s="358">
        <v>6.9</v>
      </c>
      <c r="I154" s="359">
        <v>6.9</v>
      </c>
      <c r="J154" s="446">
        <v>6.9</v>
      </c>
      <c r="K154" s="201"/>
      <c r="L154" s="75"/>
      <c r="M154" s="66"/>
      <c r="N154" s="257"/>
    </row>
    <row r="155" spans="1:14" ht="30.75" customHeight="1" x14ac:dyDescent="0.2">
      <c r="A155" s="1057"/>
      <c r="B155" s="1062"/>
      <c r="C155" s="1067"/>
      <c r="D155" s="204" t="s">
        <v>50</v>
      </c>
      <c r="E155" s="1069"/>
      <c r="F155" s="1108"/>
      <c r="G155" s="1119"/>
      <c r="H155" s="379"/>
      <c r="I155" s="337"/>
      <c r="J155" s="350"/>
      <c r="K155" s="1078" t="s">
        <v>102</v>
      </c>
      <c r="L155" s="609">
        <v>14</v>
      </c>
      <c r="M155" s="609">
        <v>14</v>
      </c>
      <c r="N155" s="90">
        <v>14</v>
      </c>
    </row>
    <row r="156" spans="1:14" ht="40.5" customHeight="1" x14ac:dyDescent="0.2">
      <c r="A156" s="1057"/>
      <c r="B156" s="1062"/>
      <c r="C156" s="1067"/>
      <c r="D156" s="310" t="s">
        <v>171</v>
      </c>
      <c r="E156" s="1069"/>
      <c r="F156" s="1108"/>
      <c r="G156" s="1119"/>
      <c r="H156" s="379"/>
      <c r="I156" s="337"/>
      <c r="J156" s="350"/>
      <c r="K156" s="1082" t="s">
        <v>241</v>
      </c>
      <c r="L156" s="116">
        <v>93</v>
      </c>
      <c r="M156" s="116">
        <v>93</v>
      </c>
      <c r="N156" s="68">
        <v>93</v>
      </c>
    </row>
    <row r="157" spans="1:14" s="106" customFormat="1" ht="30.75" customHeight="1" x14ac:dyDescent="0.2">
      <c r="A157" s="1199"/>
      <c r="B157" s="1201"/>
      <c r="C157" s="1202"/>
      <c r="D157" s="310" t="s">
        <v>44</v>
      </c>
      <c r="E157" s="1203"/>
      <c r="F157" s="1207"/>
      <c r="G157" s="1208"/>
      <c r="H157" s="379"/>
      <c r="I157" s="337"/>
      <c r="J157" s="350"/>
      <c r="K157" s="1082" t="s">
        <v>240</v>
      </c>
      <c r="L157" s="116">
        <v>30</v>
      </c>
      <c r="M157" s="116">
        <v>30</v>
      </c>
      <c r="N157" s="70">
        <v>30</v>
      </c>
    </row>
    <row r="158" spans="1:14" ht="29.25" customHeight="1" x14ac:dyDescent="0.2">
      <c r="A158" s="1199"/>
      <c r="B158" s="1201"/>
      <c r="C158" s="1202"/>
      <c r="D158" s="310" t="s">
        <v>47</v>
      </c>
      <c r="E158" s="1203"/>
      <c r="F158" s="1207"/>
      <c r="G158" s="1208"/>
      <c r="H158" s="379"/>
      <c r="I158" s="337"/>
      <c r="J158" s="350"/>
      <c r="K158" s="1205" t="s">
        <v>103</v>
      </c>
      <c r="L158" s="116">
        <v>4</v>
      </c>
      <c r="M158" s="116">
        <v>5</v>
      </c>
      <c r="N158" s="70">
        <v>5</v>
      </c>
    </row>
    <row r="159" spans="1:14" s="106" customFormat="1" ht="16.5" customHeight="1" x14ac:dyDescent="0.2">
      <c r="A159" s="1292"/>
      <c r="B159" s="1294"/>
      <c r="C159" s="1297"/>
      <c r="D159" s="204" t="s">
        <v>43</v>
      </c>
      <c r="E159" s="1302"/>
      <c r="F159" s="1303"/>
      <c r="G159" s="1306"/>
      <c r="H159" s="379"/>
      <c r="I159" s="337"/>
      <c r="J159" s="350"/>
      <c r="K159" s="1204" t="s">
        <v>49</v>
      </c>
      <c r="L159" s="609">
        <v>32.9</v>
      </c>
      <c r="M159" s="609">
        <v>32.9</v>
      </c>
      <c r="N159" s="90">
        <v>32.9</v>
      </c>
    </row>
    <row r="160" spans="1:14" ht="12.75" customHeight="1" x14ac:dyDescent="0.2">
      <c r="A160" s="1292"/>
      <c r="B160" s="1294"/>
      <c r="C160" s="1295"/>
      <c r="D160" s="1436" t="s">
        <v>45</v>
      </c>
      <c r="E160" s="1302"/>
      <c r="F160" s="1303"/>
      <c r="G160" s="1306"/>
      <c r="H160" s="336"/>
      <c r="I160" s="337"/>
      <c r="J160" s="350"/>
      <c r="K160" s="1422" t="s">
        <v>170</v>
      </c>
      <c r="L160" s="1423">
        <v>99</v>
      </c>
      <c r="M160" s="1423">
        <v>99</v>
      </c>
      <c r="N160" s="1445">
        <v>99</v>
      </c>
    </row>
    <row r="161" spans="1:17" ht="12.75" customHeight="1" x14ac:dyDescent="0.2">
      <c r="A161" s="1292"/>
      <c r="B161" s="1294"/>
      <c r="C161" s="1297"/>
      <c r="D161" s="1387"/>
      <c r="E161" s="1302"/>
      <c r="F161" s="1303"/>
      <c r="G161" s="32"/>
      <c r="H161" s="81"/>
      <c r="I161" s="1155"/>
      <c r="J161" s="215"/>
      <c r="K161" s="1386"/>
      <c r="L161" s="1424"/>
      <c r="M161" s="1424"/>
      <c r="N161" s="1446"/>
    </row>
    <row r="162" spans="1:17" ht="30" customHeight="1" x14ac:dyDescent="0.2">
      <c r="A162" s="475"/>
      <c r="B162" s="1301"/>
      <c r="C162" s="1296"/>
      <c r="D162" s="207" t="s">
        <v>70</v>
      </c>
      <c r="E162" s="719"/>
      <c r="F162" s="610"/>
      <c r="G162" s="217"/>
      <c r="H162" s="1323"/>
      <c r="I162" s="611"/>
      <c r="J162" s="525"/>
      <c r="K162" s="166" t="s">
        <v>104</v>
      </c>
      <c r="L162" s="186">
        <v>11</v>
      </c>
      <c r="M162" s="186">
        <v>14</v>
      </c>
      <c r="N162" s="205">
        <v>16</v>
      </c>
      <c r="O162" s="106"/>
      <c r="Q162" s="208"/>
    </row>
    <row r="163" spans="1:17" ht="41.25" customHeight="1" x14ac:dyDescent="0.2">
      <c r="A163" s="1057"/>
      <c r="B163" s="1062"/>
      <c r="C163" s="1067"/>
      <c r="D163" s="1299" t="s">
        <v>242</v>
      </c>
      <c r="E163" s="122"/>
      <c r="F163" s="441"/>
      <c r="G163" s="40"/>
      <c r="H163" s="336"/>
      <c r="I163" s="337"/>
      <c r="J163" s="350"/>
      <c r="K163" s="1298" t="s">
        <v>169</v>
      </c>
      <c r="L163" s="116">
        <v>1</v>
      </c>
      <c r="M163" s="116">
        <v>1</v>
      </c>
      <c r="N163" s="70">
        <v>1</v>
      </c>
      <c r="O163" s="106"/>
      <c r="Q163" s="208"/>
    </row>
    <row r="164" spans="1:17" ht="42.75" customHeight="1" x14ac:dyDescent="0.2">
      <c r="A164" s="1057"/>
      <c r="B164" s="1062"/>
      <c r="C164" s="1067"/>
      <c r="D164" s="1088" t="s">
        <v>109</v>
      </c>
      <c r="E164" s="122"/>
      <c r="F164" s="441"/>
      <c r="G164" s="40"/>
      <c r="H164" s="336"/>
      <c r="I164" s="337"/>
      <c r="J164" s="350"/>
      <c r="K164" s="481" t="s">
        <v>243</v>
      </c>
      <c r="L164" s="1092">
        <v>6</v>
      </c>
      <c r="M164" s="1092">
        <v>10</v>
      </c>
      <c r="N164" s="77">
        <v>10</v>
      </c>
      <c r="O164" s="106"/>
      <c r="Q164" s="208"/>
    </row>
    <row r="165" spans="1:17" ht="31.5" customHeight="1" x14ac:dyDescent="0.2">
      <c r="A165" s="1057"/>
      <c r="B165" s="1062"/>
      <c r="C165" s="1067"/>
      <c r="D165" s="1088" t="s">
        <v>110</v>
      </c>
      <c r="E165" s="122"/>
      <c r="F165" s="441"/>
      <c r="G165" s="40"/>
      <c r="H165" s="336"/>
      <c r="I165" s="337"/>
      <c r="J165" s="350"/>
      <c r="K165" s="481" t="s">
        <v>111</v>
      </c>
      <c r="L165" s="1092">
        <v>1</v>
      </c>
      <c r="M165" s="1092"/>
      <c r="N165" s="77"/>
      <c r="O165" s="106"/>
      <c r="Q165" s="208"/>
    </row>
    <row r="166" spans="1:17" ht="25.5" customHeight="1" x14ac:dyDescent="0.2">
      <c r="A166" s="1057"/>
      <c r="B166" s="1062"/>
      <c r="C166" s="1064"/>
      <c r="D166" s="1419" t="s">
        <v>108</v>
      </c>
      <c r="E166" s="1340"/>
      <c r="F166" s="328"/>
      <c r="G166" s="1119"/>
      <c r="H166" s="379"/>
      <c r="I166" s="381"/>
      <c r="J166" s="339"/>
      <c r="K166" s="272" t="s">
        <v>168</v>
      </c>
      <c r="L166" s="256">
        <v>1</v>
      </c>
      <c r="M166" s="45"/>
      <c r="N166" s="257"/>
    </row>
    <row r="167" spans="1:17" ht="15.75" customHeight="1" x14ac:dyDescent="0.2">
      <c r="A167" s="1057"/>
      <c r="B167" s="1062"/>
      <c r="C167" s="1067"/>
      <c r="D167" s="1420"/>
      <c r="E167" s="1340"/>
      <c r="F167" s="328"/>
      <c r="G167" s="1119"/>
      <c r="H167" s="379"/>
      <c r="I167" s="381"/>
      <c r="J167" s="339"/>
      <c r="K167" s="283"/>
      <c r="L167" s="30"/>
      <c r="M167" s="44"/>
      <c r="N167" s="86"/>
    </row>
    <row r="168" spans="1:17" ht="20.25" customHeight="1" x14ac:dyDescent="0.2">
      <c r="A168" s="1057"/>
      <c r="B168" s="1062"/>
      <c r="C168" s="1064"/>
      <c r="D168" s="1419" t="s">
        <v>244</v>
      </c>
      <c r="E168" s="1340"/>
      <c r="F168" s="83"/>
      <c r="G168" s="1119"/>
      <c r="H168" s="379"/>
      <c r="I168" s="381"/>
      <c r="J168" s="339"/>
      <c r="K168" s="1421" t="s">
        <v>167</v>
      </c>
      <c r="L168" s="256">
        <v>3</v>
      </c>
      <c r="M168" s="45"/>
      <c r="N168" s="257"/>
    </row>
    <row r="169" spans="1:17" ht="20.25" customHeight="1" x14ac:dyDescent="0.2">
      <c r="A169" s="1057"/>
      <c r="B169" s="1062"/>
      <c r="C169" s="1067"/>
      <c r="D169" s="1420"/>
      <c r="E169" s="1340"/>
      <c r="F169" s="83"/>
      <c r="G169" s="1119"/>
      <c r="H169" s="379"/>
      <c r="I169" s="381"/>
      <c r="J169" s="339"/>
      <c r="K169" s="1421"/>
      <c r="L169" s="30"/>
      <c r="M169" s="44"/>
      <c r="N169" s="86"/>
    </row>
    <row r="170" spans="1:17" ht="37.5" customHeight="1" x14ac:dyDescent="0.2">
      <c r="A170" s="1057"/>
      <c r="B170" s="1062"/>
      <c r="C170" s="1067"/>
      <c r="D170" s="1079" t="s">
        <v>165</v>
      </c>
      <c r="E170" s="1068" t="s">
        <v>69</v>
      </c>
      <c r="F170" s="1108"/>
      <c r="G170" s="1119"/>
      <c r="H170" s="379"/>
      <c r="I170" s="381"/>
      <c r="J170" s="339"/>
      <c r="K170" s="216" t="s">
        <v>172</v>
      </c>
      <c r="L170" s="196">
        <v>2</v>
      </c>
      <c r="M170" s="190">
        <v>2</v>
      </c>
      <c r="N170" s="262">
        <v>2</v>
      </c>
    </row>
    <row r="171" spans="1:17" ht="18.75" customHeight="1" x14ac:dyDescent="0.2">
      <c r="A171" s="1057"/>
      <c r="B171" s="1062"/>
      <c r="C171" s="15"/>
      <c r="D171" s="1425" t="s">
        <v>200</v>
      </c>
      <c r="E171" s="448"/>
      <c r="F171" s="328"/>
      <c r="G171" s="1119"/>
      <c r="H171" s="425"/>
      <c r="I171" s="381"/>
      <c r="J171" s="339"/>
      <c r="K171" s="159" t="s">
        <v>180</v>
      </c>
      <c r="L171" s="149"/>
      <c r="M171" s="45"/>
      <c r="N171" s="257"/>
    </row>
    <row r="172" spans="1:17" ht="15.75" customHeight="1" x14ac:dyDescent="0.2">
      <c r="A172" s="1057"/>
      <c r="B172" s="1062"/>
      <c r="C172" s="15"/>
      <c r="D172" s="1419"/>
      <c r="E172" s="448"/>
      <c r="F172" s="328"/>
      <c r="G172" s="1119"/>
      <c r="H172" s="425"/>
      <c r="I172" s="381"/>
      <c r="J172" s="339"/>
      <c r="K172" s="159" t="s">
        <v>181</v>
      </c>
      <c r="L172" s="1091">
        <v>10</v>
      </c>
      <c r="M172" s="45"/>
      <c r="N172" s="257"/>
    </row>
    <row r="173" spans="1:17" ht="16.5" customHeight="1" thickBot="1" x14ac:dyDescent="0.25">
      <c r="A173" s="1057"/>
      <c r="B173" s="1062"/>
      <c r="C173" s="1064"/>
      <c r="D173" s="1426"/>
      <c r="E173" s="1084"/>
      <c r="F173" s="450"/>
      <c r="G173" s="71" t="s">
        <v>17</v>
      </c>
      <c r="H173" s="390">
        <f>SUM(H153:H172)</f>
        <v>1812.7</v>
      </c>
      <c r="I173" s="363">
        <f>SUM(I153:I172)</f>
        <v>1579.7</v>
      </c>
      <c r="J173" s="391">
        <f>SUM(J153:J172)</f>
        <v>1579.7</v>
      </c>
      <c r="K173" s="303" t="s">
        <v>245</v>
      </c>
      <c r="L173" s="30">
        <v>2</v>
      </c>
      <c r="M173" s="1085"/>
      <c r="N173" s="139"/>
    </row>
    <row r="174" spans="1:17" ht="27" customHeight="1" x14ac:dyDescent="0.2">
      <c r="A174" s="1402" t="s">
        <v>18</v>
      </c>
      <c r="B174" s="1404" t="s">
        <v>20</v>
      </c>
      <c r="C174" s="16" t="s">
        <v>18</v>
      </c>
      <c r="D174" s="1406" t="s">
        <v>42</v>
      </c>
      <c r="E174" s="1408"/>
      <c r="F174" s="1410">
        <v>2</v>
      </c>
      <c r="G174" s="233" t="s">
        <v>16</v>
      </c>
      <c r="H174" s="445">
        <v>31.3</v>
      </c>
      <c r="I174" s="331">
        <f>H174</f>
        <v>31.3</v>
      </c>
      <c r="J174" s="389">
        <f>H174</f>
        <v>31.3</v>
      </c>
      <c r="K174" s="1412" t="s">
        <v>105</v>
      </c>
      <c r="L174" s="117">
        <v>300</v>
      </c>
      <c r="M174" s="253">
        <v>300</v>
      </c>
      <c r="N174" s="138">
        <v>300</v>
      </c>
    </row>
    <row r="175" spans="1:17" ht="15.75" customHeight="1" thickBot="1" x14ac:dyDescent="0.25">
      <c r="A175" s="1403"/>
      <c r="B175" s="1405"/>
      <c r="C175" s="14"/>
      <c r="D175" s="1407"/>
      <c r="E175" s="1409"/>
      <c r="F175" s="1411"/>
      <c r="G175" s="71" t="s">
        <v>17</v>
      </c>
      <c r="H175" s="361">
        <f>H174</f>
        <v>31.3</v>
      </c>
      <c r="I175" s="363">
        <f>SUM(I174)</f>
        <v>31.3</v>
      </c>
      <c r="J175" s="391">
        <f>SUM(J174)</f>
        <v>31.3</v>
      </c>
      <c r="K175" s="1413"/>
      <c r="L175" s="111"/>
      <c r="M175" s="1085"/>
      <c r="N175" s="139"/>
    </row>
    <row r="176" spans="1:17" ht="15" customHeight="1" thickBot="1" x14ac:dyDescent="0.25">
      <c r="A176" s="10" t="s">
        <v>18</v>
      </c>
      <c r="B176" s="11" t="s">
        <v>20</v>
      </c>
      <c r="C176" s="1389" t="s">
        <v>21</v>
      </c>
      <c r="D176" s="1390"/>
      <c r="E176" s="1390"/>
      <c r="F176" s="1390"/>
      <c r="G176" s="1391"/>
      <c r="H176" s="398">
        <f t="shared" ref="H176:J176" si="10">H175+H173</f>
        <v>1844</v>
      </c>
      <c r="I176" s="399">
        <f t="shared" si="10"/>
        <v>1611</v>
      </c>
      <c r="J176" s="398">
        <f t="shared" si="10"/>
        <v>1611</v>
      </c>
      <c r="K176" s="1392"/>
      <c r="L176" s="1393"/>
      <c r="M176" s="1393"/>
      <c r="N176" s="1394"/>
    </row>
    <row r="177" spans="1:35" ht="15.75" customHeight="1" thickBot="1" x14ac:dyDescent="0.25">
      <c r="A177" s="10" t="s">
        <v>18</v>
      </c>
      <c r="B177" s="1331" t="s">
        <v>7</v>
      </c>
      <c r="C177" s="1331"/>
      <c r="D177" s="1331"/>
      <c r="E177" s="1331"/>
      <c r="F177" s="1331"/>
      <c r="G177" s="1331"/>
      <c r="H177" s="404">
        <f>H176+H151+H140</f>
        <v>3813.3</v>
      </c>
      <c r="I177" s="405">
        <f>I176+I151+I140</f>
        <v>5040.1000000000004</v>
      </c>
      <c r="J177" s="405">
        <f>J176+J151+J140</f>
        <v>6085.2000000000007</v>
      </c>
      <c r="K177" s="1395"/>
      <c r="L177" s="1396"/>
      <c r="M177" s="1396"/>
      <c r="N177" s="1397"/>
    </row>
    <row r="178" spans="1:35" ht="14.25" customHeight="1" thickBot="1" x14ac:dyDescent="0.25">
      <c r="A178" s="12" t="s">
        <v>6</v>
      </c>
      <c r="B178" s="1398" t="s">
        <v>8</v>
      </c>
      <c r="C178" s="1398"/>
      <c r="D178" s="1398"/>
      <c r="E178" s="1398"/>
      <c r="F178" s="1398"/>
      <c r="G178" s="1398"/>
      <c r="H178" s="406">
        <f>H177+H69</f>
        <v>67070.299999999988</v>
      </c>
      <c r="I178" s="407">
        <f>I177+I69</f>
        <v>64674.5</v>
      </c>
      <c r="J178" s="407">
        <f>J177+J69</f>
        <v>65575</v>
      </c>
      <c r="K178" s="1399"/>
      <c r="L178" s="1400"/>
      <c r="M178" s="1400"/>
      <c r="N178" s="1401"/>
    </row>
    <row r="179" spans="1:35" s="126" customFormat="1" ht="15" customHeight="1" x14ac:dyDescent="0.2">
      <c r="A179" s="1414"/>
      <c r="B179" s="1414"/>
      <c r="C179" s="1414"/>
      <c r="D179" s="1414"/>
      <c r="E179" s="1414"/>
      <c r="F179" s="1414"/>
      <c r="G179" s="1414"/>
      <c r="H179" s="1414"/>
      <c r="I179" s="1414"/>
      <c r="J179" s="1414"/>
      <c r="K179" s="1414"/>
      <c r="L179" s="1414"/>
      <c r="M179" s="1414"/>
      <c r="N179" s="1414"/>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row>
    <row r="180" spans="1:35" s="131" customFormat="1" ht="13.5" thickBot="1" x14ac:dyDescent="0.25">
      <c r="A180" s="1415" t="s">
        <v>1</v>
      </c>
      <c r="B180" s="1415"/>
      <c r="C180" s="1415"/>
      <c r="D180" s="1415"/>
      <c r="E180" s="1415"/>
      <c r="F180" s="1415"/>
      <c r="G180" s="1415"/>
      <c r="H180" s="1415"/>
      <c r="I180" s="1415"/>
      <c r="J180" s="1415"/>
      <c r="K180" s="129"/>
      <c r="L180" s="469"/>
      <c r="M180" s="469"/>
      <c r="N180" s="130"/>
    </row>
    <row r="181" spans="1:35" s="82" customFormat="1" ht="41.25" customHeight="1" thickBot="1" x14ac:dyDescent="0.25">
      <c r="A181" s="1416" t="s">
        <v>2</v>
      </c>
      <c r="B181" s="1417"/>
      <c r="C181" s="1417"/>
      <c r="D181" s="1417"/>
      <c r="E181" s="1417"/>
      <c r="F181" s="1417"/>
      <c r="G181" s="1418"/>
      <c r="H181" s="408" t="s">
        <v>203</v>
      </c>
      <c r="I181" s="463" t="s">
        <v>204</v>
      </c>
      <c r="J181" s="463" t="s">
        <v>205</v>
      </c>
      <c r="K181" s="1077"/>
      <c r="L181" s="1365"/>
      <c r="M181" s="1365"/>
      <c r="N181" s="112"/>
      <c r="Q181" s="81"/>
      <c r="S181" s="81"/>
    </row>
    <row r="182" spans="1:35" s="82" customFormat="1" x14ac:dyDescent="0.2">
      <c r="A182" s="1362" t="s">
        <v>25</v>
      </c>
      <c r="B182" s="1363"/>
      <c r="C182" s="1363"/>
      <c r="D182" s="1363"/>
      <c r="E182" s="1363"/>
      <c r="F182" s="1363"/>
      <c r="G182" s="1364"/>
      <c r="H182" s="409">
        <f>SUM(H183:H187)</f>
        <v>66278.5</v>
      </c>
      <c r="I182" s="409">
        <f t="shared" ref="I182:J182" si="11">SUM(I183:I187)</f>
        <v>62468.200000000012</v>
      </c>
      <c r="J182" s="1002">
        <f t="shared" si="11"/>
        <v>62151.399999999994</v>
      </c>
      <c r="K182" s="1077"/>
      <c r="L182" s="1365"/>
      <c r="M182" s="1365"/>
      <c r="N182" s="112"/>
    </row>
    <row r="183" spans="1:35" s="82" customFormat="1" x14ac:dyDescent="0.2">
      <c r="A183" s="1355" t="s">
        <v>28</v>
      </c>
      <c r="B183" s="1356"/>
      <c r="C183" s="1356"/>
      <c r="D183" s="1356"/>
      <c r="E183" s="1356"/>
      <c r="F183" s="1356"/>
      <c r="G183" s="1357"/>
      <c r="H183" s="410">
        <f>SUMIF(G12:G174,"sb",H12:H174)</f>
        <v>26106.900000000005</v>
      </c>
      <c r="I183" s="372">
        <f>SUMIF(G12:G175,"sb",I12:I175)</f>
        <v>25559.800000000003</v>
      </c>
      <c r="J183" s="372">
        <f>SUMIF(G12:G175,"sb",J12:J175)</f>
        <v>25242.999999999996</v>
      </c>
      <c r="K183" s="1076"/>
      <c r="L183" s="1358"/>
      <c r="M183" s="1358"/>
      <c r="N183" s="112"/>
    </row>
    <row r="184" spans="1:35" s="82" customFormat="1" x14ac:dyDescent="0.2">
      <c r="A184" s="1355" t="s">
        <v>33</v>
      </c>
      <c r="B184" s="1356"/>
      <c r="C184" s="1356"/>
      <c r="D184" s="1356"/>
      <c r="E184" s="1356"/>
      <c r="F184" s="1356"/>
      <c r="G184" s="1357"/>
      <c r="H184" s="395">
        <f>SUMIF(G12:G175,"sb(sp)",H12:H175)</f>
        <v>5639.7</v>
      </c>
      <c r="I184" s="372">
        <f>SUMIF(G13:G175,"sb(sp)",I13:I175)</f>
        <v>5663.9</v>
      </c>
      <c r="J184" s="372">
        <f>SUMIF(G13:G175,"sb(sp)",J13:J175)</f>
        <v>5663.9</v>
      </c>
      <c r="K184" s="1076"/>
      <c r="L184" s="1358"/>
      <c r="M184" s="1358"/>
      <c r="N184" s="112"/>
    </row>
    <row r="185" spans="1:35" s="82" customFormat="1" x14ac:dyDescent="0.2">
      <c r="A185" s="1366" t="s">
        <v>159</v>
      </c>
      <c r="B185" s="1367"/>
      <c r="C185" s="1367"/>
      <c r="D185" s="1367"/>
      <c r="E185" s="1367"/>
      <c r="F185" s="1367"/>
      <c r="G185" s="1368"/>
      <c r="H185" s="395">
        <f>SUMIF(G12:G174,"sb(spl)",H12:H174)</f>
        <v>588.1</v>
      </c>
      <c r="I185" s="411"/>
      <c r="J185" s="411"/>
      <c r="K185" s="1076"/>
      <c r="L185" s="1076"/>
      <c r="M185" s="1076"/>
      <c r="N185" s="112"/>
    </row>
    <row r="186" spans="1:35" s="82" customFormat="1" x14ac:dyDescent="0.2">
      <c r="A186" s="1355" t="s">
        <v>29</v>
      </c>
      <c r="B186" s="1356"/>
      <c r="C186" s="1356"/>
      <c r="D186" s="1356"/>
      <c r="E186" s="1356"/>
      <c r="F186" s="1356"/>
      <c r="G186" s="1357"/>
      <c r="H186" s="410">
        <f>SUMIF(G12:G175,"sb(vb)",H12:H175)</f>
        <v>33541.800000000003</v>
      </c>
      <c r="I186" s="411">
        <f>SUMIF(G13:G174,"sb(vb)",I13:I174)</f>
        <v>31244.500000000004</v>
      </c>
      <c r="J186" s="411">
        <f>SUMIF(G13:G175,"sb(vb)",J13:J175)</f>
        <v>31244.500000000004</v>
      </c>
      <c r="K186" s="1076"/>
      <c r="L186" s="1358"/>
      <c r="M186" s="1358"/>
      <c r="N186" s="112"/>
    </row>
    <row r="187" spans="1:35" s="82" customFormat="1" ht="13.5" thickBot="1" x14ac:dyDescent="0.25">
      <c r="A187" s="1369" t="s">
        <v>259</v>
      </c>
      <c r="B187" s="1370"/>
      <c r="C187" s="1370"/>
      <c r="D187" s="1370"/>
      <c r="E187" s="1370"/>
      <c r="F187" s="1370"/>
      <c r="G187" s="1371"/>
      <c r="H187" s="681">
        <f>SUMIF(G12:G174,"sb(es)",H12:H174)</f>
        <v>402</v>
      </c>
      <c r="I187" s="597"/>
      <c r="J187" s="682"/>
      <c r="K187" s="1076"/>
      <c r="L187" s="1076"/>
      <c r="M187" s="1076"/>
      <c r="N187" s="112"/>
    </row>
    <row r="188" spans="1:35" s="82" customFormat="1" ht="13.5" thickBot="1" x14ac:dyDescent="0.25">
      <c r="A188" s="1382" t="s">
        <v>26</v>
      </c>
      <c r="B188" s="1383"/>
      <c r="C188" s="1383"/>
      <c r="D188" s="1383"/>
      <c r="E188" s="1383"/>
      <c r="F188" s="1383"/>
      <c r="G188" s="1384"/>
      <c r="H188" s="416">
        <f>SUM(H189:H192)</f>
        <v>791.8</v>
      </c>
      <c r="I188" s="416">
        <f t="shared" ref="I188:J188" si="12">SUM(I189:I192)</f>
        <v>2206.3000000000002</v>
      </c>
      <c r="J188" s="579">
        <f t="shared" si="12"/>
        <v>3423.6</v>
      </c>
      <c r="K188" s="1081"/>
      <c r="L188" s="1385"/>
      <c r="M188" s="1385"/>
      <c r="N188" s="112"/>
    </row>
    <row r="189" spans="1:35" s="82" customFormat="1" x14ac:dyDescent="0.2">
      <c r="A189" s="1359" t="s">
        <v>297</v>
      </c>
      <c r="B189" s="1360"/>
      <c r="C189" s="1360"/>
      <c r="D189" s="1360"/>
      <c r="E189" s="1360"/>
      <c r="F189" s="1360"/>
      <c r="G189" s="1361"/>
      <c r="H189" s="413">
        <f>SUMIF(G12:G175,"SB(KVJUD)",H12:H175)</f>
        <v>785.8</v>
      </c>
      <c r="I189" s="412">
        <f>SUMIF(G13:G174,"SB(kvjud)",I13:I174)</f>
        <v>1052.2</v>
      </c>
      <c r="J189" s="412"/>
      <c r="K189" s="1076"/>
      <c r="L189" s="1076"/>
      <c r="M189" s="1076"/>
      <c r="N189" s="112"/>
    </row>
    <row r="190" spans="1:35" s="82" customFormat="1" x14ac:dyDescent="0.2">
      <c r="A190" s="1386" t="s">
        <v>30</v>
      </c>
      <c r="B190" s="1387"/>
      <c r="C190" s="1387"/>
      <c r="D190" s="1387"/>
      <c r="E190" s="1387"/>
      <c r="F190" s="1387"/>
      <c r="G190" s="1388"/>
      <c r="H190" s="519">
        <f>SUMIF(G12:G175,"es",H12:H175)</f>
        <v>3.8</v>
      </c>
      <c r="I190" s="520">
        <f>SUMIF(G13:G149,"es",I13:I149)</f>
        <v>891.5</v>
      </c>
      <c r="J190" s="520">
        <f>SUMIF(G13:G175,"es",J13:J175)</f>
        <v>947.59999999999991</v>
      </c>
      <c r="K190" s="1080"/>
      <c r="L190" s="1375"/>
      <c r="M190" s="1375"/>
      <c r="N190" s="112"/>
    </row>
    <row r="191" spans="1:35" s="82" customFormat="1" x14ac:dyDescent="0.2">
      <c r="A191" s="1372" t="s">
        <v>0</v>
      </c>
      <c r="B191" s="1373"/>
      <c r="C191" s="1373"/>
      <c r="D191" s="1373"/>
      <c r="E191" s="1373"/>
      <c r="F191" s="1373"/>
      <c r="G191" s="1374"/>
      <c r="H191" s="410">
        <f>SUMIF(G12:G175,"lrvb",H12:H175)</f>
        <v>2.2000000000000002</v>
      </c>
      <c r="I191" s="371">
        <f>SUMIF(G13:G174,"lrvb",I13:I174)</f>
        <v>84.4</v>
      </c>
      <c r="J191" s="371">
        <f>SUMIF(G13:G175,"lrvb",J13:J175)</f>
        <v>127.6</v>
      </c>
      <c r="K191" s="1080"/>
      <c r="L191" s="1375"/>
      <c r="M191" s="1375"/>
      <c r="N191" s="112"/>
    </row>
    <row r="192" spans="1:35" s="82" customFormat="1" ht="13.5" thickBot="1" x14ac:dyDescent="0.25">
      <c r="A192" s="1376" t="s">
        <v>76</v>
      </c>
      <c r="B192" s="1377"/>
      <c r="C192" s="1377"/>
      <c r="D192" s="1377"/>
      <c r="E192" s="1377"/>
      <c r="F192" s="1377"/>
      <c r="G192" s="1378"/>
      <c r="H192" s="414">
        <f>SUMIF(G12:G175,"kt",H12:H175)</f>
        <v>0</v>
      </c>
      <c r="I192" s="415">
        <f>SUMIF(G13:G175,"kt",I13:I175)</f>
        <v>178.2</v>
      </c>
      <c r="J192" s="415">
        <f>SUMIF(G13:G175,"kt",J13:J175)</f>
        <v>2348.4</v>
      </c>
      <c r="K192" s="1080"/>
      <c r="L192" s="1080"/>
      <c r="M192" s="1080"/>
      <c r="N192" s="112"/>
    </row>
    <row r="193" spans="1:14" ht="13.5" thickBot="1" x14ac:dyDescent="0.25">
      <c r="A193" s="1379" t="s">
        <v>27</v>
      </c>
      <c r="B193" s="1380"/>
      <c r="C193" s="1380"/>
      <c r="D193" s="1380"/>
      <c r="E193" s="1380"/>
      <c r="F193" s="1380"/>
      <c r="G193" s="1381"/>
      <c r="H193" s="417">
        <f>H188+H182</f>
        <v>67070.3</v>
      </c>
      <c r="I193" s="418">
        <f>I182+I188</f>
        <v>64674.500000000015</v>
      </c>
      <c r="J193" s="418">
        <f>J188+J182</f>
        <v>65575</v>
      </c>
      <c r="K193" s="1077"/>
      <c r="L193" s="1365"/>
      <c r="M193" s="1365"/>
    </row>
    <row r="195" spans="1:14" x14ac:dyDescent="0.2">
      <c r="D195" s="81"/>
      <c r="E195" s="87"/>
      <c r="F195" s="87"/>
      <c r="G195" s="80"/>
      <c r="H195" s="608"/>
      <c r="I195" s="419"/>
      <c r="J195" s="419"/>
    </row>
    <row r="196" spans="1:14" ht="60" customHeight="1" x14ac:dyDescent="0.2">
      <c r="D196" s="81"/>
      <c r="E196" s="87"/>
      <c r="F196" s="87"/>
      <c r="G196" s="80"/>
      <c r="H196" s="419"/>
      <c r="I196" s="419"/>
      <c r="J196" s="419"/>
      <c r="L196" s="87"/>
    </row>
    <row r="197" spans="1:14" x14ac:dyDescent="0.2">
      <c r="D197" s="81"/>
      <c r="E197" s="87"/>
      <c r="F197" s="87"/>
      <c r="G197" s="80"/>
      <c r="H197" s="419"/>
      <c r="I197" s="419"/>
      <c r="J197" s="419"/>
    </row>
    <row r="198" spans="1:14" x14ac:dyDescent="0.2">
      <c r="D198" s="81"/>
      <c r="E198" s="87"/>
      <c r="F198" s="87"/>
      <c r="G198" s="80"/>
      <c r="H198" s="419"/>
      <c r="I198" s="419"/>
      <c r="J198" s="419"/>
    </row>
    <row r="199" spans="1:14" x14ac:dyDescent="0.2">
      <c r="D199" s="81"/>
      <c r="E199" s="87"/>
      <c r="F199" s="87"/>
      <c r="G199" s="80"/>
      <c r="H199" s="419"/>
      <c r="I199" s="419"/>
      <c r="J199" s="419"/>
    </row>
    <row r="200" spans="1:14" x14ac:dyDescent="0.2">
      <c r="D200" s="81"/>
      <c r="E200" s="87"/>
      <c r="F200" s="87"/>
      <c r="G200" s="80"/>
      <c r="H200" s="419"/>
      <c r="I200" s="419"/>
      <c r="J200" s="419"/>
    </row>
    <row r="201" spans="1:14" x14ac:dyDescent="0.2">
      <c r="D201" s="81"/>
      <c r="E201" s="87"/>
      <c r="F201" s="87"/>
      <c r="G201" s="80"/>
      <c r="H201" s="419"/>
      <c r="I201" s="419"/>
      <c r="J201" s="419"/>
    </row>
    <row r="202" spans="1:14" x14ac:dyDescent="0.2">
      <c r="D202" s="81"/>
      <c r="E202" s="87"/>
      <c r="F202" s="87"/>
      <c r="G202" s="80"/>
      <c r="H202" s="419"/>
      <c r="I202" s="419"/>
      <c r="J202" s="419"/>
    </row>
    <row r="203" spans="1:14" x14ac:dyDescent="0.2">
      <c r="D203" s="81"/>
      <c r="E203" s="87"/>
      <c r="F203" s="87"/>
      <c r="G203" s="80"/>
      <c r="H203" s="419"/>
      <c r="I203" s="419"/>
      <c r="J203" s="419"/>
    </row>
    <row r="204" spans="1:14" x14ac:dyDescent="0.2">
      <c r="D204" s="81"/>
      <c r="E204" s="87"/>
      <c r="F204" s="87"/>
      <c r="G204" s="80"/>
      <c r="H204" s="419"/>
      <c r="I204" s="419"/>
      <c r="J204" s="419"/>
      <c r="N204" s="81"/>
    </row>
    <row r="205" spans="1:14" x14ac:dyDescent="0.2">
      <c r="D205" s="81"/>
      <c r="E205" s="87"/>
      <c r="F205" s="87"/>
      <c r="G205" s="80"/>
      <c r="H205" s="419"/>
      <c r="I205" s="419"/>
      <c r="J205" s="419"/>
      <c r="N205" s="81"/>
    </row>
    <row r="206" spans="1:14" x14ac:dyDescent="0.2">
      <c r="A206" s="156"/>
      <c r="B206" s="156"/>
      <c r="C206" s="156"/>
      <c r="D206" s="81"/>
      <c r="E206" s="87"/>
      <c r="F206" s="87"/>
      <c r="G206" s="80"/>
      <c r="H206" s="419"/>
      <c r="I206" s="419"/>
      <c r="J206" s="419"/>
      <c r="K206" s="81"/>
      <c r="L206" s="87"/>
      <c r="M206" s="87"/>
      <c r="N206" s="81"/>
    </row>
    <row r="207" spans="1:14" x14ac:dyDescent="0.2">
      <c r="A207" s="156"/>
      <c r="B207" s="156"/>
      <c r="C207" s="156"/>
      <c r="D207" s="81"/>
      <c r="E207" s="87"/>
      <c r="F207" s="87"/>
      <c r="G207" s="80"/>
      <c r="H207" s="419"/>
      <c r="I207" s="419"/>
      <c r="J207" s="419"/>
      <c r="K207" s="81"/>
      <c r="L207" s="87"/>
      <c r="M207" s="87"/>
      <c r="N207" s="81"/>
    </row>
    <row r="208" spans="1:14" x14ac:dyDescent="0.2">
      <c r="A208" s="156"/>
      <c r="B208" s="156"/>
      <c r="C208" s="156"/>
      <c r="D208" s="81"/>
      <c r="E208" s="87"/>
      <c r="F208" s="87"/>
      <c r="G208" s="80"/>
      <c r="H208" s="419"/>
      <c r="I208" s="419"/>
      <c r="J208" s="419"/>
      <c r="K208" s="81"/>
      <c r="L208" s="87"/>
      <c r="M208" s="87"/>
      <c r="N208" s="81"/>
    </row>
    <row r="209" spans="1:14" x14ac:dyDescent="0.2">
      <c r="A209" s="156"/>
      <c r="B209" s="156"/>
      <c r="C209" s="156"/>
      <c r="D209" s="81"/>
      <c r="E209" s="87"/>
      <c r="F209" s="87"/>
      <c r="G209" s="80"/>
      <c r="H209" s="419"/>
      <c r="I209" s="419"/>
      <c r="J209" s="419"/>
      <c r="K209" s="81"/>
      <c r="L209" s="87"/>
      <c r="M209" s="87"/>
      <c r="N209" s="81"/>
    </row>
    <row r="210" spans="1:14" x14ac:dyDescent="0.2">
      <c r="A210" s="156"/>
      <c r="B210" s="156"/>
      <c r="C210" s="156"/>
      <c r="D210" s="81"/>
      <c r="E210" s="87"/>
      <c r="F210" s="87"/>
      <c r="G210" s="80"/>
      <c r="H210" s="419"/>
      <c r="I210" s="419"/>
      <c r="J210" s="419"/>
      <c r="K210" s="81"/>
      <c r="L210" s="87"/>
      <c r="M210" s="87"/>
      <c r="N210" s="81"/>
    </row>
    <row r="211" spans="1:14" x14ac:dyDescent="0.2">
      <c r="A211" s="156"/>
      <c r="B211" s="156"/>
      <c r="C211" s="156"/>
      <c r="D211" s="81"/>
      <c r="E211" s="87"/>
      <c r="F211" s="87"/>
      <c r="G211" s="80"/>
      <c r="H211" s="419"/>
      <c r="I211" s="419"/>
      <c r="J211" s="419"/>
      <c r="K211" s="81"/>
      <c r="L211" s="87"/>
      <c r="M211" s="87"/>
      <c r="N211" s="81"/>
    </row>
    <row r="212" spans="1:14" x14ac:dyDescent="0.2">
      <c r="A212" s="156"/>
      <c r="B212" s="156"/>
      <c r="C212" s="156"/>
      <c r="D212" s="81"/>
      <c r="E212" s="87"/>
      <c r="F212" s="87"/>
      <c r="G212" s="80"/>
      <c r="H212" s="419"/>
      <c r="I212" s="419"/>
      <c r="J212" s="419"/>
      <c r="K212" s="81"/>
      <c r="L212" s="87"/>
      <c r="M212" s="87"/>
      <c r="N212" s="81"/>
    </row>
    <row r="213" spans="1:14" x14ac:dyDescent="0.2">
      <c r="A213" s="156"/>
      <c r="B213" s="156"/>
      <c r="C213" s="156"/>
      <c r="D213" s="81"/>
      <c r="E213" s="87"/>
      <c r="F213" s="87"/>
      <c r="G213" s="80"/>
      <c r="H213" s="419"/>
      <c r="I213" s="419"/>
      <c r="J213" s="419"/>
      <c r="K213" s="81"/>
      <c r="L213" s="87"/>
      <c r="M213" s="87"/>
      <c r="N213" s="81"/>
    </row>
    <row r="214" spans="1:14" x14ac:dyDescent="0.2">
      <c r="A214" s="156"/>
      <c r="B214" s="156"/>
      <c r="C214" s="156"/>
      <c r="D214" s="81"/>
      <c r="E214" s="87"/>
      <c r="F214" s="87"/>
      <c r="G214" s="80"/>
      <c r="H214" s="419"/>
      <c r="I214" s="419"/>
      <c r="J214" s="419"/>
      <c r="K214" s="81"/>
      <c r="L214" s="87"/>
      <c r="M214" s="87"/>
      <c r="N214" s="81"/>
    </row>
    <row r="215" spans="1:14" x14ac:dyDescent="0.2">
      <c r="A215" s="156"/>
      <c r="B215" s="156"/>
      <c r="C215" s="156"/>
      <c r="D215" s="81"/>
      <c r="E215" s="87"/>
      <c r="F215" s="87"/>
      <c r="G215" s="80"/>
      <c r="H215" s="419"/>
      <c r="I215" s="419"/>
      <c r="J215" s="419"/>
      <c r="K215" s="81"/>
      <c r="L215" s="87"/>
      <c r="M215" s="87"/>
      <c r="N215" s="81"/>
    </row>
    <row r="216" spans="1:14" x14ac:dyDescent="0.2">
      <c r="A216" s="156"/>
      <c r="B216" s="156"/>
      <c r="C216" s="156"/>
      <c r="D216" s="81"/>
      <c r="E216" s="87"/>
      <c r="F216" s="87"/>
      <c r="G216" s="80"/>
      <c r="H216" s="419"/>
      <c r="I216" s="419"/>
      <c r="J216" s="419"/>
      <c r="K216" s="81"/>
      <c r="L216" s="87"/>
      <c r="M216" s="87"/>
      <c r="N216" s="81"/>
    </row>
    <row r="217" spans="1:14" x14ac:dyDescent="0.2">
      <c r="A217" s="156"/>
      <c r="B217" s="156"/>
      <c r="C217" s="156"/>
      <c r="D217" s="81"/>
      <c r="E217" s="87"/>
      <c r="F217" s="87"/>
      <c r="G217" s="80"/>
      <c r="H217" s="419"/>
      <c r="I217" s="419"/>
      <c r="J217" s="419"/>
      <c r="K217" s="81"/>
      <c r="L217" s="87"/>
      <c r="M217" s="87"/>
      <c r="N217" s="81"/>
    </row>
    <row r="218" spans="1:14" x14ac:dyDescent="0.2">
      <c r="A218" s="156"/>
      <c r="B218" s="156"/>
      <c r="C218" s="156"/>
      <c r="D218" s="81"/>
      <c r="E218" s="87"/>
      <c r="F218" s="87"/>
      <c r="G218" s="80"/>
      <c r="H218" s="419"/>
      <c r="I218" s="419"/>
      <c r="J218" s="419"/>
      <c r="K218" s="81"/>
      <c r="L218" s="87"/>
      <c r="M218" s="87"/>
      <c r="N218" s="81"/>
    </row>
  </sheetData>
  <mergeCells count="204">
    <mergeCell ref="P85:P88"/>
    <mergeCell ref="C12:C13"/>
    <mergeCell ref="D12:D13"/>
    <mergeCell ref="A1:N1"/>
    <mergeCell ref="A2:N2"/>
    <mergeCell ref="A3:N3"/>
    <mergeCell ref="C4:N4"/>
    <mergeCell ref="A5:A7"/>
    <mergeCell ref="B5:B7"/>
    <mergeCell ref="C5:C7"/>
    <mergeCell ref="D5:D7"/>
    <mergeCell ref="E5:E7"/>
    <mergeCell ref="H5:H7"/>
    <mergeCell ref="J5:J7"/>
    <mergeCell ref="K5:N5"/>
    <mergeCell ref="K6:K7"/>
    <mergeCell ref="L6:N6"/>
    <mergeCell ref="F5:F7"/>
    <mergeCell ref="A24:A27"/>
    <mergeCell ref="C24:C27"/>
    <mergeCell ref="D24:D27"/>
    <mergeCell ref="E24:E27"/>
    <mergeCell ref="K58:K59"/>
    <mergeCell ref="A20:A23"/>
    <mergeCell ref="C20:C23"/>
    <mergeCell ref="D20:D23"/>
    <mergeCell ref="E20:E23"/>
    <mergeCell ref="C29:C31"/>
    <mergeCell ref="K32:K33"/>
    <mergeCell ref="D34:D37"/>
    <mergeCell ref="E34:E37"/>
    <mergeCell ref="F34:F37"/>
    <mergeCell ref="D38:D39"/>
    <mergeCell ref="E38:E39"/>
    <mergeCell ref="F38:F39"/>
    <mergeCell ref="F20:F23"/>
    <mergeCell ref="D32:D33"/>
    <mergeCell ref="F32:F33"/>
    <mergeCell ref="N32:N33"/>
    <mergeCell ref="P31:P32"/>
    <mergeCell ref="Q31:Q32"/>
    <mergeCell ref="F53:F54"/>
    <mergeCell ref="F40:F41"/>
    <mergeCell ref="D44:D47"/>
    <mergeCell ref="E44:E47"/>
    <mergeCell ref="F44:F47"/>
    <mergeCell ref="K48:K49"/>
    <mergeCell ref="R31:R32"/>
    <mergeCell ref="G5:G7"/>
    <mergeCell ref="I5:I7"/>
    <mergeCell ref="A8:N8"/>
    <mergeCell ref="A9:N9"/>
    <mergeCell ref="B10:N10"/>
    <mergeCell ref="C11:N11"/>
    <mergeCell ref="E12:E13"/>
    <mergeCell ref="A32:A33"/>
    <mergeCell ref="B32:B33"/>
    <mergeCell ref="C32:C33"/>
    <mergeCell ref="F12:F13"/>
    <mergeCell ref="D15:D18"/>
    <mergeCell ref="E32:E33"/>
    <mergeCell ref="F24:F27"/>
    <mergeCell ref="A29:A31"/>
    <mergeCell ref="B29:B31"/>
    <mergeCell ref="K17:K18"/>
    <mergeCell ref="K20:K21"/>
    <mergeCell ref="D29:D31"/>
    <mergeCell ref="E29:E31"/>
    <mergeCell ref="F29:F31"/>
    <mergeCell ref="L32:L33"/>
    <mergeCell ref="M32:M33"/>
    <mergeCell ref="C101:C102"/>
    <mergeCell ref="A66:A67"/>
    <mergeCell ref="C66:C67"/>
    <mergeCell ref="D66:D67"/>
    <mergeCell ref="E66:E67"/>
    <mergeCell ref="D60:D61"/>
    <mergeCell ref="A40:A41"/>
    <mergeCell ref="B40:B41"/>
    <mergeCell ref="D53:D54"/>
    <mergeCell ref="E53:E54"/>
    <mergeCell ref="D89:D91"/>
    <mergeCell ref="D105:D106"/>
    <mergeCell ref="D101:D104"/>
    <mergeCell ref="E106:E107"/>
    <mergeCell ref="E110:G110"/>
    <mergeCell ref="K62:K63"/>
    <mergeCell ref="B64:B65"/>
    <mergeCell ref="C64:C65"/>
    <mergeCell ref="D64:D65"/>
    <mergeCell ref="E64:E65"/>
    <mergeCell ref="F64:F65"/>
    <mergeCell ref="K66:K67"/>
    <mergeCell ref="K101:K102"/>
    <mergeCell ref="D92:D94"/>
    <mergeCell ref="D95:D97"/>
    <mergeCell ref="K95:K97"/>
    <mergeCell ref="D99:D100"/>
    <mergeCell ref="C68:G68"/>
    <mergeCell ref="D85:D86"/>
    <mergeCell ref="K85:K86"/>
    <mergeCell ref="D87:D88"/>
    <mergeCell ref="K87:K88"/>
    <mergeCell ref="E97:G97"/>
    <mergeCell ref="K92:K93"/>
    <mergeCell ref="D83:D84"/>
    <mergeCell ref="D126:D127"/>
    <mergeCell ref="D130:D132"/>
    <mergeCell ref="D133:D134"/>
    <mergeCell ref="K133:K134"/>
    <mergeCell ref="E120:G120"/>
    <mergeCell ref="D118:D120"/>
    <mergeCell ref="R112:R113"/>
    <mergeCell ref="S112:S113"/>
    <mergeCell ref="D115:D117"/>
    <mergeCell ref="K118:K119"/>
    <mergeCell ref="D112:D114"/>
    <mergeCell ref="P112:P113"/>
    <mergeCell ref="Q112:Q113"/>
    <mergeCell ref="D122:D123"/>
    <mergeCell ref="C140:G140"/>
    <mergeCell ref="K140:N140"/>
    <mergeCell ref="D142:D143"/>
    <mergeCell ref="E142:E143"/>
    <mergeCell ref="L133:L134"/>
    <mergeCell ref="E137:E138"/>
    <mergeCell ref="D137:D138"/>
    <mergeCell ref="C141:N141"/>
    <mergeCell ref="N160:N161"/>
    <mergeCell ref="D153:D154"/>
    <mergeCell ref="D145:D146"/>
    <mergeCell ref="D147:D148"/>
    <mergeCell ref="A149:A150"/>
    <mergeCell ref="B149:B150"/>
    <mergeCell ref="D149:D150"/>
    <mergeCell ref="E149:E150"/>
    <mergeCell ref="F149:F150"/>
    <mergeCell ref="C151:G151"/>
    <mergeCell ref="K151:N151"/>
    <mergeCell ref="C152:N152"/>
    <mergeCell ref="D160:D161"/>
    <mergeCell ref="D166:D167"/>
    <mergeCell ref="E166:E167"/>
    <mergeCell ref="D168:D169"/>
    <mergeCell ref="E168:E169"/>
    <mergeCell ref="K168:K169"/>
    <mergeCell ref="K160:K161"/>
    <mergeCell ref="L160:L161"/>
    <mergeCell ref="M160:M161"/>
    <mergeCell ref="D171:D173"/>
    <mergeCell ref="L181:M181"/>
    <mergeCell ref="C176:G176"/>
    <mergeCell ref="K176:N176"/>
    <mergeCell ref="B177:G177"/>
    <mergeCell ref="K177:N177"/>
    <mergeCell ref="B178:G178"/>
    <mergeCell ref="K178:N178"/>
    <mergeCell ref="A174:A175"/>
    <mergeCell ref="B174:B175"/>
    <mergeCell ref="D174:D175"/>
    <mergeCell ref="E174:E175"/>
    <mergeCell ref="F174:F175"/>
    <mergeCell ref="K174:K175"/>
    <mergeCell ref="A179:N179"/>
    <mergeCell ref="A180:J180"/>
    <mergeCell ref="A181:G181"/>
    <mergeCell ref="A191:G191"/>
    <mergeCell ref="L191:M191"/>
    <mergeCell ref="A192:G192"/>
    <mergeCell ref="A193:G193"/>
    <mergeCell ref="L193:M193"/>
    <mergeCell ref="A188:G188"/>
    <mergeCell ref="L188:M188"/>
    <mergeCell ref="A190:G190"/>
    <mergeCell ref="L190:M190"/>
    <mergeCell ref="A186:G186"/>
    <mergeCell ref="L186:M186"/>
    <mergeCell ref="A189:G189"/>
    <mergeCell ref="A182:G182"/>
    <mergeCell ref="L182:M182"/>
    <mergeCell ref="A183:G183"/>
    <mergeCell ref="L183:M183"/>
    <mergeCell ref="A184:G184"/>
    <mergeCell ref="L184:M184"/>
    <mergeCell ref="A185:G185"/>
    <mergeCell ref="A187:G187"/>
    <mergeCell ref="F66:F67"/>
    <mergeCell ref="L68:N68"/>
    <mergeCell ref="B69:G69"/>
    <mergeCell ref="K69:N69"/>
    <mergeCell ref="C40:C41"/>
    <mergeCell ref="D40:D41"/>
    <mergeCell ref="E40:E41"/>
    <mergeCell ref="K90:K91"/>
    <mergeCell ref="D79:D80"/>
    <mergeCell ref="K79:K80"/>
    <mergeCell ref="D81:D82"/>
    <mergeCell ref="K81:K82"/>
    <mergeCell ref="C71:N71"/>
    <mergeCell ref="D73:D75"/>
    <mergeCell ref="K74:K75"/>
    <mergeCell ref="D76:D77"/>
    <mergeCell ref="K76:K77"/>
    <mergeCell ref="D58:D59"/>
  </mergeCells>
  <pageMargins left="0.70866141732283472" right="0" top="0.35433070866141736" bottom="0.35433070866141736" header="0.31496062992125984" footer="0.31496062992125984"/>
  <pageSetup paperSize="9" scale="79" orientation="portrait" r:id="rId1"/>
  <rowBreaks count="2" manualBreakCount="2">
    <brk id="47" max="13" man="1"/>
    <brk id="124" max="13" man="1"/>
  </rowBreaks>
  <colBreaks count="1" manualBreakCount="1">
    <brk id="14" max="193"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20"/>
  <sheetViews>
    <sheetView zoomScaleNormal="100" zoomScaleSheetLayoutView="70" workbookViewId="0"/>
  </sheetViews>
  <sheetFormatPr defaultRowHeight="12.75" x14ac:dyDescent="0.2"/>
  <cols>
    <col min="1" max="3" width="2.42578125" style="155" customWidth="1"/>
    <col min="4" max="4" width="31" style="82" customWidth="1"/>
    <col min="5" max="6" width="3" style="112" customWidth="1"/>
    <col min="7" max="7" width="10.7109375" style="329" customWidth="1"/>
    <col min="8" max="8" width="8.28515625" style="420" customWidth="1"/>
    <col min="9" max="9" width="8.5703125" style="420" customWidth="1"/>
    <col min="10" max="10" width="8" style="420" customWidth="1"/>
    <col min="11" max="11" width="8.5703125" style="420" customWidth="1"/>
    <col min="12" max="12" width="8.42578125" style="420" customWidth="1"/>
    <col min="13" max="13" width="6.85546875" style="420" customWidth="1"/>
    <col min="14" max="14" width="8.42578125" style="420" customWidth="1"/>
    <col min="15" max="15" width="7.85546875" style="420" customWidth="1"/>
    <col min="16" max="16" width="6.140625" style="420" customWidth="1"/>
    <col min="17" max="17" width="28" style="82" customWidth="1"/>
    <col min="18" max="19" width="6.42578125" style="112" customWidth="1"/>
    <col min="20" max="20" width="5.85546875" style="112" customWidth="1"/>
    <col min="21" max="16384" width="9.140625" style="81"/>
  </cols>
  <sheetData>
    <row r="1" spans="1:30" ht="22.5" customHeight="1" x14ac:dyDescent="0.2">
      <c r="V1" s="1595" t="s">
        <v>247</v>
      </c>
      <c r="W1" s="1595"/>
      <c r="X1" s="1595"/>
    </row>
    <row r="2" spans="1:30" s="526" customFormat="1" ht="15.75" x14ac:dyDescent="0.2">
      <c r="A2" s="1560" t="s">
        <v>194</v>
      </c>
      <c r="B2" s="1560"/>
      <c r="C2" s="1560"/>
      <c r="D2" s="1560"/>
      <c r="E2" s="1560"/>
      <c r="F2" s="1560"/>
      <c r="G2" s="1560"/>
      <c r="H2" s="1560"/>
      <c r="I2" s="1560"/>
      <c r="J2" s="1560"/>
      <c r="K2" s="1560"/>
      <c r="L2" s="1560"/>
      <c r="M2" s="1560"/>
      <c r="N2" s="1560"/>
      <c r="O2" s="1560"/>
      <c r="P2" s="1560"/>
      <c r="Q2" s="1560"/>
      <c r="R2" s="1560"/>
      <c r="S2" s="1560"/>
      <c r="T2" s="1560"/>
      <c r="U2" s="1560"/>
      <c r="V2" s="1560"/>
      <c r="W2" s="1560"/>
      <c r="X2" s="1560"/>
    </row>
    <row r="3" spans="1:30" s="526" customFormat="1" ht="15.75" customHeight="1" x14ac:dyDescent="0.2">
      <c r="A3" s="1561" t="s">
        <v>31</v>
      </c>
      <c r="B3" s="1561"/>
      <c r="C3" s="1561"/>
      <c r="D3" s="1561"/>
      <c r="E3" s="1561"/>
      <c r="F3" s="1561"/>
      <c r="G3" s="1561"/>
      <c r="H3" s="1561"/>
      <c r="I3" s="1561"/>
      <c r="J3" s="1561"/>
      <c r="K3" s="1561"/>
      <c r="L3" s="1561"/>
      <c r="M3" s="1561"/>
      <c r="N3" s="1561"/>
      <c r="O3" s="1561"/>
      <c r="P3" s="1561"/>
      <c r="Q3" s="1561"/>
      <c r="R3" s="1561"/>
      <c r="S3" s="1561"/>
      <c r="T3" s="1561"/>
      <c r="U3" s="1561"/>
      <c r="V3" s="1561"/>
      <c r="W3" s="1561"/>
      <c r="X3" s="1561"/>
    </row>
    <row r="4" spans="1:30" s="526" customFormat="1" ht="15.75" customHeight="1" x14ac:dyDescent="0.2">
      <c r="A4" s="1562" t="s">
        <v>80</v>
      </c>
      <c r="B4" s="1562"/>
      <c r="C4" s="1562"/>
      <c r="D4" s="1562"/>
      <c r="E4" s="1562"/>
      <c r="F4" s="1562"/>
      <c r="G4" s="1562"/>
      <c r="H4" s="1562"/>
      <c r="I4" s="1562"/>
      <c r="J4" s="1562"/>
      <c r="K4" s="1562"/>
      <c r="L4" s="1562"/>
      <c r="M4" s="1562"/>
      <c r="N4" s="1562"/>
      <c r="O4" s="1562"/>
      <c r="P4" s="1562"/>
      <c r="Q4" s="1562"/>
      <c r="R4" s="1562"/>
      <c r="S4" s="1562"/>
      <c r="T4" s="1562"/>
      <c r="U4" s="1562"/>
      <c r="V4" s="1562"/>
      <c r="W4" s="1562"/>
      <c r="X4" s="1562"/>
    </row>
    <row r="5" spans="1:30" ht="21" customHeight="1" thickBot="1" x14ac:dyDescent="0.25">
      <c r="A5" s="327"/>
      <c r="B5" s="327"/>
      <c r="D5" s="665"/>
      <c r="E5" s="665"/>
      <c r="F5" s="665"/>
      <c r="G5" s="665"/>
      <c r="H5" s="665"/>
      <c r="I5" s="665"/>
      <c r="J5" s="665"/>
      <c r="K5" s="665"/>
      <c r="L5" s="665"/>
      <c r="M5" s="665"/>
      <c r="N5" s="665"/>
      <c r="O5" s="665"/>
      <c r="P5" s="665"/>
      <c r="Q5" s="665"/>
      <c r="R5" s="665"/>
      <c r="S5" s="666"/>
      <c r="T5" s="666"/>
      <c r="X5" s="666" t="s">
        <v>206</v>
      </c>
    </row>
    <row r="6" spans="1:30" ht="12.75" customHeight="1" x14ac:dyDescent="0.2">
      <c r="A6" s="1564" t="s">
        <v>9</v>
      </c>
      <c r="B6" s="1567" t="s">
        <v>10</v>
      </c>
      <c r="C6" s="1567" t="s">
        <v>11</v>
      </c>
      <c r="D6" s="1570" t="s">
        <v>24</v>
      </c>
      <c r="E6" s="1573" t="s">
        <v>12</v>
      </c>
      <c r="F6" s="1584" t="s">
        <v>13</v>
      </c>
      <c r="G6" s="1493" t="s">
        <v>14</v>
      </c>
      <c r="H6" s="1621" t="s">
        <v>201</v>
      </c>
      <c r="I6" s="1624" t="s">
        <v>248</v>
      </c>
      <c r="J6" s="1618" t="s">
        <v>249</v>
      </c>
      <c r="K6" s="1621" t="s">
        <v>271</v>
      </c>
      <c r="L6" s="1624" t="s">
        <v>272</v>
      </c>
      <c r="M6" s="1618" t="s">
        <v>249</v>
      </c>
      <c r="N6" s="1621" t="s">
        <v>275</v>
      </c>
      <c r="O6" s="1624" t="s">
        <v>276</v>
      </c>
      <c r="P6" s="1618" t="s">
        <v>249</v>
      </c>
      <c r="Q6" s="1576" t="s">
        <v>48</v>
      </c>
      <c r="R6" s="1577"/>
      <c r="S6" s="1577"/>
      <c r="T6" s="1578"/>
      <c r="U6" s="1609" t="s">
        <v>256</v>
      </c>
      <c r="V6" s="1610"/>
      <c r="W6" s="1610"/>
      <c r="X6" s="1611"/>
    </row>
    <row r="7" spans="1:30" x14ac:dyDescent="0.2">
      <c r="A7" s="1565"/>
      <c r="B7" s="1568"/>
      <c r="C7" s="1568"/>
      <c r="D7" s="1571"/>
      <c r="E7" s="1574"/>
      <c r="F7" s="1585"/>
      <c r="G7" s="1494"/>
      <c r="H7" s="1622"/>
      <c r="I7" s="1625"/>
      <c r="J7" s="1619"/>
      <c r="K7" s="1622"/>
      <c r="L7" s="1625"/>
      <c r="M7" s="1619"/>
      <c r="N7" s="1622"/>
      <c r="O7" s="1625"/>
      <c r="P7" s="1619"/>
      <c r="Q7" s="1579" t="s">
        <v>24</v>
      </c>
      <c r="R7" s="1581" t="s">
        <v>96</v>
      </c>
      <c r="S7" s="1582"/>
      <c r="T7" s="1583"/>
      <c r="U7" s="1612"/>
      <c r="V7" s="1613"/>
      <c r="W7" s="1613"/>
      <c r="X7" s="1614"/>
    </row>
    <row r="8" spans="1:30" ht="81" customHeight="1" thickBot="1" x14ac:dyDescent="0.25">
      <c r="A8" s="1566"/>
      <c r="B8" s="1569"/>
      <c r="C8" s="1569"/>
      <c r="D8" s="1572"/>
      <c r="E8" s="1575"/>
      <c r="F8" s="1586"/>
      <c r="G8" s="1495"/>
      <c r="H8" s="1623"/>
      <c r="I8" s="1626"/>
      <c r="J8" s="1620"/>
      <c r="K8" s="1623"/>
      <c r="L8" s="1626"/>
      <c r="M8" s="1620"/>
      <c r="N8" s="1623"/>
      <c r="O8" s="1626"/>
      <c r="P8" s="1620"/>
      <c r="Q8" s="1580"/>
      <c r="R8" s="140" t="s">
        <v>62</v>
      </c>
      <c r="S8" s="140" t="s">
        <v>81</v>
      </c>
      <c r="T8" s="141" t="s">
        <v>107</v>
      </c>
      <c r="U8" s="1615"/>
      <c r="V8" s="1616"/>
      <c r="W8" s="1616"/>
      <c r="X8" s="1617"/>
    </row>
    <row r="9" spans="1:30" ht="13.5" customHeight="1" x14ac:dyDescent="0.2">
      <c r="A9" s="1596" t="s">
        <v>135</v>
      </c>
      <c r="B9" s="1597"/>
      <c r="C9" s="1597"/>
      <c r="D9" s="1597"/>
      <c r="E9" s="1597"/>
      <c r="F9" s="1597"/>
      <c r="G9" s="1597"/>
      <c r="H9" s="1597"/>
      <c r="I9" s="1597"/>
      <c r="J9" s="1597"/>
      <c r="K9" s="1597"/>
      <c r="L9" s="1597"/>
      <c r="M9" s="1597"/>
      <c r="N9" s="1597"/>
      <c r="O9" s="1597"/>
      <c r="P9" s="1597"/>
      <c r="Q9" s="1597"/>
      <c r="R9" s="1597"/>
      <c r="S9" s="1597"/>
      <c r="T9" s="1597"/>
      <c r="U9" s="1597"/>
      <c r="V9" s="1597"/>
      <c r="W9" s="1597"/>
      <c r="X9" s="1598"/>
    </row>
    <row r="10" spans="1:30" ht="13.5" customHeight="1" x14ac:dyDescent="0.2">
      <c r="A10" s="1599" t="s">
        <v>32</v>
      </c>
      <c r="B10" s="1600"/>
      <c r="C10" s="1600"/>
      <c r="D10" s="1600"/>
      <c r="E10" s="1600"/>
      <c r="F10" s="1600"/>
      <c r="G10" s="1600"/>
      <c r="H10" s="1600"/>
      <c r="I10" s="1600"/>
      <c r="J10" s="1600"/>
      <c r="K10" s="1600"/>
      <c r="L10" s="1600"/>
      <c r="M10" s="1600"/>
      <c r="N10" s="1600"/>
      <c r="O10" s="1600"/>
      <c r="P10" s="1600"/>
      <c r="Q10" s="1600"/>
      <c r="R10" s="1600"/>
      <c r="S10" s="1600"/>
      <c r="T10" s="1600"/>
      <c r="U10" s="1600"/>
      <c r="V10" s="1600"/>
      <c r="W10" s="1600"/>
      <c r="X10" s="1601"/>
    </row>
    <row r="11" spans="1:30" x14ac:dyDescent="0.2">
      <c r="A11" s="7" t="s">
        <v>15</v>
      </c>
      <c r="B11" s="1602" t="s">
        <v>39</v>
      </c>
      <c r="C11" s="1603"/>
      <c r="D11" s="1603"/>
      <c r="E11" s="1603"/>
      <c r="F11" s="1603"/>
      <c r="G11" s="1603"/>
      <c r="H11" s="1603"/>
      <c r="I11" s="1603"/>
      <c r="J11" s="1603"/>
      <c r="K11" s="1603"/>
      <c r="L11" s="1603"/>
      <c r="M11" s="1603"/>
      <c r="N11" s="1603"/>
      <c r="O11" s="1603"/>
      <c r="P11" s="1603"/>
      <c r="Q11" s="1603"/>
      <c r="R11" s="1603"/>
      <c r="S11" s="1603"/>
      <c r="T11" s="1603"/>
      <c r="U11" s="1603"/>
      <c r="V11" s="1603"/>
      <c r="W11" s="1603"/>
      <c r="X11" s="1604"/>
    </row>
    <row r="12" spans="1:30" ht="13.5" customHeight="1" x14ac:dyDescent="0.2">
      <c r="A12" s="720" t="s">
        <v>15</v>
      </c>
      <c r="B12" s="721" t="s">
        <v>15</v>
      </c>
      <c r="C12" s="1605" t="s">
        <v>163</v>
      </c>
      <c r="D12" s="1606"/>
      <c r="E12" s="1606"/>
      <c r="F12" s="1606"/>
      <c r="G12" s="1606"/>
      <c r="H12" s="1606"/>
      <c r="I12" s="1606"/>
      <c r="J12" s="1606"/>
      <c r="K12" s="1607"/>
      <c r="L12" s="1606"/>
      <c r="M12" s="1606"/>
      <c r="N12" s="1607"/>
      <c r="O12" s="1607"/>
      <c r="P12" s="1607"/>
      <c r="Q12" s="1606"/>
      <c r="R12" s="1606"/>
      <c r="S12" s="1606"/>
      <c r="T12" s="1606"/>
      <c r="U12" s="1606"/>
      <c r="V12" s="1606"/>
      <c r="W12" s="1606"/>
      <c r="X12" s="1608"/>
    </row>
    <row r="13" spans="1:30" ht="18" customHeight="1" x14ac:dyDescent="0.2">
      <c r="A13" s="1157" t="s">
        <v>15</v>
      </c>
      <c r="B13" s="1158" t="s">
        <v>15</v>
      </c>
      <c r="C13" s="1630" t="s">
        <v>15</v>
      </c>
      <c r="D13" s="1631" t="s">
        <v>61</v>
      </c>
      <c r="E13" s="1544"/>
      <c r="F13" s="1555">
        <v>2</v>
      </c>
      <c r="G13" s="220" t="s">
        <v>16</v>
      </c>
      <c r="H13" s="594">
        <f>22795.5+163.8</f>
        <v>22959.3</v>
      </c>
      <c r="I13" s="1017">
        <f>22795.5+163.8+7.2+11.2+3.2+8.5+6.1</f>
        <v>22995.5</v>
      </c>
      <c r="J13" s="1159">
        <f>I13-H13</f>
        <v>36.200000000000728</v>
      </c>
      <c r="K13" s="453">
        <f>22188.2+300</f>
        <v>22488.2</v>
      </c>
      <c r="L13" s="1017">
        <f>22188.2+300+27.7</f>
        <v>22515.9</v>
      </c>
      <c r="M13" s="1160">
        <f>L13-K13</f>
        <v>27.700000000000728</v>
      </c>
      <c r="N13" s="453">
        <f>22168.2+300</f>
        <v>22468.2</v>
      </c>
      <c r="O13" s="1017">
        <f>22168.2+300+1.7</f>
        <v>22469.9</v>
      </c>
      <c r="P13" s="1018">
        <f>O13-N13</f>
        <v>1.7000000000007276</v>
      </c>
      <c r="Q13" s="325"/>
      <c r="R13" s="748"/>
      <c r="S13" s="748"/>
      <c r="T13" s="1161"/>
      <c r="U13" s="1705" t="s">
        <v>304</v>
      </c>
      <c r="V13" s="1706"/>
      <c r="W13" s="1706"/>
      <c r="X13" s="1707"/>
      <c r="Y13" s="419"/>
    </row>
    <row r="14" spans="1:30" ht="17.25" customHeight="1" x14ac:dyDescent="0.2">
      <c r="A14" s="7"/>
      <c r="B14" s="8"/>
      <c r="C14" s="1514"/>
      <c r="D14" s="1559"/>
      <c r="E14" s="1511"/>
      <c r="F14" s="1516"/>
      <c r="G14" s="36" t="s">
        <v>19</v>
      </c>
      <c r="H14" s="586">
        <f>32522+0.1</f>
        <v>32522.1</v>
      </c>
      <c r="I14" s="1014">
        <f>32522.1+17.1+243+15.2</f>
        <v>32797.399999999994</v>
      </c>
      <c r="J14" s="1015">
        <f>I14-H14</f>
        <v>275.29999999999563</v>
      </c>
      <c r="K14" s="459">
        <v>31152.9</v>
      </c>
      <c r="L14" s="586">
        <v>31152.9</v>
      </c>
      <c r="M14" s="835"/>
      <c r="N14" s="459">
        <v>31152.9</v>
      </c>
      <c r="O14" s="586">
        <v>31152.9</v>
      </c>
      <c r="P14" s="960"/>
      <c r="Q14" s="1269"/>
      <c r="R14" s="524"/>
      <c r="S14" s="524"/>
      <c r="T14" s="87"/>
      <c r="U14" s="1708"/>
      <c r="V14" s="1709"/>
      <c r="W14" s="1709"/>
      <c r="X14" s="1710"/>
    </row>
    <row r="15" spans="1:30" ht="17.25" customHeight="1" x14ac:dyDescent="0.2">
      <c r="A15" s="7"/>
      <c r="B15" s="8"/>
      <c r="C15" s="1261"/>
      <c r="D15" s="1009"/>
      <c r="E15" s="127"/>
      <c r="F15" s="128"/>
      <c r="G15" s="1013" t="s">
        <v>19</v>
      </c>
      <c r="H15" s="1011">
        <v>0</v>
      </c>
      <c r="I15" s="1011">
        <v>383.9</v>
      </c>
      <c r="J15" s="1012">
        <f>I15-H15</f>
        <v>383.9</v>
      </c>
      <c r="K15" s="382"/>
      <c r="L15" s="549"/>
      <c r="M15" s="1010"/>
      <c r="N15" s="382"/>
      <c r="O15" s="549"/>
      <c r="P15" s="685"/>
      <c r="Q15" s="1290"/>
      <c r="R15" s="524"/>
      <c r="S15" s="524"/>
      <c r="T15" s="87"/>
      <c r="U15" s="1708"/>
      <c r="V15" s="1709"/>
      <c r="W15" s="1709"/>
      <c r="X15" s="1710"/>
    </row>
    <row r="16" spans="1:30" s="124" customFormat="1" ht="14.25" customHeight="1" x14ac:dyDescent="0.2">
      <c r="A16" s="7"/>
      <c r="B16" s="1260"/>
      <c r="C16" s="22"/>
      <c r="D16" s="1480" t="s">
        <v>157</v>
      </c>
      <c r="E16" s="219"/>
      <c r="F16" s="128"/>
      <c r="G16" s="153" t="s">
        <v>51</v>
      </c>
      <c r="H16" s="549">
        <v>5663.9</v>
      </c>
      <c r="I16" s="1011">
        <f>5663.9-24.2</f>
        <v>5639.7</v>
      </c>
      <c r="J16" s="1042">
        <f>I16-H16</f>
        <v>-24.199999999999818</v>
      </c>
      <c r="K16" s="863">
        <v>5663.9</v>
      </c>
      <c r="L16" s="585">
        <v>5663.9</v>
      </c>
      <c r="M16" s="844"/>
      <c r="N16" s="863">
        <v>5663.9</v>
      </c>
      <c r="O16" s="585">
        <v>5663.9</v>
      </c>
      <c r="P16" s="551"/>
      <c r="Q16" s="1287" t="s">
        <v>127</v>
      </c>
      <c r="R16" s="739" t="s">
        <v>82</v>
      </c>
      <c r="S16" s="222" t="s">
        <v>83</v>
      </c>
      <c r="T16" s="223" t="s">
        <v>128</v>
      </c>
      <c r="U16" s="1708"/>
      <c r="V16" s="1709"/>
      <c r="W16" s="1709"/>
      <c r="X16" s="1710"/>
      <c r="Y16" s="1125"/>
      <c r="Z16" s="1125"/>
      <c r="AA16" s="1125"/>
      <c r="AB16" s="1125"/>
      <c r="AC16" s="1125"/>
      <c r="AD16" s="1125"/>
    </row>
    <row r="17" spans="1:30" s="124" customFormat="1" x14ac:dyDescent="0.2">
      <c r="A17" s="7"/>
      <c r="B17" s="8"/>
      <c r="C17" s="22"/>
      <c r="D17" s="1480"/>
      <c r="E17" s="219"/>
      <c r="F17" s="128"/>
      <c r="G17" s="153" t="s">
        <v>131</v>
      </c>
      <c r="H17" s="585">
        <v>588.1</v>
      </c>
      <c r="I17" s="585">
        <v>588.1</v>
      </c>
      <c r="J17" s="551"/>
      <c r="K17" s="863"/>
      <c r="L17" s="585"/>
      <c r="M17" s="844"/>
      <c r="N17" s="863"/>
      <c r="O17" s="585"/>
      <c r="P17" s="959"/>
      <c r="Q17" s="224" t="s">
        <v>86</v>
      </c>
      <c r="R17" s="741" t="s">
        <v>129</v>
      </c>
      <c r="S17" s="749" t="s">
        <v>84</v>
      </c>
      <c r="T17" s="225" t="s">
        <v>130</v>
      </c>
      <c r="U17" s="1708"/>
      <c r="V17" s="1709"/>
      <c r="W17" s="1709"/>
      <c r="X17" s="1710"/>
      <c r="Y17" s="1125"/>
      <c r="Z17" s="1125"/>
      <c r="AA17" s="1125"/>
      <c r="AB17" s="1125"/>
      <c r="AC17" s="1125"/>
      <c r="AD17" s="1125"/>
    </row>
    <row r="18" spans="1:30" s="124" customFormat="1" x14ac:dyDescent="0.2">
      <c r="A18" s="7"/>
      <c r="B18" s="8"/>
      <c r="C18" s="22"/>
      <c r="D18" s="1480"/>
      <c r="E18" s="219"/>
      <c r="F18" s="128"/>
      <c r="G18" s="52"/>
      <c r="H18" s="540"/>
      <c r="I18" s="540"/>
      <c r="J18" s="552"/>
      <c r="K18" s="461"/>
      <c r="L18" s="540"/>
      <c r="M18" s="845"/>
      <c r="N18" s="461"/>
      <c r="O18" s="540"/>
      <c r="P18" s="552"/>
      <c r="Q18" s="1524" t="s">
        <v>97</v>
      </c>
      <c r="R18" s="772">
        <v>12</v>
      </c>
      <c r="S18" s="226">
        <v>14</v>
      </c>
      <c r="T18" s="227">
        <v>16</v>
      </c>
      <c r="U18" s="1708"/>
      <c r="V18" s="1709"/>
      <c r="W18" s="1709"/>
      <c r="X18" s="1710"/>
      <c r="Y18" s="1125"/>
      <c r="Z18" s="1125"/>
      <c r="AA18" s="1125"/>
      <c r="AB18" s="1125"/>
      <c r="AC18" s="1125"/>
      <c r="AD18" s="1125"/>
    </row>
    <row r="19" spans="1:30" s="124" customFormat="1" x14ac:dyDescent="0.2">
      <c r="A19" s="7"/>
      <c r="B19" s="8"/>
      <c r="C19" s="22"/>
      <c r="D19" s="1480"/>
      <c r="E19" s="219"/>
      <c r="F19" s="128"/>
      <c r="G19" s="52"/>
      <c r="H19" s="540"/>
      <c r="I19" s="554"/>
      <c r="J19" s="552"/>
      <c r="K19" s="461"/>
      <c r="L19" s="540"/>
      <c r="M19" s="845"/>
      <c r="N19" s="461"/>
      <c r="O19" s="540"/>
      <c r="P19" s="552"/>
      <c r="Q19" s="1525"/>
      <c r="R19" s="805"/>
      <c r="S19" s="94"/>
      <c r="T19" s="286"/>
      <c r="U19" s="1708"/>
      <c r="V19" s="1709"/>
      <c r="W19" s="1709"/>
      <c r="X19" s="1710"/>
      <c r="Y19" s="1125"/>
      <c r="Z19" s="1125"/>
      <c r="AA19" s="1125"/>
      <c r="AB19" s="1125"/>
      <c r="AC19" s="1125"/>
      <c r="AD19" s="1125"/>
    </row>
    <row r="20" spans="1:30" s="124" customFormat="1" x14ac:dyDescent="0.2">
      <c r="A20" s="7"/>
      <c r="B20" s="8"/>
      <c r="C20" s="22"/>
      <c r="D20" s="157"/>
      <c r="E20" s="219"/>
      <c r="F20" s="128"/>
      <c r="G20" s="52"/>
      <c r="H20" s="540"/>
      <c r="I20" s="540"/>
      <c r="J20" s="552"/>
      <c r="K20" s="461"/>
      <c r="L20" s="540"/>
      <c r="M20" s="845"/>
      <c r="N20" s="461"/>
      <c r="O20" s="540"/>
      <c r="P20" s="552"/>
      <c r="Q20" s="427" t="s">
        <v>87</v>
      </c>
      <c r="R20" s="300">
        <v>420</v>
      </c>
      <c r="S20" s="244">
        <v>460</v>
      </c>
      <c r="T20" s="228">
        <v>500</v>
      </c>
      <c r="U20" s="1708"/>
      <c r="V20" s="1709"/>
      <c r="W20" s="1709"/>
      <c r="X20" s="1710"/>
      <c r="Y20" s="1125"/>
      <c r="Z20" s="1125"/>
      <c r="AA20" s="1125"/>
      <c r="AB20" s="1125"/>
      <c r="AC20" s="1125"/>
      <c r="AD20" s="1125"/>
    </row>
    <row r="21" spans="1:30" x14ac:dyDescent="0.2">
      <c r="A21" s="1589"/>
      <c r="B21" s="8"/>
      <c r="C21" s="1542"/>
      <c r="D21" s="1527" t="s">
        <v>185</v>
      </c>
      <c r="E21" s="1543"/>
      <c r="F21" s="1554"/>
      <c r="G21" s="36"/>
      <c r="H21" s="532"/>
      <c r="I21" s="532"/>
      <c r="J21" s="350"/>
      <c r="K21" s="349"/>
      <c r="L21" s="532"/>
      <c r="M21" s="336"/>
      <c r="N21" s="349"/>
      <c r="O21" s="532"/>
      <c r="P21" s="350"/>
      <c r="Q21" s="1526" t="s">
        <v>98</v>
      </c>
      <c r="R21" s="275">
        <v>7</v>
      </c>
      <c r="S21" s="244">
        <v>6</v>
      </c>
      <c r="T21" s="228">
        <v>5</v>
      </c>
      <c r="U21" s="1708"/>
      <c r="V21" s="1709"/>
      <c r="W21" s="1709"/>
      <c r="X21" s="1710"/>
      <c r="Y21" s="1125"/>
      <c r="Z21" s="1125"/>
      <c r="AA21" s="1125"/>
      <c r="AB21" s="1125"/>
      <c r="AC21" s="1125"/>
      <c r="AD21" s="1125"/>
    </row>
    <row r="22" spans="1:30" x14ac:dyDescent="0.2">
      <c r="A22" s="1589"/>
      <c r="B22" s="8"/>
      <c r="C22" s="1542"/>
      <c r="D22" s="1527"/>
      <c r="E22" s="1544"/>
      <c r="F22" s="1555"/>
      <c r="G22" s="36"/>
      <c r="H22" s="532"/>
      <c r="I22" s="532"/>
      <c r="J22" s="350"/>
      <c r="K22" s="349"/>
      <c r="L22" s="532"/>
      <c r="M22" s="336"/>
      <c r="N22" s="349"/>
      <c r="O22" s="532"/>
      <c r="P22" s="350"/>
      <c r="Q22" s="1422"/>
      <c r="R22" s="492"/>
      <c r="S22" s="1285"/>
      <c r="T22" s="1286"/>
      <c r="U22" s="1708"/>
      <c r="V22" s="1709"/>
      <c r="W22" s="1709"/>
      <c r="X22" s="1710"/>
      <c r="Y22" s="1125"/>
      <c r="Z22" s="1125"/>
      <c r="AA22" s="1125"/>
      <c r="AB22" s="1125"/>
      <c r="AC22" s="1125"/>
      <c r="AD22" s="1125"/>
    </row>
    <row r="23" spans="1:30" x14ac:dyDescent="0.2">
      <c r="A23" s="1589"/>
      <c r="B23" s="8"/>
      <c r="C23" s="1514"/>
      <c r="D23" s="1527"/>
      <c r="E23" s="1544"/>
      <c r="F23" s="1555"/>
      <c r="G23" s="52"/>
      <c r="H23" s="532"/>
      <c r="I23" s="532"/>
      <c r="J23" s="350"/>
      <c r="K23" s="349"/>
      <c r="L23" s="532"/>
      <c r="M23" s="336"/>
      <c r="N23" s="349"/>
      <c r="O23" s="532"/>
      <c r="P23" s="350"/>
      <c r="Q23" s="1267" t="s">
        <v>99</v>
      </c>
      <c r="R23" s="300">
        <v>1090</v>
      </c>
      <c r="S23" s="244">
        <v>890</v>
      </c>
      <c r="T23" s="228">
        <v>720</v>
      </c>
      <c r="U23" s="1708"/>
      <c r="V23" s="1709"/>
      <c r="W23" s="1709"/>
      <c r="X23" s="1710"/>
      <c r="Y23" s="1125"/>
      <c r="Z23" s="1125"/>
      <c r="AA23" s="1125"/>
      <c r="AB23" s="1125"/>
      <c r="AC23" s="1125"/>
      <c r="AD23" s="1125"/>
    </row>
    <row r="24" spans="1:30" x14ac:dyDescent="0.2">
      <c r="A24" s="1589"/>
      <c r="B24" s="8"/>
      <c r="C24" s="1514"/>
      <c r="D24" s="1353"/>
      <c r="E24" s="1511"/>
      <c r="F24" s="1516"/>
      <c r="G24" s="52"/>
      <c r="H24" s="533"/>
      <c r="I24" s="533"/>
      <c r="J24" s="345"/>
      <c r="K24" s="401"/>
      <c r="L24" s="533"/>
      <c r="M24" s="425"/>
      <c r="N24" s="401"/>
      <c r="O24" s="533"/>
      <c r="P24" s="345"/>
      <c r="Q24" s="428" t="s">
        <v>88</v>
      </c>
      <c r="R24" s="300">
        <v>990</v>
      </c>
      <c r="S24" s="62">
        <v>970</v>
      </c>
      <c r="T24" s="63">
        <v>940</v>
      </c>
      <c r="U24" s="1708"/>
      <c r="V24" s="1709"/>
      <c r="W24" s="1709"/>
      <c r="X24" s="1710"/>
      <c r="Y24" s="1125"/>
      <c r="Z24" s="1125"/>
      <c r="AA24" s="1125"/>
      <c r="AB24" s="1125"/>
      <c r="AC24" s="1125"/>
      <c r="AD24" s="1125"/>
    </row>
    <row r="25" spans="1:30" ht="17.25" customHeight="1" x14ac:dyDescent="0.2">
      <c r="A25" s="23"/>
      <c r="B25" s="1260"/>
      <c r="C25" s="22"/>
      <c r="D25" s="1593" t="s">
        <v>280</v>
      </c>
      <c r="E25" s="219"/>
      <c r="F25" s="715"/>
      <c r="G25" s="36"/>
      <c r="H25" s="532"/>
      <c r="I25" s="532"/>
      <c r="J25" s="350"/>
      <c r="K25" s="349"/>
      <c r="L25" s="532"/>
      <c r="M25" s="336"/>
      <c r="N25" s="349"/>
      <c r="O25" s="532"/>
      <c r="P25" s="350"/>
      <c r="Q25" s="182" t="s">
        <v>127</v>
      </c>
      <c r="R25" s="745">
        <v>32</v>
      </c>
      <c r="S25" s="93">
        <v>32</v>
      </c>
      <c r="T25" s="183">
        <v>32</v>
      </c>
      <c r="U25" s="1708"/>
      <c r="V25" s="1709"/>
      <c r="W25" s="1709"/>
      <c r="X25" s="1710"/>
      <c r="Y25" s="1125"/>
      <c r="Z25" s="1125"/>
      <c r="AA25" s="1125"/>
      <c r="AB25" s="1125"/>
      <c r="AC25" s="1125"/>
      <c r="AD25" s="1125"/>
    </row>
    <row r="26" spans="1:30" x14ac:dyDescent="0.2">
      <c r="A26" s="23"/>
      <c r="B26" s="1260"/>
      <c r="C26" s="22"/>
      <c r="D26" s="1594"/>
      <c r="E26" s="219"/>
      <c r="F26" s="715"/>
      <c r="G26" s="36"/>
      <c r="H26" s="532"/>
      <c r="I26" s="532"/>
      <c r="J26" s="350"/>
      <c r="K26" s="349"/>
      <c r="L26" s="532"/>
      <c r="M26" s="336"/>
      <c r="N26" s="349"/>
      <c r="O26" s="532"/>
      <c r="P26" s="350"/>
      <c r="Q26" s="182" t="s">
        <v>132</v>
      </c>
      <c r="R26" s="741">
        <v>16470</v>
      </c>
      <c r="S26" s="151">
        <v>16480</v>
      </c>
      <c r="T26" s="152">
        <v>16480</v>
      </c>
      <c r="U26" s="1708"/>
      <c r="V26" s="1709"/>
      <c r="W26" s="1709"/>
      <c r="X26" s="1710"/>
      <c r="Y26" s="1125"/>
      <c r="Z26" s="1125"/>
      <c r="AA26" s="1125"/>
      <c r="AB26" s="1125"/>
      <c r="AC26" s="1125"/>
      <c r="AD26" s="1125"/>
    </row>
    <row r="27" spans="1:30" ht="15.75" customHeight="1" x14ac:dyDescent="0.2">
      <c r="A27" s="23"/>
      <c r="B27" s="1260"/>
      <c r="C27" s="22"/>
      <c r="D27" s="1594"/>
      <c r="E27" s="219"/>
      <c r="F27" s="715"/>
      <c r="G27" s="36"/>
      <c r="H27" s="532"/>
      <c r="I27" s="532"/>
      <c r="J27" s="350"/>
      <c r="K27" s="349"/>
      <c r="L27" s="532"/>
      <c r="M27" s="336"/>
      <c r="N27" s="349"/>
      <c r="O27" s="532"/>
      <c r="P27" s="350"/>
      <c r="Q27" s="197" t="s">
        <v>133</v>
      </c>
      <c r="R27" s="745">
        <v>4</v>
      </c>
      <c r="S27" s="198">
        <v>4</v>
      </c>
      <c r="T27" s="199">
        <v>4</v>
      </c>
      <c r="U27" s="1708"/>
      <c r="V27" s="1709"/>
      <c r="W27" s="1709"/>
      <c r="X27" s="1710"/>
      <c r="Y27" s="1125"/>
      <c r="Z27" s="1125"/>
      <c r="AA27" s="1125"/>
      <c r="AB27" s="1125"/>
      <c r="AC27" s="1125"/>
      <c r="AD27" s="1125"/>
    </row>
    <row r="28" spans="1:30" ht="17.25" customHeight="1" x14ac:dyDescent="0.2">
      <c r="A28" s="23"/>
      <c r="B28" s="1260"/>
      <c r="C28" s="22"/>
      <c r="D28" s="1594"/>
      <c r="E28" s="219"/>
      <c r="F28" s="715"/>
      <c r="G28" s="52"/>
      <c r="H28" s="532"/>
      <c r="I28" s="532"/>
      <c r="J28" s="350"/>
      <c r="K28" s="349"/>
      <c r="L28" s="532"/>
      <c r="M28" s="336"/>
      <c r="N28" s="349"/>
      <c r="O28" s="532"/>
      <c r="P28" s="350"/>
      <c r="Q28" s="197" t="s">
        <v>132</v>
      </c>
      <c r="R28" s="741">
        <v>620</v>
      </c>
      <c r="S28" s="738">
        <v>630</v>
      </c>
      <c r="T28" s="645">
        <v>650</v>
      </c>
      <c r="U28" s="1708"/>
      <c r="V28" s="1709"/>
      <c r="W28" s="1709"/>
      <c r="X28" s="1710"/>
      <c r="Y28" s="1125"/>
      <c r="Z28" s="1125"/>
      <c r="AA28" s="1125"/>
      <c r="AB28" s="1125"/>
      <c r="AC28" s="1125"/>
      <c r="AD28" s="1125"/>
    </row>
    <row r="29" spans="1:30" ht="30" customHeight="1" x14ac:dyDescent="0.2">
      <c r="A29" s="7"/>
      <c r="B29" s="1260"/>
      <c r="C29" s="22"/>
      <c r="D29" s="1016" t="s">
        <v>298</v>
      </c>
      <c r="E29" s="219"/>
      <c r="F29" s="715"/>
      <c r="G29" s="52"/>
      <c r="H29" s="532"/>
      <c r="I29" s="532"/>
      <c r="J29" s="350"/>
      <c r="K29" s="349"/>
      <c r="L29" s="532"/>
      <c r="M29" s="336"/>
      <c r="N29" s="349"/>
      <c r="O29" s="532"/>
      <c r="P29" s="350"/>
      <c r="Q29" s="182" t="s">
        <v>281</v>
      </c>
      <c r="R29" s="805">
        <v>45</v>
      </c>
      <c r="S29" s="151">
        <v>45</v>
      </c>
      <c r="T29" s="152">
        <v>45</v>
      </c>
      <c r="U29" s="1708"/>
      <c r="V29" s="1709"/>
      <c r="W29" s="1709"/>
      <c r="X29" s="1710"/>
      <c r="Y29" s="1125"/>
      <c r="Z29" s="1125"/>
      <c r="AA29" s="1125"/>
      <c r="AB29" s="1125"/>
      <c r="AC29" s="1125"/>
      <c r="AD29" s="1125"/>
    </row>
    <row r="30" spans="1:30" ht="25.5" x14ac:dyDescent="0.2">
      <c r="A30" s="1522"/>
      <c r="B30" s="1523"/>
      <c r="C30" s="1514"/>
      <c r="D30" s="1479" t="s">
        <v>186</v>
      </c>
      <c r="E30" s="1528"/>
      <c r="F30" s="1530"/>
      <c r="G30" s="36"/>
      <c r="H30" s="533"/>
      <c r="I30" s="533"/>
      <c r="J30" s="345"/>
      <c r="K30" s="401"/>
      <c r="L30" s="533"/>
      <c r="M30" s="425"/>
      <c r="N30" s="401"/>
      <c r="O30" s="533"/>
      <c r="P30" s="345"/>
      <c r="Q30" s="231" t="s">
        <v>207</v>
      </c>
      <c r="R30" s="742">
        <v>6</v>
      </c>
      <c r="S30" s="169">
        <v>6</v>
      </c>
      <c r="T30" s="214">
        <v>6</v>
      </c>
      <c r="U30" s="1708"/>
      <c r="V30" s="1709"/>
      <c r="W30" s="1709"/>
      <c r="X30" s="1710"/>
      <c r="Y30" s="1125"/>
      <c r="Z30" s="1125"/>
      <c r="AA30" s="1125"/>
      <c r="AB30" s="1125"/>
      <c r="AC30" s="1125"/>
      <c r="AD30" s="1125"/>
    </row>
    <row r="31" spans="1:30" x14ac:dyDescent="0.2">
      <c r="A31" s="1512"/>
      <c r="B31" s="1513"/>
      <c r="C31" s="1514"/>
      <c r="D31" s="1479"/>
      <c r="E31" s="1528"/>
      <c r="F31" s="1530"/>
      <c r="G31" s="52"/>
      <c r="H31" s="553"/>
      <c r="I31" s="553"/>
      <c r="J31" s="339"/>
      <c r="K31" s="384"/>
      <c r="L31" s="553"/>
      <c r="M31" s="392"/>
      <c r="N31" s="384"/>
      <c r="O31" s="553"/>
      <c r="P31" s="339"/>
      <c r="Q31" s="182" t="s">
        <v>87</v>
      </c>
      <c r="R31" s="740">
        <v>6300</v>
      </c>
      <c r="S31" s="169">
        <v>5350</v>
      </c>
      <c r="T31" s="214">
        <v>5400</v>
      </c>
      <c r="U31" s="1708"/>
      <c r="V31" s="1709"/>
      <c r="W31" s="1709"/>
      <c r="X31" s="1710"/>
      <c r="Y31" s="1125"/>
      <c r="Z31" s="1125"/>
      <c r="AA31" s="1125"/>
      <c r="AB31" s="1125"/>
      <c r="AC31" s="1125"/>
      <c r="AD31" s="1125"/>
    </row>
    <row r="32" spans="1:30" ht="18.75" customHeight="1" x14ac:dyDescent="0.2">
      <c r="A32" s="1512"/>
      <c r="B32" s="1513"/>
      <c r="C32" s="1514"/>
      <c r="D32" s="1479"/>
      <c r="E32" s="1529"/>
      <c r="F32" s="1531"/>
      <c r="G32" s="52"/>
      <c r="H32" s="553"/>
      <c r="I32" s="553"/>
      <c r="J32" s="339"/>
      <c r="K32" s="384"/>
      <c r="L32" s="553"/>
      <c r="M32" s="392"/>
      <c r="N32" s="384"/>
      <c r="O32" s="553"/>
      <c r="P32" s="339"/>
      <c r="Q32" s="1280" t="s">
        <v>93</v>
      </c>
      <c r="R32" s="743">
        <v>90</v>
      </c>
      <c r="S32" s="261">
        <v>90</v>
      </c>
      <c r="T32" s="262">
        <v>90</v>
      </c>
      <c r="U32" s="1708"/>
      <c r="V32" s="1709"/>
      <c r="W32" s="1709"/>
      <c r="X32" s="1710"/>
      <c r="Y32" s="1125"/>
      <c r="Z32" s="1125"/>
      <c r="AA32" s="1125"/>
      <c r="AB32" s="1125"/>
      <c r="AC32" s="1125"/>
      <c r="AD32" s="1125"/>
    </row>
    <row r="33" spans="1:30" s="124" customFormat="1" ht="28.5" customHeight="1" x14ac:dyDescent="0.2">
      <c r="A33" s="1512"/>
      <c r="B33" s="1513"/>
      <c r="C33" s="1514"/>
      <c r="D33" s="1546" t="s">
        <v>72</v>
      </c>
      <c r="E33" s="1517"/>
      <c r="F33" s="1530"/>
      <c r="G33" s="36"/>
      <c r="H33" s="554"/>
      <c r="I33" s="554"/>
      <c r="J33" s="344"/>
      <c r="K33" s="435"/>
      <c r="L33" s="554"/>
      <c r="M33" s="843"/>
      <c r="N33" s="435"/>
      <c r="O33" s="554"/>
      <c r="P33" s="344"/>
      <c r="Q33" s="1545" t="s">
        <v>136</v>
      </c>
      <c r="R33" s="1627">
        <v>5450</v>
      </c>
      <c r="S33" s="1532">
        <v>5450</v>
      </c>
      <c r="T33" s="1533">
        <v>5450</v>
      </c>
      <c r="U33" s="1708"/>
      <c r="V33" s="1709"/>
      <c r="W33" s="1709"/>
      <c r="X33" s="1710"/>
    </row>
    <row r="34" spans="1:30" s="124" customFormat="1" x14ac:dyDescent="0.2">
      <c r="A34" s="1512"/>
      <c r="B34" s="1513"/>
      <c r="C34" s="1514"/>
      <c r="D34" s="1546"/>
      <c r="E34" s="1518"/>
      <c r="F34" s="1553"/>
      <c r="G34" s="52"/>
      <c r="H34" s="554"/>
      <c r="I34" s="554"/>
      <c r="J34" s="344"/>
      <c r="K34" s="435"/>
      <c r="L34" s="554"/>
      <c r="M34" s="843"/>
      <c r="N34" s="435"/>
      <c r="O34" s="554"/>
      <c r="P34" s="344"/>
      <c r="Q34" s="1545"/>
      <c r="R34" s="1627"/>
      <c r="S34" s="1532"/>
      <c r="T34" s="1533"/>
      <c r="U34" s="1708"/>
      <c r="V34" s="1709"/>
      <c r="W34" s="1709"/>
      <c r="X34" s="1710"/>
    </row>
    <row r="35" spans="1:30" s="124" customFormat="1" x14ac:dyDescent="0.2">
      <c r="A35" s="23"/>
      <c r="B35" s="8"/>
      <c r="C35" s="24"/>
      <c r="D35" s="1546" t="s">
        <v>187</v>
      </c>
      <c r="E35" s="1549"/>
      <c r="F35" s="1519"/>
      <c r="G35" s="36"/>
      <c r="H35" s="554"/>
      <c r="I35" s="554"/>
      <c r="J35" s="344"/>
      <c r="K35" s="435"/>
      <c r="L35" s="554"/>
      <c r="M35" s="843"/>
      <c r="N35" s="435"/>
      <c r="O35" s="554"/>
      <c r="P35" s="344"/>
      <c r="Q35" s="429" t="s">
        <v>137</v>
      </c>
      <c r="R35" s="287">
        <f>SUM(R36:R38)</f>
        <v>160</v>
      </c>
      <c r="S35" s="1291">
        <f t="shared" ref="S35:T35" si="0">SUM(S36:S38)</f>
        <v>160</v>
      </c>
      <c r="T35" s="154">
        <f t="shared" si="0"/>
        <v>160</v>
      </c>
      <c r="U35" s="1708"/>
      <c r="V35" s="1709"/>
      <c r="W35" s="1709"/>
      <c r="X35" s="1710"/>
    </row>
    <row r="36" spans="1:30" s="124" customFormat="1" x14ac:dyDescent="0.2">
      <c r="A36" s="23"/>
      <c r="B36" s="8"/>
      <c r="C36" s="24"/>
      <c r="D36" s="1547"/>
      <c r="E36" s="1549"/>
      <c r="F36" s="1519"/>
      <c r="G36" s="52"/>
      <c r="H36" s="554"/>
      <c r="I36" s="554"/>
      <c r="J36" s="344"/>
      <c r="K36" s="435"/>
      <c r="L36" s="554"/>
      <c r="M36" s="843"/>
      <c r="N36" s="435"/>
      <c r="O36" s="554"/>
      <c r="P36" s="344"/>
      <c r="Q36" s="235" t="s">
        <v>218</v>
      </c>
      <c r="R36" s="287">
        <v>90</v>
      </c>
      <c r="S36" s="1291">
        <v>90</v>
      </c>
      <c r="T36" s="154">
        <v>90</v>
      </c>
      <c r="U36" s="1708"/>
      <c r="V36" s="1709"/>
      <c r="W36" s="1709"/>
      <c r="X36" s="1710"/>
    </row>
    <row r="37" spans="1:30" s="124" customFormat="1" x14ac:dyDescent="0.2">
      <c r="A37" s="23"/>
      <c r="B37" s="8"/>
      <c r="C37" s="24"/>
      <c r="D37" s="1547"/>
      <c r="E37" s="1549"/>
      <c r="F37" s="1519"/>
      <c r="G37" s="52"/>
      <c r="H37" s="554"/>
      <c r="I37" s="554"/>
      <c r="J37" s="344"/>
      <c r="K37" s="435"/>
      <c r="L37" s="554"/>
      <c r="M37" s="843"/>
      <c r="N37" s="435"/>
      <c r="O37" s="554"/>
      <c r="P37" s="344"/>
      <c r="Q37" s="171" t="s">
        <v>219</v>
      </c>
      <c r="R37" s="53">
        <v>30</v>
      </c>
      <c r="S37" s="61">
        <v>30</v>
      </c>
      <c r="T37" s="54">
        <v>30</v>
      </c>
      <c r="U37" s="1708"/>
      <c r="V37" s="1709"/>
      <c r="W37" s="1709"/>
      <c r="X37" s="1710"/>
    </row>
    <row r="38" spans="1:30" s="124" customFormat="1" x14ac:dyDescent="0.2">
      <c r="A38" s="23"/>
      <c r="B38" s="8"/>
      <c r="C38" s="22"/>
      <c r="D38" s="1546"/>
      <c r="E38" s="1550"/>
      <c r="F38" s="1521"/>
      <c r="G38" s="52"/>
      <c r="H38" s="554"/>
      <c r="I38" s="554"/>
      <c r="J38" s="344"/>
      <c r="K38" s="435"/>
      <c r="L38" s="554"/>
      <c r="M38" s="843"/>
      <c r="N38" s="435"/>
      <c r="O38" s="554"/>
      <c r="P38" s="344"/>
      <c r="Q38" s="430" t="s">
        <v>220</v>
      </c>
      <c r="R38" s="56">
        <v>40</v>
      </c>
      <c r="S38" s="59">
        <v>40</v>
      </c>
      <c r="T38" s="57">
        <v>40</v>
      </c>
      <c r="U38" s="1708"/>
      <c r="V38" s="1709"/>
      <c r="W38" s="1709"/>
      <c r="X38" s="1710"/>
    </row>
    <row r="39" spans="1:30" s="124" customFormat="1" ht="12.75" customHeight="1" x14ac:dyDescent="0.2">
      <c r="A39" s="23"/>
      <c r="B39" s="8"/>
      <c r="C39" s="22"/>
      <c r="D39" s="1629" t="s">
        <v>77</v>
      </c>
      <c r="E39" s="1517"/>
      <c r="F39" s="1530"/>
      <c r="G39" s="36"/>
      <c r="H39" s="554"/>
      <c r="I39" s="554"/>
      <c r="J39" s="344"/>
      <c r="K39" s="435"/>
      <c r="L39" s="554"/>
      <c r="M39" s="843"/>
      <c r="N39" s="435"/>
      <c r="O39" s="554"/>
      <c r="P39" s="344"/>
      <c r="Q39" s="238" t="s">
        <v>63</v>
      </c>
      <c r="R39" s="744">
        <v>260</v>
      </c>
      <c r="S39" s="305">
        <v>270</v>
      </c>
      <c r="T39" s="306">
        <v>280</v>
      </c>
      <c r="U39" s="1708"/>
      <c r="V39" s="1709"/>
      <c r="W39" s="1709"/>
      <c r="X39" s="1710"/>
      <c r="Y39" s="1703"/>
      <c r="Z39" s="1704"/>
      <c r="AA39" s="1704"/>
      <c r="AB39" s="1704"/>
      <c r="AC39" s="1704"/>
      <c r="AD39" s="1704"/>
    </row>
    <row r="40" spans="1:30" s="124" customFormat="1" ht="18" customHeight="1" x14ac:dyDescent="0.2">
      <c r="A40" s="23"/>
      <c r="B40" s="8"/>
      <c r="C40" s="22"/>
      <c r="D40" s="1552"/>
      <c r="E40" s="1518"/>
      <c r="F40" s="1553"/>
      <c r="G40" s="36"/>
      <c r="H40" s="554"/>
      <c r="I40" s="554"/>
      <c r="J40" s="344"/>
      <c r="K40" s="435"/>
      <c r="L40" s="554"/>
      <c r="M40" s="843"/>
      <c r="N40" s="435"/>
      <c r="O40" s="554"/>
      <c r="P40" s="344"/>
      <c r="Q40" s="236" t="s">
        <v>138</v>
      </c>
      <c r="R40" s="288">
        <v>760</v>
      </c>
      <c r="S40" s="250">
        <v>760</v>
      </c>
      <c r="T40" s="237">
        <v>760</v>
      </c>
      <c r="U40" s="1708"/>
      <c r="V40" s="1709"/>
      <c r="W40" s="1709"/>
      <c r="X40" s="1710"/>
      <c r="Y40" s="1703"/>
      <c r="Z40" s="1704"/>
      <c r="AA40" s="1704"/>
      <c r="AB40" s="1704"/>
      <c r="AC40" s="1704"/>
      <c r="AD40" s="1704"/>
    </row>
    <row r="41" spans="1:30" ht="30" customHeight="1" x14ac:dyDescent="0.2">
      <c r="A41" s="1487"/>
      <c r="B41" s="1489"/>
      <c r="C41" s="1335"/>
      <c r="D41" s="1337" t="s">
        <v>148</v>
      </c>
      <c r="E41" s="1339" t="s">
        <v>65</v>
      </c>
      <c r="F41" s="1534"/>
      <c r="G41" s="36"/>
      <c r="H41" s="533"/>
      <c r="I41" s="533"/>
      <c r="J41" s="345"/>
      <c r="K41" s="401"/>
      <c r="L41" s="533"/>
      <c r="M41" s="425"/>
      <c r="N41" s="401"/>
      <c r="O41" s="533"/>
      <c r="P41" s="345"/>
      <c r="Q41" s="282" t="s">
        <v>208</v>
      </c>
      <c r="R41" s="740">
        <v>2</v>
      </c>
      <c r="S41" s="198">
        <v>3</v>
      </c>
      <c r="T41" s="199">
        <v>3</v>
      </c>
      <c r="U41" s="1708"/>
      <c r="V41" s="1709"/>
      <c r="W41" s="1709"/>
      <c r="X41" s="1710"/>
      <c r="Y41" s="1703"/>
      <c r="Z41" s="1704"/>
      <c r="AA41" s="1704"/>
      <c r="AB41" s="1704"/>
      <c r="AC41" s="1704"/>
      <c r="AD41" s="1704"/>
    </row>
    <row r="42" spans="1:30" ht="29.25" customHeight="1" x14ac:dyDescent="0.2">
      <c r="A42" s="1487"/>
      <c r="B42" s="1489"/>
      <c r="C42" s="1335"/>
      <c r="D42" s="1337"/>
      <c r="E42" s="1339"/>
      <c r="F42" s="1534"/>
      <c r="G42" s="51"/>
      <c r="H42" s="1311"/>
      <c r="I42" s="1311"/>
      <c r="J42" s="1312"/>
      <c r="K42" s="1313"/>
      <c r="L42" s="1311"/>
      <c r="M42" s="1314"/>
      <c r="N42" s="1313"/>
      <c r="O42" s="1311"/>
      <c r="P42" s="1312"/>
      <c r="Q42" s="1280" t="s">
        <v>147</v>
      </c>
      <c r="R42" s="745">
        <v>40</v>
      </c>
      <c r="S42" s="323">
        <v>50</v>
      </c>
      <c r="T42" s="431">
        <v>50</v>
      </c>
      <c r="U42" s="1711"/>
      <c r="V42" s="1712"/>
      <c r="W42" s="1712"/>
      <c r="X42" s="1713"/>
      <c r="Y42" s="1703"/>
      <c r="Z42" s="1704"/>
      <c r="AA42" s="1704"/>
      <c r="AB42" s="1704"/>
      <c r="AC42" s="1704"/>
      <c r="AD42" s="1704"/>
    </row>
    <row r="43" spans="1:30" ht="56.25" customHeight="1" x14ac:dyDescent="0.2">
      <c r="A43" s="622"/>
      <c r="B43" s="623"/>
      <c r="C43" s="627"/>
      <c r="D43" s="501" t="s">
        <v>195</v>
      </c>
      <c r="E43" s="628"/>
      <c r="F43" s="639"/>
      <c r="G43" s="36"/>
      <c r="H43" s="555"/>
      <c r="I43" s="555"/>
      <c r="J43" s="426"/>
      <c r="K43" s="864"/>
      <c r="L43" s="555"/>
      <c r="M43" s="846"/>
      <c r="N43" s="864"/>
      <c r="O43" s="555"/>
      <c r="P43" s="426"/>
      <c r="Q43" s="432" t="s">
        <v>221</v>
      </c>
      <c r="R43" s="492">
        <v>84</v>
      </c>
      <c r="S43" s="33">
        <v>84</v>
      </c>
      <c r="T43" s="309">
        <v>84</v>
      </c>
      <c r="U43" s="1708" t="s">
        <v>303</v>
      </c>
      <c r="V43" s="1709"/>
      <c r="W43" s="1709"/>
      <c r="X43" s="1710"/>
      <c r="Y43" s="1703"/>
      <c r="Z43" s="1704"/>
      <c r="AA43" s="1704"/>
      <c r="AB43" s="1704"/>
      <c r="AC43" s="1704"/>
      <c r="AD43" s="1704"/>
    </row>
    <row r="44" spans="1:30" ht="16.5" customHeight="1" x14ac:dyDescent="0.2">
      <c r="A44" s="622"/>
      <c r="B44" s="623"/>
      <c r="C44" s="627"/>
      <c r="D44" s="312" t="s">
        <v>92</v>
      </c>
      <c r="E44" s="628"/>
      <c r="F44" s="639"/>
      <c r="G44" s="36"/>
      <c r="H44" s="532"/>
      <c r="I44" s="532"/>
      <c r="J44" s="350"/>
      <c r="K44" s="349"/>
      <c r="L44" s="532"/>
      <c r="M44" s="336"/>
      <c r="N44" s="349"/>
      <c r="O44" s="532"/>
      <c r="P44" s="350"/>
      <c r="Q44" s="637" t="s">
        <v>100</v>
      </c>
      <c r="R44" s="743">
        <v>17</v>
      </c>
      <c r="S44" s="145">
        <v>17</v>
      </c>
      <c r="T44" s="96">
        <v>17</v>
      </c>
      <c r="U44" s="1708"/>
      <c r="V44" s="1709"/>
      <c r="W44" s="1709"/>
      <c r="X44" s="1710"/>
      <c r="Y44" s="1703"/>
      <c r="Z44" s="1704"/>
      <c r="AA44" s="1704"/>
      <c r="AB44" s="1704"/>
      <c r="AC44" s="1704"/>
      <c r="AD44" s="1704"/>
    </row>
    <row r="45" spans="1:30" ht="53.25" customHeight="1" x14ac:dyDescent="0.2">
      <c r="A45" s="622"/>
      <c r="B45" s="623"/>
      <c r="C45" s="625"/>
      <c r="D45" s="471" t="s">
        <v>263</v>
      </c>
      <c r="E45" s="654"/>
      <c r="F45" s="672"/>
      <c r="G45" s="36"/>
      <c r="H45" s="553"/>
      <c r="I45" s="553"/>
      <c r="J45" s="339"/>
      <c r="K45" s="384"/>
      <c r="L45" s="553"/>
      <c r="M45" s="392"/>
      <c r="N45" s="384"/>
      <c r="O45" s="553"/>
      <c r="P45" s="339"/>
      <c r="Q45" s="836" t="s">
        <v>266</v>
      </c>
      <c r="R45" s="741">
        <v>14</v>
      </c>
      <c r="S45" s="323">
        <v>2</v>
      </c>
      <c r="T45" s="431">
        <v>1</v>
      </c>
      <c r="U45" s="1708"/>
      <c r="V45" s="1709"/>
      <c r="W45" s="1709"/>
      <c r="X45" s="1710"/>
      <c r="Y45" s="1703"/>
      <c r="Z45" s="1704"/>
      <c r="AA45" s="1704"/>
      <c r="AB45" s="1704"/>
      <c r="AC45" s="1704"/>
      <c r="AD45" s="1704"/>
    </row>
    <row r="46" spans="1:30" ht="30" customHeight="1" x14ac:dyDescent="0.2">
      <c r="A46" s="811"/>
      <c r="B46" s="810"/>
      <c r="C46" s="812"/>
      <c r="D46" s="1419"/>
      <c r="E46" s="822"/>
      <c r="F46" s="672"/>
      <c r="G46" s="36"/>
      <c r="H46" s="553"/>
      <c r="I46" s="553"/>
      <c r="J46" s="339"/>
      <c r="K46" s="384"/>
      <c r="L46" s="553"/>
      <c r="M46" s="392"/>
      <c r="N46" s="384"/>
      <c r="O46" s="553"/>
      <c r="P46" s="339"/>
      <c r="Q46" s="836" t="s">
        <v>262</v>
      </c>
      <c r="R46" s="837" t="s">
        <v>85</v>
      </c>
      <c r="S46" s="323"/>
      <c r="T46" s="431"/>
      <c r="U46" s="1590"/>
      <c r="V46" s="1591"/>
      <c r="W46" s="1591"/>
      <c r="X46" s="1592"/>
    </row>
    <row r="47" spans="1:30" ht="43.5" customHeight="1" x14ac:dyDescent="0.2">
      <c r="A47" s="698"/>
      <c r="B47" s="694"/>
      <c r="C47" s="699"/>
      <c r="D47" s="1419"/>
      <c r="E47" s="704"/>
      <c r="F47" s="672"/>
      <c r="G47" s="36"/>
      <c r="H47" s="532"/>
      <c r="I47" s="532"/>
      <c r="J47" s="350"/>
      <c r="K47" s="349"/>
      <c r="L47" s="532"/>
      <c r="M47" s="336"/>
      <c r="N47" s="349"/>
      <c r="O47" s="532"/>
      <c r="P47" s="350"/>
      <c r="Q47" s="481" t="s">
        <v>210</v>
      </c>
      <c r="R47" s="805">
        <v>400</v>
      </c>
      <c r="S47" s="122">
        <v>35</v>
      </c>
      <c r="T47" s="123">
        <v>20</v>
      </c>
      <c r="U47" s="768"/>
      <c r="V47" s="243"/>
      <c r="W47" s="243"/>
      <c r="X47" s="769"/>
    </row>
    <row r="48" spans="1:30" ht="41.25" customHeight="1" x14ac:dyDescent="0.2">
      <c r="A48" s="622"/>
      <c r="B48" s="623"/>
      <c r="C48" s="625"/>
      <c r="D48" s="590"/>
      <c r="E48" s="654"/>
      <c r="F48" s="672"/>
      <c r="G48" s="36"/>
      <c r="H48" s="532"/>
      <c r="I48" s="532"/>
      <c r="J48" s="350"/>
      <c r="K48" s="349"/>
      <c r="L48" s="532"/>
      <c r="M48" s="336"/>
      <c r="N48" s="349"/>
      <c r="O48" s="532"/>
      <c r="P48" s="350"/>
      <c r="Q48" s="481" t="s">
        <v>222</v>
      </c>
      <c r="R48" s="610">
        <v>370</v>
      </c>
      <c r="S48" s="323">
        <v>370</v>
      </c>
      <c r="T48" s="431">
        <v>370</v>
      </c>
      <c r="U48" s="768"/>
      <c r="V48" s="243"/>
      <c r="W48" s="243"/>
      <c r="X48" s="769"/>
    </row>
    <row r="49" spans="1:24" ht="40.5" customHeight="1" x14ac:dyDescent="0.2">
      <c r="A49" s="622"/>
      <c r="B49" s="623"/>
      <c r="C49" s="15"/>
      <c r="D49" s="633"/>
      <c r="E49" s="269"/>
      <c r="F49" s="290"/>
      <c r="G49" s="36"/>
      <c r="H49" s="532"/>
      <c r="I49" s="532"/>
      <c r="J49" s="350"/>
      <c r="K49" s="349"/>
      <c r="L49" s="532"/>
      <c r="M49" s="336"/>
      <c r="N49" s="349"/>
      <c r="O49" s="532"/>
      <c r="P49" s="350"/>
      <c r="Q49" s="1628" t="s">
        <v>217</v>
      </c>
      <c r="R49" s="746">
        <v>1247</v>
      </c>
      <c r="S49" s="750">
        <v>1100</v>
      </c>
      <c r="T49" s="31">
        <v>1000</v>
      </c>
      <c r="U49" s="768"/>
      <c r="V49" s="243"/>
      <c r="W49" s="243"/>
      <c r="X49" s="769"/>
    </row>
    <row r="50" spans="1:24" s="124" customFormat="1" ht="13.5" thickBot="1" x14ac:dyDescent="0.25">
      <c r="A50" s="23"/>
      <c r="B50" s="8"/>
      <c r="C50" s="22"/>
      <c r="D50" s="673"/>
      <c r="E50" s="652"/>
      <c r="F50" s="324"/>
      <c r="G50" s="110" t="s">
        <v>17</v>
      </c>
      <c r="H50" s="542">
        <f t="shared" ref="H50:P50" si="1">SUM(H13:H49)</f>
        <v>61733.399999999994</v>
      </c>
      <c r="I50" s="542">
        <f t="shared" si="1"/>
        <v>62404.599999999991</v>
      </c>
      <c r="J50" s="374">
        <f>SUM(J13:J49)</f>
        <v>671.19999999999652</v>
      </c>
      <c r="K50" s="373">
        <f t="shared" si="1"/>
        <v>59305.000000000007</v>
      </c>
      <c r="L50" s="542">
        <f t="shared" si="1"/>
        <v>59332.700000000004</v>
      </c>
      <c r="M50" s="374">
        <f t="shared" si="1"/>
        <v>27.700000000000728</v>
      </c>
      <c r="N50" s="373">
        <f t="shared" si="1"/>
        <v>59285.000000000007</v>
      </c>
      <c r="O50" s="542">
        <f t="shared" si="1"/>
        <v>59286.700000000004</v>
      </c>
      <c r="P50" s="879">
        <f t="shared" si="1"/>
        <v>1.7000000000007276</v>
      </c>
      <c r="Q50" s="1540"/>
      <c r="R50" s="747"/>
      <c r="S50" s="747"/>
      <c r="T50" s="1165"/>
      <c r="U50" s="779"/>
      <c r="V50" s="736"/>
      <c r="W50" s="736"/>
      <c r="X50" s="780"/>
    </row>
    <row r="51" spans="1:24" ht="18.75" customHeight="1" x14ac:dyDescent="0.2">
      <c r="A51" s="1129" t="s">
        <v>15</v>
      </c>
      <c r="B51" s="1130" t="s">
        <v>15</v>
      </c>
      <c r="C51" s="27" t="s">
        <v>18</v>
      </c>
      <c r="D51" s="268" t="s">
        <v>175</v>
      </c>
      <c r="E51" s="254"/>
      <c r="F51" s="259">
        <v>2</v>
      </c>
      <c r="G51" s="50" t="s">
        <v>19</v>
      </c>
      <c r="H51" s="556">
        <f>620.8-402</f>
        <v>218.79999999999995</v>
      </c>
      <c r="I51" s="556">
        <f>620.8-402</f>
        <v>218.79999999999995</v>
      </c>
      <c r="J51" s="838">
        <f>I51-H51</f>
        <v>0</v>
      </c>
      <c r="K51" s="334">
        <v>84.7</v>
      </c>
      <c r="L51" s="539">
        <v>84.7</v>
      </c>
      <c r="M51" s="851"/>
      <c r="N51" s="334">
        <v>84.7</v>
      </c>
      <c r="O51" s="539">
        <v>84.7</v>
      </c>
      <c r="P51" s="838"/>
      <c r="Q51" s="318"/>
      <c r="R51" s="1166"/>
      <c r="S51" s="1167"/>
      <c r="T51" s="1168"/>
      <c r="U51" s="1169"/>
      <c r="V51" s="1170"/>
      <c r="W51" s="1170"/>
      <c r="X51" s="1171"/>
    </row>
    <row r="52" spans="1:24" ht="42.75" customHeight="1" x14ac:dyDescent="0.2">
      <c r="A52" s="1127"/>
      <c r="B52" s="1126"/>
      <c r="C52" s="1147"/>
      <c r="D52" s="493" t="s">
        <v>267</v>
      </c>
      <c r="E52" s="522"/>
      <c r="F52" s="1141"/>
      <c r="G52" s="153" t="s">
        <v>16</v>
      </c>
      <c r="H52" s="686">
        <v>99.7</v>
      </c>
      <c r="I52" s="686">
        <v>99.7</v>
      </c>
      <c r="J52" s="385"/>
      <c r="K52" s="357">
        <v>68.7</v>
      </c>
      <c r="L52" s="890">
        <v>68.7</v>
      </c>
      <c r="M52" s="847"/>
      <c r="N52" s="357">
        <v>68.7</v>
      </c>
      <c r="O52" s="890">
        <v>68.7</v>
      </c>
      <c r="P52" s="385"/>
      <c r="Q52" s="263" t="s">
        <v>223</v>
      </c>
      <c r="R52" s="764">
        <v>2377</v>
      </c>
      <c r="S52" s="433">
        <v>2377</v>
      </c>
      <c r="T52" s="758">
        <v>2377</v>
      </c>
      <c r="U52" s="598"/>
      <c r="V52" s="781"/>
      <c r="W52" s="781"/>
      <c r="X52" s="782"/>
    </row>
    <row r="53" spans="1:24" ht="43.5" customHeight="1" x14ac:dyDescent="0.2">
      <c r="A53" s="1259"/>
      <c r="B53" s="1260"/>
      <c r="C53" s="1261"/>
      <c r="D53" s="501" t="s">
        <v>34</v>
      </c>
      <c r="E53" s="144"/>
      <c r="F53" s="1275"/>
      <c r="G53" s="153" t="s">
        <v>258</v>
      </c>
      <c r="H53" s="549">
        <v>402</v>
      </c>
      <c r="I53" s="549">
        <v>402</v>
      </c>
      <c r="J53" s="385">
        <f>I53-H53</f>
        <v>0</v>
      </c>
      <c r="K53" s="382"/>
      <c r="L53" s="549"/>
      <c r="M53" s="1309"/>
      <c r="N53" s="942"/>
      <c r="O53" s="867"/>
      <c r="P53" s="1310"/>
      <c r="Q53" s="1162" t="s">
        <v>101</v>
      </c>
      <c r="R53" s="739">
        <v>180</v>
      </c>
      <c r="S53" s="1163">
        <v>180</v>
      </c>
      <c r="T53" s="1164">
        <v>180</v>
      </c>
      <c r="U53" s="598"/>
      <c r="V53" s="781"/>
      <c r="W53" s="781"/>
      <c r="X53" s="782"/>
    </row>
    <row r="54" spans="1:24" ht="17.25" customHeight="1" x14ac:dyDescent="0.2">
      <c r="A54" s="1127"/>
      <c r="B54" s="1126"/>
      <c r="C54" s="1128"/>
      <c r="D54" s="590" t="s">
        <v>89</v>
      </c>
      <c r="E54" s="1140"/>
      <c r="F54" s="599"/>
      <c r="G54" s="36"/>
      <c r="H54" s="532"/>
      <c r="I54" s="532"/>
      <c r="J54" s="350"/>
      <c r="K54" s="349"/>
      <c r="L54" s="532"/>
      <c r="M54" s="336"/>
      <c r="N54" s="349"/>
      <c r="O54" s="532"/>
      <c r="P54" s="350"/>
      <c r="Q54" s="167" t="s">
        <v>140</v>
      </c>
      <c r="R54" s="1151">
        <v>20</v>
      </c>
      <c r="S54" s="1143">
        <v>20</v>
      </c>
      <c r="T54" s="1001">
        <v>20</v>
      </c>
      <c r="U54" s="598"/>
      <c r="V54" s="781"/>
      <c r="W54" s="781"/>
      <c r="X54" s="782"/>
    </row>
    <row r="55" spans="1:24" ht="18" customHeight="1" x14ac:dyDescent="0.2">
      <c r="A55" s="1127"/>
      <c r="B55" s="1126"/>
      <c r="C55" s="1147"/>
      <c r="D55" s="516"/>
      <c r="E55" s="1140"/>
      <c r="F55" s="599"/>
      <c r="G55" s="36"/>
      <c r="H55" s="532"/>
      <c r="I55" s="532"/>
      <c r="J55" s="350"/>
      <c r="K55" s="349"/>
      <c r="L55" s="532"/>
      <c r="M55" s="336"/>
      <c r="N55" s="349"/>
      <c r="O55" s="532"/>
      <c r="P55" s="350"/>
      <c r="Q55" s="263" t="s">
        <v>224</v>
      </c>
      <c r="R55" s="1152">
        <v>1560</v>
      </c>
      <c r="S55" s="604">
        <v>1560</v>
      </c>
      <c r="T55" s="759">
        <v>1560</v>
      </c>
      <c r="U55" s="598"/>
      <c r="V55" s="781"/>
      <c r="W55" s="781"/>
      <c r="X55" s="782"/>
    </row>
    <row r="56" spans="1:24" ht="28.5" customHeight="1" x14ac:dyDescent="0.2">
      <c r="A56" s="1133"/>
      <c r="B56" s="1135"/>
      <c r="C56" s="1134"/>
      <c r="D56" s="601" t="s">
        <v>91</v>
      </c>
      <c r="E56" s="144"/>
      <c r="F56" s="1144"/>
      <c r="G56" s="1149"/>
      <c r="H56" s="555"/>
      <c r="I56" s="555"/>
      <c r="J56" s="426"/>
      <c r="K56" s="864"/>
      <c r="L56" s="555"/>
      <c r="M56" s="846"/>
      <c r="N56" s="864"/>
      <c r="O56" s="555"/>
      <c r="P56" s="426"/>
      <c r="Q56" s="502" t="s">
        <v>71</v>
      </c>
      <c r="R56" s="744">
        <v>3500</v>
      </c>
      <c r="S56" s="250">
        <v>4000</v>
      </c>
      <c r="T56" s="521">
        <v>4500</v>
      </c>
      <c r="U56" s="598"/>
      <c r="V56" s="781"/>
      <c r="W56" s="781"/>
      <c r="X56" s="782"/>
    </row>
    <row r="57" spans="1:24" ht="30" customHeight="1" x14ac:dyDescent="0.2">
      <c r="A57" s="1132"/>
      <c r="B57" s="1135"/>
      <c r="C57" s="1136"/>
      <c r="D57" s="493" t="s">
        <v>145</v>
      </c>
      <c r="E57" s="144"/>
      <c r="F57" s="1144"/>
      <c r="G57" s="1149"/>
      <c r="H57" s="555"/>
      <c r="I57" s="555"/>
      <c r="J57" s="426"/>
      <c r="K57" s="864"/>
      <c r="L57" s="555"/>
      <c r="M57" s="846"/>
      <c r="N57" s="864"/>
      <c r="O57" s="555"/>
      <c r="P57" s="426"/>
      <c r="Q57" s="319" t="s">
        <v>146</v>
      </c>
      <c r="R57" s="739">
        <v>2000</v>
      </c>
      <c r="S57" s="222"/>
      <c r="T57" s="240"/>
      <c r="U57" s="598"/>
      <c r="V57" s="781"/>
      <c r="W57" s="781"/>
      <c r="X57" s="782"/>
    </row>
    <row r="58" spans="1:24" ht="36" customHeight="1" x14ac:dyDescent="0.2">
      <c r="A58" s="1133"/>
      <c r="B58" s="1135"/>
      <c r="C58" s="1136"/>
      <c r="D58" s="714" t="s">
        <v>143</v>
      </c>
      <c r="E58" s="582" t="s">
        <v>160</v>
      </c>
      <c r="F58" s="1144"/>
      <c r="G58" s="1149"/>
      <c r="H58" s="555"/>
      <c r="I58" s="555"/>
      <c r="J58" s="426"/>
      <c r="K58" s="864"/>
      <c r="L58" s="555"/>
      <c r="M58" s="426"/>
      <c r="N58" s="864"/>
      <c r="O58" s="555"/>
      <c r="P58" s="426"/>
      <c r="Q58" s="319" t="s">
        <v>144</v>
      </c>
      <c r="R58" s="739">
        <v>1</v>
      </c>
      <c r="S58" s="226"/>
      <c r="T58" s="760"/>
      <c r="U58" s="598"/>
      <c r="V58" s="781"/>
      <c r="W58" s="781"/>
      <c r="X58" s="782"/>
    </row>
    <row r="59" spans="1:24" ht="28.5" customHeight="1" x14ac:dyDescent="0.2">
      <c r="A59" s="1133"/>
      <c r="B59" s="1135"/>
      <c r="C59" s="1134"/>
      <c r="D59" s="1480" t="s">
        <v>265</v>
      </c>
      <c r="E59" s="522"/>
      <c r="F59" s="1144"/>
      <c r="G59" s="1149"/>
      <c r="H59" s="555"/>
      <c r="I59" s="555"/>
      <c r="J59" s="426"/>
      <c r="K59" s="864"/>
      <c r="L59" s="555"/>
      <c r="M59" s="846"/>
      <c r="N59" s="864"/>
      <c r="O59" s="555"/>
      <c r="P59" s="426"/>
      <c r="Q59" s="238" t="s">
        <v>253</v>
      </c>
      <c r="R59" s="749">
        <v>97</v>
      </c>
      <c r="S59" s="226">
        <v>97</v>
      </c>
      <c r="T59" s="584">
        <v>97</v>
      </c>
      <c r="U59" s="1654"/>
      <c r="V59" s="1414"/>
      <c r="W59" s="1414"/>
      <c r="X59" s="1655"/>
    </row>
    <row r="60" spans="1:24" ht="16.5" customHeight="1" thickBot="1" x14ac:dyDescent="0.25">
      <c r="A60" s="1137"/>
      <c r="B60" s="1138"/>
      <c r="C60" s="1139"/>
      <c r="D60" s="1354"/>
      <c r="E60" s="581"/>
      <c r="F60" s="1145"/>
      <c r="G60" s="71" t="s">
        <v>17</v>
      </c>
      <c r="H60" s="538">
        <f t="shared" ref="H60:P60" si="2">SUM(H51:H58)</f>
        <v>720.5</v>
      </c>
      <c r="I60" s="538">
        <f t="shared" si="2"/>
        <v>720.5</v>
      </c>
      <c r="J60" s="332">
        <f t="shared" si="2"/>
        <v>0</v>
      </c>
      <c r="K60" s="360">
        <f t="shared" si="2"/>
        <v>153.4</v>
      </c>
      <c r="L60" s="538">
        <f t="shared" si="2"/>
        <v>153.4</v>
      </c>
      <c r="M60" s="865">
        <f t="shared" si="2"/>
        <v>0</v>
      </c>
      <c r="N60" s="360">
        <f t="shared" si="2"/>
        <v>153.4</v>
      </c>
      <c r="O60" s="538">
        <f t="shared" si="2"/>
        <v>153.4</v>
      </c>
      <c r="P60" s="332">
        <f t="shared" si="2"/>
        <v>0</v>
      </c>
      <c r="Q60" s="691"/>
      <c r="R60" s="751"/>
      <c r="S60" s="99"/>
      <c r="T60" s="100"/>
      <c r="U60" s="1656"/>
      <c r="V60" s="1657"/>
      <c r="W60" s="1657"/>
      <c r="X60" s="1658"/>
    </row>
    <row r="61" spans="1:24" ht="17.25" customHeight="1" x14ac:dyDescent="0.2">
      <c r="A61" s="1254" t="s">
        <v>15</v>
      </c>
      <c r="B61" s="1256" t="s">
        <v>15</v>
      </c>
      <c r="C61" s="27" t="s">
        <v>20</v>
      </c>
      <c r="D61" s="1486" t="s">
        <v>139</v>
      </c>
      <c r="E61" s="254"/>
      <c r="F61" s="259"/>
      <c r="G61" s="47" t="s">
        <v>16</v>
      </c>
      <c r="H61" s="539">
        <v>2.9</v>
      </c>
      <c r="I61" s="539">
        <v>2.9</v>
      </c>
      <c r="J61" s="351"/>
      <c r="K61" s="334">
        <v>2.9</v>
      </c>
      <c r="L61" s="539">
        <v>2.9</v>
      </c>
      <c r="M61" s="849"/>
      <c r="N61" s="334">
        <f>L61</f>
        <v>2.9</v>
      </c>
      <c r="O61" s="539">
        <v>2.9</v>
      </c>
      <c r="P61" s="351"/>
      <c r="Q61" s="318" t="s">
        <v>142</v>
      </c>
      <c r="R61" s="752">
        <v>10</v>
      </c>
      <c r="S61" s="148">
        <v>10</v>
      </c>
      <c r="T61" s="464">
        <v>10</v>
      </c>
      <c r="U61" s="791"/>
      <c r="V61" s="792"/>
      <c r="W61" s="792"/>
      <c r="X61" s="793"/>
    </row>
    <row r="62" spans="1:24" ht="30.75" customHeight="1" x14ac:dyDescent="0.2">
      <c r="A62" s="1252"/>
      <c r="B62" s="1248"/>
      <c r="C62" s="1253"/>
      <c r="D62" s="1480"/>
      <c r="E62" s="1266"/>
      <c r="F62" s="1263"/>
      <c r="G62" s="40"/>
      <c r="H62" s="532"/>
      <c r="I62" s="532"/>
      <c r="J62" s="336"/>
      <c r="K62" s="349"/>
      <c r="L62" s="532"/>
      <c r="M62" s="336"/>
      <c r="N62" s="349"/>
      <c r="O62" s="532"/>
      <c r="P62" s="350"/>
      <c r="Q62" s="263" t="s">
        <v>188</v>
      </c>
      <c r="R62" s="743">
        <v>860</v>
      </c>
      <c r="S62" s="261">
        <v>860</v>
      </c>
      <c r="T62" s="1262">
        <v>860</v>
      </c>
      <c r="U62" s="768"/>
      <c r="V62" s="243"/>
      <c r="W62" s="243"/>
      <c r="X62" s="769"/>
    </row>
    <row r="63" spans="1:24" ht="17.25" customHeight="1" x14ac:dyDescent="0.2">
      <c r="A63" s="1252"/>
      <c r="B63" s="1248"/>
      <c r="C63" s="1253"/>
      <c r="D63" s="157"/>
      <c r="E63" s="1266"/>
      <c r="F63" s="1263"/>
      <c r="G63" s="40"/>
      <c r="H63" s="532"/>
      <c r="I63" s="532"/>
      <c r="J63" s="336"/>
      <c r="K63" s="349"/>
      <c r="L63" s="532"/>
      <c r="M63" s="336"/>
      <c r="N63" s="349"/>
      <c r="O63" s="532"/>
      <c r="P63" s="350"/>
      <c r="Q63" s="1421" t="s">
        <v>225</v>
      </c>
      <c r="R63" s="524">
        <v>40</v>
      </c>
      <c r="S63" s="256">
        <v>40</v>
      </c>
      <c r="T63" s="34">
        <v>40</v>
      </c>
      <c r="U63" s="768"/>
      <c r="V63" s="243"/>
      <c r="W63" s="243"/>
      <c r="X63" s="769"/>
    </row>
    <row r="64" spans="1:24" ht="13.5" thickBot="1" x14ac:dyDescent="0.25">
      <c r="A64" s="1251"/>
      <c r="B64" s="29"/>
      <c r="C64" s="1250"/>
      <c r="D64" s="258"/>
      <c r="E64" s="255"/>
      <c r="F64" s="260"/>
      <c r="G64" s="71" t="s">
        <v>17</v>
      </c>
      <c r="H64" s="527">
        <f>H61</f>
        <v>2.9</v>
      </c>
      <c r="I64" s="527">
        <f>I61</f>
        <v>2.9</v>
      </c>
      <c r="J64" s="362">
        <f t="shared" ref="J64" si="3">J61</f>
        <v>0</v>
      </c>
      <c r="K64" s="361">
        <f>K61</f>
        <v>2.9</v>
      </c>
      <c r="L64" s="527">
        <f>L61</f>
        <v>2.9</v>
      </c>
      <c r="M64" s="884"/>
      <c r="N64" s="361">
        <f t="shared" ref="N64:O64" si="4">N61</f>
        <v>2.9</v>
      </c>
      <c r="O64" s="527">
        <f t="shared" si="4"/>
        <v>2.9</v>
      </c>
      <c r="P64" s="885"/>
      <c r="Q64" s="1413"/>
      <c r="R64" s="753"/>
      <c r="S64" s="322"/>
      <c r="T64" s="761"/>
      <c r="U64" s="794"/>
      <c r="V64" s="795"/>
      <c r="W64" s="795"/>
      <c r="X64" s="796"/>
    </row>
    <row r="65" spans="1:26" s="124" customFormat="1" ht="24" customHeight="1" x14ac:dyDescent="0.2">
      <c r="A65" s="640" t="s">
        <v>15</v>
      </c>
      <c r="B65" s="1465" t="s">
        <v>15</v>
      </c>
      <c r="C65" s="1467" t="s">
        <v>22</v>
      </c>
      <c r="D65" s="1469" t="s">
        <v>141</v>
      </c>
      <c r="E65" s="1471"/>
      <c r="F65" s="1473">
        <v>2</v>
      </c>
      <c r="G65" s="641" t="s">
        <v>16</v>
      </c>
      <c r="H65" s="556">
        <f>46.8-10.1</f>
        <v>36.699999999999996</v>
      </c>
      <c r="I65" s="556">
        <f>46.8-10.1</f>
        <v>36.699999999999996</v>
      </c>
      <c r="J65" s="838">
        <f>I65-H65</f>
        <v>0</v>
      </c>
      <c r="K65" s="365">
        <v>46.8</v>
      </c>
      <c r="L65" s="556">
        <v>46.8</v>
      </c>
      <c r="M65" s="851"/>
      <c r="N65" s="365">
        <v>46.8</v>
      </c>
      <c r="O65" s="556">
        <v>46.8</v>
      </c>
      <c r="P65" s="838"/>
      <c r="Q65" s="278" t="s">
        <v>90</v>
      </c>
      <c r="R65" s="754">
        <v>44</v>
      </c>
      <c r="S65" s="279">
        <v>44</v>
      </c>
      <c r="T65" s="762">
        <v>44</v>
      </c>
      <c r="U65" s="1722"/>
      <c r="V65" s="1723"/>
      <c r="W65" s="1723"/>
      <c r="X65" s="1724"/>
    </row>
    <row r="66" spans="1:26" s="124" customFormat="1" ht="19.5" customHeight="1" thickBot="1" x14ac:dyDescent="0.25">
      <c r="A66" s="618"/>
      <c r="B66" s="1466"/>
      <c r="C66" s="1468"/>
      <c r="D66" s="1470"/>
      <c r="E66" s="1472"/>
      <c r="F66" s="1474"/>
      <c r="G66" s="71" t="s">
        <v>17</v>
      </c>
      <c r="H66" s="538">
        <f t="shared" ref="H66" si="5">SUM(H65)</f>
        <v>36.699999999999996</v>
      </c>
      <c r="I66" s="538">
        <f t="shared" ref="I66:J66" si="6">SUM(I65)</f>
        <v>36.699999999999996</v>
      </c>
      <c r="J66" s="332">
        <f t="shared" si="6"/>
        <v>0</v>
      </c>
      <c r="K66" s="360">
        <f>SUM(K65)</f>
        <v>46.8</v>
      </c>
      <c r="L66" s="538">
        <f>SUM(L65)</f>
        <v>46.8</v>
      </c>
      <c r="M66" s="852"/>
      <c r="N66" s="360">
        <f>SUM(N65)</f>
        <v>46.8</v>
      </c>
      <c r="O66" s="538">
        <f>SUM(O65)</f>
        <v>46.8</v>
      </c>
      <c r="P66" s="332"/>
      <c r="Q66" s="218" t="s">
        <v>64</v>
      </c>
      <c r="R66" s="289">
        <v>36</v>
      </c>
      <c r="S66" s="712">
        <v>36</v>
      </c>
      <c r="T66" s="763">
        <v>36</v>
      </c>
      <c r="U66" s="1725"/>
      <c r="V66" s="1726"/>
      <c r="W66" s="1726"/>
      <c r="X66" s="1727"/>
    </row>
    <row r="67" spans="1:26" ht="40.5" customHeight="1" x14ac:dyDescent="0.2">
      <c r="A67" s="1646" t="s">
        <v>15</v>
      </c>
      <c r="B67" s="707" t="s">
        <v>15</v>
      </c>
      <c r="C67" s="1467" t="s">
        <v>23</v>
      </c>
      <c r="D67" s="1659" t="s">
        <v>94</v>
      </c>
      <c r="E67" s="1471" t="s">
        <v>68</v>
      </c>
      <c r="F67" s="1326">
        <v>2</v>
      </c>
      <c r="G67" s="97" t="s">
        <v>16</v>
      </c>
      <c r="H67" s="556">
        <f>95.1-13</f>
        <v>82.1</v>
      </c>
      <c r="I67" s="1031">
        <f>95.1-13+10.2</f>
        <v>92.3</v>
      </c>
      <c r="J67" s="1032">
        <f>I67-H67</f>
        <v>10.200000000000003</v>
      </c>
      <c r="K67" s="365">
        <f>85.6+13</f>
        <v>98.6</v>
      </c>
      <c r="L67" s="556">
        <f>85.6+13</f>
        <v>98.6</v>
      </c>
      <c r="M67" s="366"/>
      <c r="N67" s="963"/>
      <c r="O67" s="869"/>
      <c r="P67" s="353"/>
      <c r="Q67" s="1475" t="s">
        <v>78</v>
      </c>
      <c r="R67" s="755">
        <v>24</v>
      </c>
      <c r="S67" s="101">
        <v>16</v>
      </c>
      <c r="T67" s="37"/>
      <c r="U67" s="1654" t="s">
        <v>287</v>
      </c>
      <c r="V67" s="1414"/>
      <c r="W67" s="1414"/>
      <c r="X67" s="1655"/>
    </row>
    <row r="68" spans="1:26" ht="17.25" customHeight="1" thickBot="1" x14ac:dyDescent="0.25">
      <c r="A68" s="1647"/>
      <c r="B68" s="708"/>
      <c r="C68" s="1587"/>
      <c r="D68" s="1660"/>
      <c r="E68" s="1518"/>
      <c r="F68" s="1661"/>
      <c r="G68" s="110" t="s">
        <v>17</v>
      </c>
      <c r="H68" s="542">
        <f>SUM(H67)</f>
        <v>82.1</v>
      </c>
      <c r="I68" s="542">
        <f>SUM(I67)</f>
        <v>92.3</v>
      </c>
      <c r="J68" s="338">
        <f>SUM(J67)</f>
        <v>10.200000000000003</v>
      </c>
      <c r="K68" s="360">
        <f>SUM(K67)</f>
        <v>98.6</v>
      </c>
      <c r="L68" s="538">
        <f>SUM(L67)</f>
        <v>98.6</v>
      </c>
      <c r="M68" s="865"/>
      <c r="N68" s="360"/>
      <c r="O68" s="538"/>
      <c r="P68" s="904"/>
      <c r="Q68" s="1545"/>
      <c r="R68" s="756"/>
      <c r="S68" s="99"/>
      <c r="T68" s="726"/>
      <c r="U68" s="1656"/>
      <c r="V68" s="1657"/>
      <c r="W68" s="1657"/>
      <c r="X68" s="1658"/>
    </row>
    <row r="69" spans="1:26" ht="13.5" thickBot="1" x14ac:dyDescent="0.25">
      <c r="A69" s="692" t="s">
        <v>15</v>
      </c>
      <c r="B69" s="709" t="s">
        <v>15</v>
      </c>
      <c r="C69" s="1650" t="s">
        <v>21</v>
      </c>
      <c r="D69" s="1650"/>
      <c r="E69" s="1650"/>
      <c r="F69" s="1650"/>
      <c r="G69" s="1650"/>
      <c r="H69" s="667">
        <f t="shared" ref="H69:P69" si="7">H68+H66+H64+H60+H50</f>
        <v>62575.599999999991</v>
      </c>
      <c r="I69" s="667">
        <f t="shared" si="7"/>
        <v>63256.999999999993</v>
      </c>
      <c r="J69" s="668">
        <f>J68+J66+J64+J60+J50</f>
        <v>681.39999999999657</v>
      </c>
      <c r="K69" s="367">
        <f t="shared" si="7"/>
        <v>59606.700000000004</v>
      </c>
      <c r="L69" s="941">
        <f t="shared" si="7"/>
        <v>59634.400000000001</v>
      </c>
      <c r="M69" s="958">
        <f t="shared" si="7"/>
        <v>27.700000000000728</v>
      </c>
      <c r="N69" s="367">
        <f t="shared" si="7"/>
        <v>59488.100000000006</v>
      </c>
      <c r="O69" s="941">
        <f t="shared" si="7"/>
        <v>59489.8</v>
      </c>
      <c r="P69" s="964">
        <f t="shared" si="7"/>
        <v>1.7000000000007276</v>
      </c>
      <c r="Q69" s="1651"/>
      <c r="R69" s="1652"/>
      <c r="S69" s="1652"/>
      <c r="T69" s="1652"/>
      <c r="U69" s="1652"/>
      <c r="V69" s="1652"/>
      <c r="W69" s="1652"/>
      <c r="X69" s="1653"/>
    </row>
    <row r="70" spans="1:26" ht="13.5" thickBot="1" x14ac:dyDescent="0.25">
      <c r="A70" s="10" t="s">
        <v>15</v>
      </c>
      <c r="B70" s="1331" t="s">
        <v>7</v>
      </c>
      <c r="C70" s="1331"/>
      <c r="D70" s="1331"/>
      <c r="E70" s="1331"/>
      <c r="F70" s="1331"/>
      <c r="G70" s="1331"/>
      <c r="H70" s="669">
        <f t="shared" ref="H70" si="8">H69</f>
        <v>62575.599999999991</v>
      </c>
      <c r="I70" s="669">
        <f t="shared" ref="I70:J70" si="9">I69</f>
        <v>63256.999999999993</v>
      </c>
      <c r="J70" s="670">
        <f t="shared" si="9"/>
        <v>681.39999999999657</v>
      </c>
      <c r="K70" s="369">
        <f>K69</f>
        <v>59606.700000000004</v>
      </c>
      <c r="L70" s="669">
        <f t="shared" ref="L70:P70" si="10">L69</f>
        <v>59634.400000000001</v>
      </c>
      <c r="M70" s="866">
        <f t="shared" si="10"/>
        <v>27.700000000000728</v>
      </c>
      <c r="N70" s="369">
        <f t="shared" si="10"/>
        <v>59488.100000000006</v>
      </c>
      <c r="O70" s="669">
        <f t="shared" ref="O70" si="11">O69</f>
        <v>59489.8</v>
      </c>
      <c r="P70" s="965">
        <f t="shared" si="10"/>
        <v>1.7000000000007276</v>
      </c>
      <c r="Q70" s="1332"/>
      <c r="R70" s="1333"/>
      <c r="S70" s="1333"/>
      <c r="T70" s="1333"/>
      <c r="U70" s="1333"/>
      <c r="V70" s="1333"/>
      <c r="W70" s="1333"/>
      <c r="X70" s="1334"/>
    </row>
    <row r="71" spans="1:26" ht="15.75" customHeight="1" thickBot="1" x14ac:dyDescent="0.25">
      <c r="A71" s="693" t="s">
        <v>18</v>
      </c>
      <c r="B71" s="1719" t="s">
        <v>40</v>
      </c>
      <c r="C71" s="1719"/>
      <c r="D71" s="1719"/>
      <c r="E71" s="1719"/>
      <c r="F71" s="1719"/>
      <c r="G71" s="1719"/>
      <c r="H71" s="1719"/>
      <c r="I71" s="1719"/>
      <c r="J71" s="1719"/>
      <c r="K71" s="1719"/>
      <c r="L71" s="1719"/>
      <c r="M71" s="1719"/>
      <c r="N71" s="1719"/>
      <c r="O71" s="1719"/>
      <c r="P71" s="1719"/>
      <c r="Q71" s="1719"/>
      <c r="R71" s="1719"/>
      <c r="S71" s="1719"/>
      <c r="T71" s="1719"/>
      <c r="U71" s="1719"/>
      <c r="V71" s="1719"/>
      <c r="W71" s="1719"/>
      <c r="X71" s="1720"/>
    </row>
    <row r="72" spans="1:26" ht="13.5" customHeight="1" thickBot="1" x14ac:dyDescent="0.25">
      <c r="A72" s="711" t="s">
        <v>18</v>
      </c>
      <c r="B72" s="710" t="s">
        <v>15</v>
      </c>
      <c r="C72" s="1347" t="s">
        <v>36</v>
      </c>
      <c r="D72" s="1348"/>
      <c r="E72" s="1348"/>
      <c r="F72" s="1348"/>
      <c r="G72" s="1348"/>
      <c r="H72" s="1348"/>
      <c r="I72" s="1348"/>
      <c r="J72" s="1348"/>
      <c r="K72" s="1348"/>
      <c r="L72" s="1348"/>
      <c r="M72" s="1348"/>
      <c r="N72" s="1348"/>
      <c r="O72" s="1348"/>
      <c r="P72" s="1348"/>
      <c r="Q72" s="1348"/>
      <c r="R72" s="1348"/>
      <c r="S72" s="1348"/>
      <c r="T72" s="1348"/>
      <c r="U72" s="1348"/>
      <c r="V72" s="1348"/>
      <c r="W72" s="1348"/>
      <c r="X72" s="1349"/>
    </row>
    <row r="73" spans="1:26" ht="28.5" customHeight="1" x14ac:dyDescent="0.2">
      <c r="A73" s="813" t="s">
        <v>18</v>
      </c>
      <c r="B73" s="709" t="s">
        <v>15</v>
      </c>
      <c r="C73" s="818" t="s">
        <v>15</v>
      </c>
      <c r="D73" s="513" t="s">
        <v>211</v>
      </c>
      <c r="E73" s="514"/>
      <c r="F73" s="504"/>
      <c r="G73" s="316"/>
      <c r="H73" s="458"/>
      <c r="I73" s="718"/>
      <c r="J73" s="593"/>
      <c r="K73" s="927"/>
      <c r="L73" s="718"/>
      <c r="M73" s="506"/>
      <c r="N73" s="927"/>
      <c r="O73" s="718"/>
      <c r="P73" s="506"/>
      <c r="Q73" s="509"/>
      <c r="R73" s="229"/>
      <c r="S73" s="508"/>
      <c r="T73" s="509"/>
      <c r="U73" s="791"/>
      <c r="V73" s="792"/>
      <c r="W73" s="792"/>
      <c r="X73" s="793"/>
    </row>
    <row r="74" spans="1:26" ht="34.5" customHeight="1" x14ac:dyDescent="0.2">
      <c r="A74" s="620"/>
      <c r="B74" s="623"/>
      <c r="C74" s="617"/>
      <c r="D74" s="1343" t="s">
        <v>226</v>
      </c>
      <c r="E74" s="483" t="s">
        <v>3</v>
      </c>
      <c r="F74" s="113">
        <v>5</v>
      </c>
      <c r="G74" s="58" t="s">
        <v>16</v>
      </c>
      <c r="H74" s="545">
        <v>12.2</v>
      </c>
      <c r="I74" s="545">
        <v>12.2</v>
      </c>
      <c r="J74" s="846"/>
      <c r="K74" s="864"/>
      <c r="L74" s="555"/>
      <c r="M74" s="426"/>
      <c r="N74" s="942">
        <v>31.6</v>
      </c>
      <c r="O74" s="867">
        <v>31.6</v>
      </c>
      <c r="P74" s="426"/>
      <c r="Q74" s="909" t="s">
        <v>115</v>
      </c>
      <c r="R74" s="741">
        <v>1</v>
      </c>
      <c r="S74" s="738"/>
      <c r="T74" s="937"/>
      <c r="U74" s="768"/>
      <c r="V74" s="243"/>
      <c r="W74" s="243"/>
      <c r="X74" s="769"/>
    </row>
    <row r="75" spans="1:26" ht="18.75" customHeight="1" x14ac:dyDescent="0.2">
      <c r="A75" s="620"/>
      <c r="B75" s="623"/>
      <c r="C75" s="617"/>
      <c r="D75" s="1343"/>
      <c r="E75" s="127"/>
      <c r="F75" s="113"/>
      <c r="G75" s="107" t="s">
        <v>75</v>
      </c>
      <c r="H75" s="594"/>
      <c r="I75" s="594"/>
      <c r="J75" s="908"/>
      <c r="K75" s="558">
        <v>21.6</v>
      </c>
      <c r="L75" s="570">
        <v>21.6</v>
      </c>
      <c r="M75" s="386"/>
      <c r="N75" s="940">
        <v>508.4</v>
      </c>
      <c r="O75" s="686">
        <v>508.4</v>
      </c>
      <c r="P75" s="936"/>
      <c r="Q75" s="1648" t="s">
        <v>116</v>
      </c>
      <c r="R75" s="757"/>
      <c r="S75" s="101">
        <v>10</v>
      </c>
      <c r="T75" s="820">
        <v>100</v>
      </c>
      <c r="U75" s="768"/>
      <c r="V75" s="243"/>
      <c r="W75" s="243"/>
      <c r="X75" s="769"/>
    </row>
    <row r="76" spans="1:26" x14ac:dyDescent="0.2">
      <c r="A76" s="620"/>
      <c r="B76" s="623"/>
      <c r="C76" s="616"/>
      <c r="D76" s="1343"/>
      <c r="E76" s="127"/>
      <c r="F76" s="136"/>
      <c r="G76" s="110" t="s">
        <v>17</v>
      </c>
      <c r="H76" s="542">
        <f>SUM(H74:H75)</f>
        <v>12.2</v>
      </c>
      <c r="I76" s="542">
        <f>SUM(I74:I75)</f>
        <v>12.2</v>
      </c>
      <c r="J76" s="374">
        <f>SUM(J74:J75)</f>
        <v>0</v>
      </c>
      <c r="K76" s="373">
        <f>SUM(K74:K75)</f>
        <v>21.6</v>
      </c>
      <c r="L76" s="542">
        <f>SUM(L74:L75)</f>
        <v>21.6</v>
      </c>
      <c r="M76" s="881"/>
      <c r="N76" s="373">
        <f>SUM(N74:N75)</f>
        <v>540</v>
      </c>
      <c r="O76" s="542">
        <f>SUM(O74:O75)</f>
        <v>540</v>
      </c>
      <c r="P76" s="870"/>
      <c r="Q76" s="1649"/>
      <c r="R76" s="492"/>
      <c r="S76" s="266"/>
      <c r="T76" s="267"/>
      <c r="U76" s="768"/>
      <c r="V76" s="243"/>
      <c r="W76" s="243"/>
      <c r="X76" s="769"/>
    </row>
    <row r="77" spans="1:26" x14ac:dyDescent="0.2">
      <c r="A77" s="1131"/>
      <c r="B77" s="1126"/>
      <c r="C77" s="1134"/>
      <c r="D77" s="1350" t="s">
        <v>122</v>
      </c>
      <c r="E77" s="484" t="s">
        <v>3</v>
      </c>
      <c r="F77" s="135">
        <v>5</v>
      </c>
      <c r="G77" s="79"/>
      <c r="H77" s="602"/>
      <c r="I77" s="602"/>
      <c r="J77" s="847"/>
      <c r="K77" s="940"/>
      <c r="L77" s="686"/>
      <c r="M77" s="386"/>
      <c r="N77" s="357"/>
      <c r="O77" s="890"/>
      <c r="P77" s="426"/>
      <c r="Q77" s="1457" t="s">
        <v>117</v>
      </c>
      <c r="R77" s="441">
        <v>2</v>
      </c>
      <c r="S77" s="122">
        <v>3</v>
      </c>
      <c r="T77" s="833">
        <v>5</v>
      </c>
      <c r="U77" s="768"/>
      <c r="V77" s="243"/>
      <c r="W77" s="243"/>
      <c r="X77" s="769"/>
    </row>
    <row r="78" spans="1:26" x14ac:dyDescent="0.2">
      <c r="A78" s="1131"/>
      <c r="B78" s="1126"/>
      <c r="C78" s="1134"/>
      <c r="D78" s="1343"/>
      <c r="E78" s="133"/>
      <c r="F78" s="113"/>
      <c r="G78" s="79" t="s">
        <v>4</v>
      </c>
      <c r="H78" s="543">
        <v>0.7</v>
      </c>
      <c r="I78" s="543">
        <v>0.7</v>
      </c>
      <c r="J78" s="592"/>
      <c r="K78" s="872">
        <f>84.4</f>
        <v>84.4</v>
      </c>
      <c r="L78" s="886">
        <f>84.4</f>
        <v>84.4</v>
      </c>
      <c r="M78" s="883"/>
      <c r="N78" s="357">
        <v>127.6</v>
      </c>
      <c r="O78" s="890">
        <v>127.6</v>
      </c>
      <c r="P78" s="883"/>
      <c r="Q78" s="1457"/>
      <c r="R78" s="441"/>
      <c r="S78" s="122"/>
      <c r="T78" s="833"/>
      <c r="U78" s="768"/>
      <c r="V78" s="243"/>
      <c r="W78" s="243"/>
      <c r="X78" s="769"/>
      <c r="Z78" s="81" t="s">
        <v>270</v>
      </c>
    </row>
    <row r="79" spans="1:26" x14ac:dyDescent="0.2">
      <c r="A79" s="1131"/>
      <c r="B79" s="1126"/>
      <c r="C79" s="1136"/>
      <c r="D79" s="1345"/>
      <c r="E79" s="127"/>
      <c r="F79" s="313"/>
      <c r="G79" s="79" t="s">
        <v>5</v>
      </c>
      <c r="H79" s="544">
        <v>3.8</v>
      </c>
      <c r="I79" s="544">
        <v>3.8</v>
      </c>
      <c r="J79" s="596"/>
      <c r="K79" s="873">
        <v>478.2</v>
      </c>
      <c r="L79" s="887">
        <v>478.2</v>
      </c>
      <c r="M79" s="883"/>
      <c r="N79" s="876">
        <v>595.9</v>
      </c>
      <c r="O79" s="891">
        <v>595.9</v>
      </c>
      <c r="P79" s="512"/>
      <c r="Q79" s="1721"/>
      <c r="R79" s="770"/>
      <c r="S79" s="1146"/>
      <c r="T79" s="206"/>
      <c r="U79" s="768"/>
      <c r="V79" s="243"/>
      <c r="W79" s="243"/>
      <c r="X79" s="769"/>
    </row>
    <row r="80" spans="1:26" ht="28.5" customHeight="1" x14ac:dyDescent="0.2">
      <c r="A80" s="1131"/>
      <c r="B80" s="1126"/>
      <c r="C80" s="1134"/>
      <c r="D80" s="1142" t="s">
        <v>196</v>
      </c>
      <c r="E80" s="35"/>
      <c r="F80" s="38"/>
      <c r="G80" s="674" t="s">
        <v>16</v>
      </c>
      <c r="H80" s="532"/>
      <c r="I80" s="532"/>
      <c r="J80" s="336"/>
      <c r="K80" s="872">
        <v>5</v>
      </c>
      <c r="L80" s="886">
        <v>5</v>
      </c>
      <c r="M80" s="350"/>
      <c r="N80" s="357">
        <v>132.6</v>
      </c>
      <c r="O80" s="890">
        <v>132.6</v>
      </c>
      <c r="P80" s="350"/>
      <c r="Q80" s="1150" t="s">
        <v>212</v>
      </c>
      <c r="R80" s="441"/>
      <c r="S80" s="122"/>
      <c r="T80" s="833">
        <v>100</v>
      </c>
      <c r="U80" s="768"/>
      <c r="V80" s="243"/>
      <c r="W80" s="243"/>
      <c r="X80" s="769"/>
    </row>
    <row r="81" spans="1:24" x14ac:dyDescent="0.2">
      <c r="A81" s="1131"/>
      <c r="B81" s="1126"/>
      <c r="C81" s="1134"/>
      <c r="D81" s="1343" t="s">
        <v>197</v>
      </c>
      <c r="E81" s="35"/>
      <c r="F81" s="38"/>
      <c r="G81" s="777"/>
      <c r="H81" s="532"/>
      <c r="I81" s="532"/>
      <c r="J81" s="336"/>
      <c r="K81" s="874"/>
      <c r="L81" s="888"/>
      <c r="M81" s="350"/>
      <c r="N81" s="384"/>
      <c r="O81" s="553"/>
      <c r="P81" s="350"/>
      <c r="Q81" s="1591"/>
      <c r="R81" s="441"/>
      <c r="S81" s="122"/>
      <c r="T81" s="833"/>
      <c r="U81" s="768"/>
      <c r="V81" s="243"/>
      <c r="W81" s="243"/>
      <c r="X81" s="769"/>
    </row>
    <row r="82" spans="1:24" x14ac:dyDescent="0.2">
      <c r="A82" s="1258"/>
      <c r="B82" s="1248"/>
      <c r="C82" s="1261"/>
      <c r="D82" s="1345"/>
      <c r="E82" s="778"/>
      <c r="F82" s="38"/>
      <c r="G82" s="777"/>
      <c r="H82" s="532"/>
      <c r="I82" s="532"/>
      <c r="J82" s="336"/>
      <c r="K82" s="874"/>
      <c r="L82" s="888"/>
      <c r="M82" s="350"/>
      <c r="N82" s="384"/>
      <c r="O82" s="553"/>
      <c r="P82" s="350"/>
      <c r="Q82" s="1591"/>
      <c r="R82" s="750"/>
      <c r="S82" s="1277"/>
      <c r="T82" s="179"/>
      <c r="U82" s="768"/>
      <c r="V82" s="243"/>
      <c r="W82" s="243"/>
      <c r="X82" s="769"/>
    </row>
    <row r="83" spans="1:24" ht="30.75" customHeight="1" x14ac:dyDescent="0.2">
      <c r="A83" s="620"/>
      <c r="B83" s="623"/>
      <c r="C83" s="617"/>
      <c r="D83" s="1343" t="s">
        <v>227</v>
      </c>
      <c r="E83" s="35"/>
      <c r="F83" s="38"/>
      <c r="G83" s="40"/>
      <c r="H83" s="554"/>
      <c r="I83" s="554"/>
      <c r="J83" s="336"/>
      <c r="K83" s="874"/>
      <c r="L83" s="888"/>
      <c r="M83" s="350"/>
      <c r="N83" s="384"/>
      <c r="O83" s="553"/>
      <c r="P83" s="350"/>
      <c r="Q83" s="1591"/>
      <c r="R83" s="750"/>
      <c r="S83" s="731"/>
      <c r="T83" s="179"/>
      <c r="U83" s="768"/>
      <c r="V83" s="243"/>
      <c r="W83" s="243"/>
      <c r="X83" s="769"/>
    </row>
    <row r="84" spans="1:24" x14ac:dyDescent="0.2">
      <c r="A84" s="620"/>
      <c r="B84" s="623"/>
      <c r="C84" s="616"/>
      <c r="D84" s="1345"/>
      <c r="E84" s="778"/>
      <c r="F84" s="38"/>
      <c r="G84" s="110" t="s">
        <v>17</v>
      </c>
      <c r="H84" s="542">
        <f t="shared" ref="H84" si="12">SUM(H77:H83)</f>
        <v>4.5</v>
      </c>
      <c r="I84" s="542">
        <f t="shared" ref="I84:J84" si="13">SUM(I77:I83)</f>
        <v>4.5</v>
      </c>
      <c r="J84" s="374">
        <f t="shared" si="13"/>
        <v>0</v>
      </c>
      <c r="K84" s="373">
        <f>SUM(K78:K83)</f>
        <v>567.6</v>
      </c>
      <c r="L84" s="542">
        <f>SUM(L78:L83)</f>
        <v>567.6</v>
      </c>
      <c r="M84" s="881"/>
      <c r="N84" s="373">
        <f>SUM(N78:N83)</f>
        <v>856.1</v>
      </c>
      <c r="O84" s="542">
        <f>SUM(O78:O83)</f>
        <v>856.1</v>
      </c>
      <c r="P84" s="881"/>
      <c r="Q84" s="1591"/>
      <c r="R84" s="301"/>
      <c r="S84" s="33"/>
      <c r="T84" s="49"/>
      <c r="U84" s="768"/>
      <c r="V84" s="243"/>
      <c r="W84" s="243"/>
      <c r="X84" s="769"/>
    </row>
    <row r="85" spans="1:24" x14ac:dyDescent="0.2">
      <c r="A85" s="620"/>
      <c r="B85" s="623"/>
      <c r="C85" s="193"/>
      <c r="D85" s="1353" t="s">
        <v>252</v>
      </c>
      <c r="E85" s="200" t="s">
        <v>3</v>
      </c>
      <c r="F85" s="315">
        <v>5</v>
      </c>
      <c r="G85" s="642" t="s">
        <v>16</v>
      </c>
      <c r="H85" s="530">
        <v>30</v>
      </c>
      <c r="I85" s="530">
        <v>30</v>
      </c>
      <c r="J85" s="358"/>
      <c r="K85" s="347">
        <v>50</v>
      </c>
      <c r="L85" s="530">
        <v>50</v>
      </c>
      <c r="M85" s="446"/>
      <c r="N85" s="347"/>
      <c r="O85" s="530"/>
      <c r="P85" s="446"/>
      <c r="Q85" s="910" t="s">
        <v>228</v>
      </c>
      <c r="R85" s="771">
        <v>1</v>
      </c>
      <c r="S85" s="609"/>
      <c r="T85" s="185"/>
      <c r="U85" s="768"/>
      <c r="V85" s="243"/>
      <c r="W85" s="243"/>
      <c r="X85" s="769"/>
    </row>
    <row r="86" spans="1:24" ht="16.5" customHeight="1" x14ac:dyDescent="0.2">
      <c r="A86" s="620"/>
      <c r="B86" s="623"/>
      <c r="C86" s="15"/>
      <c r="D86" s="1480"/>
      <c r="E86" s="189"/>
      <c r="F86" s="83"/>
      <c r="G86" s="110" t="s">
        <v>17</v>
      </c>
      <c r="H86" s="542">
        <f>H85</f>
        <v>30</v>
      </c>
      <c r="I86" s="542">
        <f>I85</f>
        <v>30</v>
      </c>
      <c r="J86" s="374"/>
      <c r="K86" s="380">
        <f>SUM(K85)</f>
        <v>50</v>
      </c>
      <c r="L86" s="595">
        <f>SUM(L85)</f>
        <v>50</v>
      </c>
      <c r="M86" s="338"/>
      <c r="N86" s="380"/>
      <c r="O86" s="595"/>
      <c r="P86" s="338"/>
      <c r="Q86" s="911" t="s">
        <v>191</v>
      </c>
      <c r="R86" s="610"/>
      <c r="S86" s="719">
        <v>1</v>
      </c>
      <c r="T86" s="938"/>
      <c r="U86" s="768"/>
      <c r="V86" s="243"/>
      <c r="W86" s="243"/>
      <c r="X86" s="769"/>
    </row>
    <row r="87" spans="1:24" ht="29.25" customHeight="1" x14ac:dyDescent="0.2">
      <c r="A87" s="657"/>
      <c r="B87" s="655"/>
      <c r="C87" s="658"/>
      <c r="D87" s="1350" t="s">
        <v>260</v>
      </c>
      <c r="E87" s="482" t="s">
        <v>3</v>
      </c>
      <c r="F87" s="135">
        <v>6</v>
      </c>
      <c r="G87" s="55" t="s">
        <v>19</v>
      </c>
      <c r="H87" s="602">
        <v>103</v>
      </c>
      <c r="I87" s="602">
        <v>103</v>
      </c>
      <c r="J87" s="847"/>
      <c r="K87" s="349"/>
      <c r="L87" s="532"/>
      <c r="M87" s="385"/>
      <c r="N87" s="349"/>
      <c r="O87" s="532"/>
      <c r="P87" s="385"/>
      <c r="Q87" s="1663" t="s">
        <v>257</v>
      </c>
      <c r="R87" s="772">
        <v>100</v>
      </c>
      <c r="S87" s="151"/>
      <c r="T87" s="939"/>
      <c r="U87" s="432"/>
      <c r="V87" s="983"/>
      <c r="W87" s="983"/>
      <c r="X87" s="984"/>
    </row>
    <row r="88" spans="1:24" x14ac:dyDescent="0.2">
      <c r="A88" s="657"/>
      <c r="B88" s="655"/>
      <c r="C88" s="659"/>
      <c r="D88" s="1345"/>
      <c r="E88" s="127"/>
      <c r="F88" s="136"/>
      <c r="G88" s="110" t="s">
        <v>17</v>
      </c>
      <c r="H88" s="542">
        <f>SUM(H87:H87)</f>
        <v>103</v>
      </c>
      <c r="I88" s="542">
        <f>SUM(I87:I87)</f>
        <v>103</v>
      </c>
      <c r="J88" s="374"/>
      <c r="K88" s="380">
        <f>SUM(K87)</f>
        <v>0</v>
      </c>
      <c r="L88" s="595">
        <f>SUM(L87)</f>
        <v>0</v>
      </c>
      <c r="M88" s="881"/>
      <c r="N88" s="380"/>
      <c r="O88" s="595"/>
      <c r="P88" s="881"/>
      <c r="Q88" s="1676"/>
      <c r="R88" s="492"/>
      <c r="S88" s="266"/>
      <c r="T88" s="267"/>
      <c r="U88" s="432"/>
      <c r="V88" s="983"/>
      <c r="W88" s="983"/>
      <c r="X88" s="984"/>
    </row>
    <row r="89" spans="1:24" ht="31.5" customHeight="1" x14ac:dyDescent="0.2">
      <c r="A89" s="657"/>
      <c r="B89" s="655"/>
      <c r="C89" s="658"/>
      <c r="D89" s="1350" t="s">
        <v>261</v>
      </c>
      <c r="E89" s="482" t="s">
        <v>3</v>
      </c>
      <c r="F89" s="135">
        <v>6</v>
      </c>
      <c r="G89" s="55" t="s">
        <v>19</v>
      </c>
      <c r="H89" s="602">
        <v>31.8</v>
      </c>
      <c r="I89" s="602">
        <v>31.8</v>
      </c>
      <c r="J89" s="847"/>
      <c r="K89" s="349"/>
      <c r="L89" s="532"/>
      <c r="M89" s="385"/>
      <c r="N89" s="349"/>
      <c r="O89" s="532"/>
      <c r="P89" s="936"/>
      <c r="Q89" s="1663" t="s">
        <v>257</v>
      </c>
      <c r="R89" s="757">
        <v>100</v>
      </c>
      <c r="S89" s="101"/>
      <c r="T89" s="735"/>
      <c r="U89" s="432"/>
      <c r="V89" s="983"/>
      <c r="W89" s="983"/>
      <c r="X89" s="984"/>
    </row>
    <row r="90" spans="1:24" x14ac:dyDescent="0.2">
      <c r="A90" s="657"/>
      <c r="B90" s="655"/>
      <c r="C90" s="659"/>
      <c r="D90" s="1345"/>
      <c r="E90" s="127"/>
      <c r="F90" s="136"/>
      <c r="G90" s="110" t="s">
        <v>17</v>
      </c>
      <c r="H90" s="542">
        <f>SUM(H89:H89)</f>
        <v>31.8</v>
      </c>
      <c r="I90" s="542">
        <f>SUM(I89:I89)</f>
        <v>31.8</v>
      </c>
      <c r="J90" s="374">
        <f>SUM(J89:J89)</f>
        <v>0</v>
      </c>
      <c r="K90" s="380">
        <f>SUM(K89)</f>
        <v>0</v>
      </c>
      <c r="L90" s="595">
        <f>SUM(L89)</f>
        <v>0</v>
      </c>
      <c r="M90" s="881"/>
      <c r="N90" s="380"/>
      <c r="O90" s="595"/>
      <c r="P90" s="928"/>
      <c r="Q90" s="1664"/>
      <c r="R90" s="301"/>
      <c r="S90" s="33"/>
      <c r="T90" s="49"/>
      <c r="U90" s="432"/>
      <c r="V90" s="983"/>
      <c r="W90" s="983"/>
      <c r="X90" s="984"/>
    </row>
    <row r="91" spans="1:24" ht="18" customHeight="1" x14ac:dyDescent="0.2">
      <c r="A91" s="815"/>
      <c r="B91" s="810"/>
      <c r="C91" s="816"/>
      <c r="D91" s="1350" t="s">
        <v>229</v>
      </c>
      <c r="E91" s="482" t="s">
        <v>3</v>
      </c>
      <c r="F91" s="135">
        <v>5</v>
      </c>
      <c r="G91" s="55" t="s">
        <v>19</v>
      </c>
      <c r="H91" s="602"/>
      <c r="I91" s="602"/>
      <c r="J91" s="847"/>
      <c r="K91" s="349"/>
      <c r="L91" s="532"/>
      <c r="M91" s="385"/>
      <c r="N91" s="897">
        <v>31.6</v>
      </c>
      <c r="O91" s="716">
        <v>31.6</v>
      </c>
      <c r="P91" s="385"/>
      <c r="Q91" s="912" t="s">
        <v>118</v>
      </c>
      <c r="R91" s="738"/>
      <c r="S91" s="738"/>
      <c r="T91" s="741">
        <v>1</v>
      </c>
      <c r="U91" s="432"/>
      <c r="V91" s="983"/>
      <c r="W91" s="983"/>
      <c r="X91" s="984"/>
    </row>
    <row r="92" spans="1:24" ht="15.75" customHeight="1" x14ac:dyDescent="0.2">
      <c r="A92" s="815"/>
      <c r="B92" s="810"/>
      <c r="C92" s="816"/>
      <c r="D92" s="1343"/>
      <c r="E92" s="483"/>
      <c r="F92" s="113"/>
      <c r="G92" s="55" t="s">
        <v>75</v>
      </c>
      <c r="H92" s="602"/>
      <c r="I92" s="602"/>
      <c r="J92" s="847"/>
      <c r="K92" s="559">
        <v>2.2000000000000002</v>
      </c>
      <c r="L92" s="587">
        <v>2.2000000000000002</v>
      </c>
      <c r="M92" s="386"/>
      <c r="N92" s="384">
        <v>0</v>
      </c>
      <c r="O92" s="553">
        <v>0</v>
      </c>
      <c r="P92" s="386"/>
      <c r="Q92" s="1686" t="s">
        <v>119</v>
      </c>
      <c r="R92" s="151"/>
      <c r="S92" s="151"/>
      <c r="T92" s="772">
        <v>1</v>
      </c>
      <c r="U92" s="432"/>
      <c r="V92" s="983"/>
      <c r="W92" s="983"/>
      <c r="X92" s="984"/>
    </row>
    <row r="93" spans="1:24" x14ac:dyDescent="0.2">
      <c r="A93" s="1024"/>
      <c r="B93" s="1022"/>
      <c r="C93" s="1025"/>
      <c r="D93" s="1345"/>
      <c r="E93" s="819"/>
      <c r="F93" s="136"/>
      <c r="G93" s="109" t="s">
        <v>17</v>
      </c>
      <c r="H93" s="595">
        <f>SUM(H91:H91)</f>
        <v>0</v>
      </c>
      <c r="I93" s="595">
        <f>SUM(I91:I91)</f>
        <v>0</v>
      </c>
      <c r="J93" s="961">
        <f>SUM(J91:J91)</f>
        <v>0</v>
      </c>
      <c r="K93" s="380">
        <f>SUM(K91:K92)</f>
        <v>2.2000000000000002</v>
      </c>
      <c r="L93" s="595">
        <f>SUM(L91:L92)</f>
        <v>2.2000000000000002</v>
      </c>
      <c r="M93" s="881"/>
      <c r="N93" s="380">
        <f>SUM(N91:N92)</f>
        <v>31.6</v>
      </c>
      <c r="O93" s="595">
        <f>SUM(O91:O92)</f>
        <v>31.6</v>
      </c>
      <c r="P93" s="341"/>
      <c r="Q93" s="1686"/>
      <c r="R93" s="266"/>
      <c r="S93" s="266"/>
      <c r="T93" s="492"/>
      <c r="U93" s="432"/>
      <c r="V93" s="983"/>
      <c r="W93" s="983"/>
      <c r="X93" s="984"/>
    </row>
    <row r="94" spans="1:24" ht="28.5" customHeight="1" x14ac:dyDescent="0.2">
      <c r="A94" s="815"/>
      <c r="B94" s="810"/>
      <c r="C94" s="816"/>
      <c r="D94" s="1343" t="s">
        <v>121</v>
      </c>
      <c r="E94" s="483" t="s">
        <v>3</v>
      </c>
      <c r="F94" s="113">
        <v>5</v>
      </c>
      <c r="G94" s="832" t="s">
        <v>16</v>
      </c>
      <c r="H94" s="545"/>
      <c r="I94" s="545"/>
      <c r="J94" s="846"/>
      <c r="K94" s="875">
        <v>45</v>
      </c>
      <c r="L94" s="889">
        <v>45</v>
      </c>
      <c r="M94" s="968"/>
      <c r="N94" s="897"/>
      <c r="O94" s="716"/>
      <c r="P94" s="968"/>
      <c r="Q94" s="1664" t="s">
        <v>198</v>
      </c>
      <c r="R94" s="757"/>
      <c r="S94" s="101">
        <v>100</v>
      </c>
      <c r="T94" s="820"/>
      <c r="U94" s="432"/>
      <c r="V94" s="983"/>
      <c r="W94" s="983"/>
      <c r="X94" s="984"/>
    </row>
    <row r="95" spans="1:24" ht="28.5" customHeight="1" x14ac:dyDescent="0.2">
      <c r="A95" s="815"/>
      <c r="B95" s="810"/>
      <c r="C95" s="816"/>
      <c r="D95" s="1343"/>
      <c r="E95" s="483"/>
      <c r="F95" s="113"/>
      <c r="G95" s="79" t="s">
        <v>5</v>
      </c>
      <c r="H95" s="602"/>
      <c r="I95" s="602"/>
      <c r="J95" s="847"/>
      <c r="K95" s="874">
        <v>300</v>
      </c>
      <c r="L95" s="888">
        <v>300</v>
      </c>
      <c r="M95" s="426"/>
      <c r="N95" s="876"/>
      <c r="O95" s="891"/>
      <c r="P95" s="426"/>
      <c r="Q95" s="1664"/>
      <c r="R95" s="757"/>
      <c r="S95" s="101"/>
      <c r="T95" s="820"/>
      <c r="U95" s="432"/>
      <c r="V95" s="983"/>
      <c r="W95" s="983"/>
      <c r="X95" s="984"/>
    </row>
    <row r="96" spans="1:24" x14ac:dyDescent="0.2">
      <c r="A96" s="815"/>
      <c r="B96" s="810"/>
      <c r="C96" s="817"/>
      <c r="D96" s="1345"/>
      <c r="E96" s="127"/>
      <c r="F96" s="136"/>
      <c r="G96" s="110" t="s">
        <v>17</v>
      </c>
      <c r="H96" s="542">
        <f>SUM(H94:H94)</f>
        <v>0</v>
      </c>
      <c r="I96" s="542">
        <f>SUM(I94:I94)</f>
        <v>0</v>
      </c>
      <c r="J96" s="374">
        <f>SUM(J94:J94)</f>
        <v>0</v>
      </c>
      <c r="K96" s="380">
        <f>SUM(K94:K95)</f>
        <v>345</v>
      </c>
      <c r="L96" s="595">
        <f>SUM(L94:L95)</f>
        <v>345</v>
      </c>
      <c r="M96" s="879"/>
      <c r="N96" s="380">
        <f>SUM(N94:N95)</f>
        <v>0</v>
      </c>
      <c r="O96" s="595">
        <f>SUM(O94:O95)</f>
        <v>0</v>
      </c>
      <c r="P96" s="881"/>
      <c r="Q96" s="1664"/>
      <c r="R96" s="301"/>
      <c r="S96" s="33"/>
      <c r="T96" s="49"/>
      <c r="U96" s="432"/>
      <c r="V96" s="983"/>
      <c r="W96" s="983"/>
      <c r="X96" s="984"/>
    </row>
    <row r="97" spans="1:26" ht="17.25" customHeight="1" x14ac:dyDescent="0.2">
      <c r="A97" s="815"/>
      <c r="B97" s="810"/>
      <c r="C97" s="816"/>
      <c r="D97" s="1350" t="s">
        <v>213</v>
      </c>
      <c r="E97" s="482" t="s">
        <v>3</v>
      </c>
      <c r="F97" s="135">
        <v>5</v>
      </c>
      <c r="G97" s="55" t="s">
        <v>16</v>
      </c>
      <c r="H97" s="602"/>
      <c r="I97" s="602"/>
      <c r="J97" s="847"/>
      <c r="K97" s="349">
        <v>20</v>
      </c>
      <c r="L97" s="532">
        <v>20</v>
      </c>
      <c r="M97" s="936"/>
      <c r="N97" s="384">
        <v>120</v>
      </c>
      <c r="O97" s="553">
        <v>120</v>
      </c>
      <c r="P97" s="385"/>
      <c r="Q97" s="1663" t="s">
        <v>257</v>
      </c>
      <c r="R97" s="772">
        <v>100</v>
      </c>
      <c r="S97" s="151"/>
      <c r="T97" s="773"/>
      <c r="U97" s="432"/>
      <c r="V97" s="983"/>
      <c r="W97" s="983"/>
      <c r="X97" s="984"/>
    </row>
    <row r="98" spans="1:26" x14ac:dyDescent="0.2">
      <c r="A98" s="815"/>
      <c r="B98" s="810"/>
      <c r="C98" s="817"/>
      <c r="D98" s="1343"/>
      <c r="E98" s="127"/>
      <c r="F98" s="136"/>
      <c r="G98" s="110" t="s">
        <v>17</v>
      </c>
      <c r="H98" s="542">
        <f>SUM(H97:H97)</f>
        <v>0</v>
      </c>
      <c r="I98" s="542">
        <f>SUM(I97:I97)</f>
        <v>0</v>
      </c>
      <c r="J98" s="374">
        <f>SUM(J97:J97)</f>
        <v>0</v>
      </c>
      <c r="K98" s="380">
        <f>SUM(K97)</f>
        <v>20</v>
      </c>
      <c r="L98" s="595">
        <f>SUM(L97)</f>
        <v>20</v>
      </c>
      <c r="M98" s="928"/>
      <c r="N98" s="373">
        <f>N97</f>
        <v>120</v>
      </c>
      <c r="O98" s="542">
        <f>O97</f>
        <v>120</v>
      </c>
      <c r="P98" s="881"/>
      <c r="Q98" s="1664"/>
      <c r="R98" s="301"/>
      <c r="S98" s="33"/>
      <c r="T98" s="49"/>
      <c r="U98" s="432"/>
      <c r="V98" s="983"/>
      <c r="W98" s="983"/>
      <c r="X98" s="984"/>
    </row>
    <row r="99" spans="1:26" ht="13.5" thickBot="1" x14ac:dyDescent="0.25">
      <c r="A99" s="621"/>
      <c r="B99" s="624"/>
      <c r="C99" s="615"/>
      <c r="D99" s="856"/>
      <c r="E99" s="1672" t="s">
        <v>79</v>
      </c>
      <c r="F99" s="1673"/>
      <c r="G99" s="1674"/>
      <c r="H99" s="538">
        <f>H90+H88+H86+H84+H76+H93+H96+H98</f>
        <v>181.5</v>
      </c>
      <c r="I99" s="538">
        <f t="shared" ref="I99:M99" si="14">I90+I88+I86+I84+I76+I93+I96+I98</f>
        <v>181.5</v>
      </c>
      <c r="J99" s="865">
        <f t="shared" si="14"/>
        <v>0</v>
      </c>
      <c r="K99" s="360">
        <f>K90+K88+K86+K84+K76+K93+K96+K98</f>
        <v>1006.4000000000001</v>
      </c>
      <c r="L99" s="538">
        <f>L90+L88+L86+L84+L76+L93+L96+L98</f>
        <v>1006.4000000000001</v>
      </c>
      <c r="M99" s="332">
        <f t="shared" si="14"/>
        <v>0</v>
      </c>
      <c r="N99" s="361">
        <f>N96+N93+N86+N84+N76+N90+N88+N98</f>
        <v>1547.7</v>
      </c>
      <c r="O99" s="527">
        <f>O96+O93+O86+O84+O76+O90+O88+O98</f>
        <v>1547.7</v>
      </c>
      <c r="P99" s="966"/>
      <c r="Q99" s="913"/>
      <c r="R99" s="774"/>
      <c r="S99" s="775"/>
      <c r="T99" s="776"/>
      <c r="U99" s="985"/>
      <c r="V99" s="986"/>
      <c r="W99" s="986"/>
      <c r="X99" s="987"/>
      <c r="Z99" s="81" t="s">
        <v>270</v>
      </c>
    </row>
    <row r="100" spans="1:26" ht="28.5" customHeight="1" x14ac:dyDescent="0.2">
      <c r="A100" s="813" t="s">
        <v>18</v>
      </c>
      <c r="B100" s="814" t="s">
        <v>15</v>
      </c>
      <c r="C100" s="818" t="s">
        <v>18</v>
      </c>
      <c r="D100" s="503" t="s">
        <v>214</v>
      </c>
      <c r="E100" s="246"/>
      <c r="F100" s="104"/>
      <c r="G100" s="316"/>
      <c r="H100" s="546"/>
      <c r="I100" s="546"/>
      <c r="J100" s="593"/>
      <c r="K100" s="948"/>
      <c r="L100" s="949"/>
      <c r="M100" s="593"/>
      <c r="N100" s="927"/>
      <c r="O100" s="718"/>
      <c r="P100" s="506"/>
      <c r="Q100" s="509"/>
      <c r="R100" s="229"/>
      <c r="S100" s="229"/>
      <c r="T100" s="229"/>
      <c r="U100" s="784"/>
      <c r="V100" s="785"/>
      <c r="W100" s="785"/>
      <c r="X100" s="786"/>
    </row>
    <row r="101" spans="1:26" ht="40.5" customHeight="1" x14ac:dyDescent="0.2">
      <c r="A101" s="620"/>
      <c r="B101" s="623"/>
      <c r="C101" s="625"/>
      <c r="D101" s="1419" t="s">
        <v>246</v>
      </c>
      <c r="E101" s="1215" t="s">
        <v>3</v>
      </c>
      <c r="F101" s="1220">
        <v>5</v>
      </c>
      <c r="G101" s="58" t="s">
        <v>16</v>
      </c>
      <c r="H101" s="531">
        <v>2.2000000000000002</v>
      </c>
      <c r="I101" s="531">
        <v>2.2000000000000002</v>
      </c>
      <c r="J101" s="392"/>
      <c r="K101" s="357">
        <v>35.799999999999997</v>
      </c>
      <c r="L101" s="890">
        <v>35.799999999999997</v>
      </c>
      <c r="M101" s="392"/>
      <c r="N101" s="357">
        <v>552.5</v>
      </c>
      <c r="O101" s="890">
        <v>552.5</v>
      </c>
      <c r="P101" s="339"/>
      <c r="Q101" s="914" t="s">
        <v>230</v>
      </c>
      <c r="R101" s="767">
        <v>1</v>
      </c>
      <c r="S101" s="767">
        <v>4</v>
      </c>
      <c r="T101" s="767">
        <v>5</v>
      </c>
      <c r="U101" s="768"/>
      <c r="V101" s="243"/>
      <c r="W101" s="243"/>
      <c r="X101" s="769"/>
    </row>
    <row r="102" spans="1:26" ht="38.25" customHeight="1" x14ac:dyDescent="0.2">
      <c r="A102" s="620"/>
      <c r="B102" s="623"/>
      <c r="C102" s="625"/>
      <c r="D102" s="1420"/>
      <c r="E102" s="172"/>
      <c r="F102" s="257"/>
      <c r="G102" s="442"/>
      <c r="H102" s="531"/>
      <c r="I102" s="531"/>
      <c r="J102" s="392"/>
      <c r="K102" s="384"/>
      <c r="L102" s="553"/>
      <c r="M102" s="392"/>
      <c r="N102" s="384"/>
      <c r="O102" s="553"/>
      <c r="P102" s="339"/>
      <c r="Q102" s="915" t="s">
        <v>231</v>
      </c>
      <c r="R102" s="67"/>
      <c r="S102" s="67">
        <v>1</v>
      </c>
      <c r="T102" s="67">
        <v>4</v>
      </c>
      <c r="U102" s="768"/>
      <c r="V102" s="243"/>
      <c r="W102" s="243"/>
      <c r="X102" s="769"/>
    </row>
    <row r="103" spans="1:26" x14ac:dyDescent="0.2">
      <c r="A103" s="1179"/>
      <c r="B103" s="1180"/>
      <c r="C103" s="1481"/>
      <c r="D103" s="1425" t="s">
        <v>74</v>
      </c>
      <c r="E103" s="1215" t="s">
        <v>3</v>
      </c>
      <c r="F103" s="1220">
        <v>5</v>
      </c>
      <c r="G103" s="1185" t="s">
        <v>16</v>
      </c>
      <c r="H103" s="547">
        <v>39.200000000000003</v>
      </c>
      <c r="I103" s="547">
        <v>39.200000000000003</v>
      </c>
      <c r="J103" s="592">
        <f>I103-H103</f>
        <v>0</v>
      </c>
      <c r="K103" s="357"/>
      <c r="L103" s="890"/>
      <c r="M103" s="943"/>
      <c r="N103" s="357"/>
      <c r="O103" s="890"/>
      <c r="P103" s="883"/>
      <c r="Q103" s="1457" t="s">
        <v>123</v>
      </c>
      <c r="R103" s="765">
        <v>100</v>
      </c>
      <c r="S103" s="765"/>
      <c r="T103" s="765"/>
      <c r="U103" s="1665"/>
      <c r="V103" s="1666"/>
      <c r="W103" s="1666"/>
      <c r="X103" s="1667"/>
    </row>
    <row r="104" spans="1:26" x14ac:dyDescent="0.2">
      <c r="A104" s="1179"/>
      <c r="B104" s="1180"/>
      <c r="C104" s="1481"/>
      <c r="D104" s="1419"/>
      <c r="E104" s="172"/>
      <c r="F104" s="1214"/>
      <c r="G104" s="839" t="s">
        <v>4</v>
      </c>
      <c r="H104" s="548">
        <v>1.5</v>
      </c>
      <c r="I104" s="548">
        <v>1.5</v>
      </c>
      <c r="J104" s="596"/>
      <c r="K104" s="876"/>
      <c r="L104" s="891"/>
      <c r="M104" s="392"/>
      <c r="N104" s="876"/>
      <c r="O104" s="891"/>
      <c r="P104" s="339"/>
      <c r="Q104" s="1457"/>
      <c r="R104" s="765"/>
      <c r="S104" s="765"/>
      <c r="T104" s="765"/>
      <c r="U104" s="1590"/>
      <c r="V104" s="1591"/>
      <c r="W104" s="1591"/>
      <c r="X104" s="1592"/>
    </row>
    <row r="105" spans="1:26" x14ac:dyDescent="0.2">
      <c r="A105" s="1179"/>
      <c r="B105" s="1180"/>
      <c r="C105" s="1181"/>
      <c r="D105" s="1419"/>
      <c r="E105" s="172"/>
      <c r="F105" s="1183"/>
      <c r="G105" s="314" t="s">
        <v>16</v>
      </c>
      <c r="H105" s="548">
        <v>37.5</v>
      </c>
      <c r="I105" s="548">
        <v>37.5</v>
      </c>
      <c r="J105" s="596"/>
      <c r="K105" s="876"/>
      <c r="L105" s="891"/>
      <c r="M105" s="943"/>
      <c r="N105" s="876"/>
      <c r="O105" s="891"/>
      <c r="P105" s="883"/>
      <c r="Q105" s="1187"/>
      <c r="R105" s="765"/>
      <c r="S105" s="765"/>
      <c r="T105" s="765"/>
      <c r="U105" s="1590"/>
      <c r="V105" s="1591"/>
      <c r="W105" s="1591"/>
      <c r="X105" s="1592"/>
    </row>
    <row r="106" spans="1:26" x14ac:dyDescent="0.2">
      <c r="A106" s="1200"/>
      <c r="B106" s="1201"/>
      <c r="C106" s="1202"/>
      <c r="D106" s="1420"/>
      <c r="E106" s="249"/>
      <c r="F106" s="317"/>
      <c r="G106" s="840" t="s">
        <v>216</v>
      </c>
      <c r="H106" s="841">
        <f>SUM(H103:H105)</f>
        <v>78.2</v>
      </c>
      <c r="I106" s="841">
        <f>SUM(I103:I105)</f>
        <v>78.2</v>
      </c>
      <c r="J106" s="842">
        <f>J105+J104+J103</f>
        <v>0</v>
      </c>
      <c r="K106" s="1192">
        <f>SUM(K103:K105)</f>
        <v>0</v>
      </c>
      <c r="L106" s="1193">
        <f t="shared" ref="L106:M106" si="15">SUM(L103:L105)</f>
        <v>0</v>
      </c>
      <c r="M106" s="1194">
        <f t="shared" si="15"/>
        <v>0</v>
      </c>
      <c r="N106" s="1192">
        <f t="shared" ref="N106" si="16">SUM(N103:N105)</f>
        <v>0</v>
      </c>
      <c r="O106" s="1193">
        <f t="shared" ref="O106" si="17">SUM(O103:O105)</f>
        <v>0</v>
      </c>
      <c r="P106" s="1195">
        <f t="shared" ref="P106" si="18">SUM(P103:P105)</f>
        <v>0</v>
      </c>
      <c r="Q106" s="1188"/>
      <c r="R106" s="742"/>
      <c r="S106" s="742"/>
      <c r="T106" s="742"/>
      <c r="U106" s="1668"/>
      <c r="V106" s="1669"/>
      <c r="W106" s="1669"/>
      <c r="X106" s="1670"/>
    </row>
    <row r="107" spans="1:26" ht="27.75" customHeight="1" x14ac:dyDescent="0.2">
      <c r="A107" s="1223"/>
      <c r="B107" s="1225"/>
      <c r="C107" s="1226"/>
      <c r="D107" s="1632" t="s">
        <v>285</v>
      </c>
      <c r="E107" s="189" t="s">
        <v>3</v>
      </c>
      <c r="F107" s="1228">
        <v>5</v>
      </c>
      <c r="G107" s="674" t="s">
        <v>296</v>
      </c>
      <c r="H107" s="554">
        <v>1838</v>
      </c>
      <c r="I107" s="997">
        <v>785.8</v>
      </c>
      <c r="J107" s="1189">
        <f>I107-H107</f>
        <v>-1052.2</v>
      </c>
      <c r="K107" s="1190"/>
      <c r="L107" s="1210">
        <v>1052.2</v>
      </c>
      <c r="M107" s="1211">
        <f>L107-K107</f>
        <v>1052.2</v>
      </c>
      <c r="N107" s="902"/>
      <c r="O107" s="906"/>
      <c r="P107" s="1191"/>
      <c r="Q107" s="1231" t="s">
        <v>126</v>
      </c>
      <c r="R107" s="799" t="s">
        <v>295</v>
      </c>
      <c r="S107" s="301">
        <v>100</v>
      </c>
      <c r="T107" s="301"/>
      <c r="U107" s="1665" t="s">
        <v>294</v>
      </c>
      <c r="V107" s="1666"/>
      <c r="W107" s="1666"/>
      <c r="X107" s="1667"/>
    </row>
    <row r="108" spans="1:26" ht="50.25" customHeight="1" x14ac:dyDescent="0.2">
      <c r="A108" s="1223"/>
      <c r="B108" s="1225"/>
      <c r="C108" s="1226"/>
      <c r="D108" s="1632"/>
      <c r="E108" s="1460" t="s">
        <v>277</v>
      </c>
      <c r="F108" s="1230"/>
      <c r="G108" s="485" t="s">
        <v>16</v>
      </c>
      <c r="H108" s="549">
        <v>600</v>
      </c>
      <c r="I108" s="549">
        <v>600</v>
      </c>
      <c r="J108" s="1209">
        <f>I108-H108</f>
        <v>0</v>
      </c>
      <c r="K108" s="878">
        <v>946.9</v>
      </c>
      <c r="L108" s="893">
        <v>946.9</v>
      </c>
      <c r="M108" s="977"/>
      <c r="N108" s="877"/>
      <c r="O108" s="892"/>
      <c r="P108" s="930"/>
      <c r="Q108" s="1231"/>
      <c r="R108" s="799"/>
      <c r="S108" s="799"/>
      <c r="T108" s="799"/>
      <c r="U108" s="1590"/>
      <c r="V108" s="1591"/>
      <c r="W108" s="1591"/>
      <c r="X108" s="1592"/>
    </row>
    <row r="109" spans="1:26" ht="18" customHeight="1" x14ac:dyDescent="0.2">
      <c r="A109" s="1252"/>
      <c r="B109" s="1248"/>
      <c r="C109" s="1281"/>
      <c r="D109" s="1633"/>
      <c r="E109" s="1339"/>
      <c r="F109" s="1229"/>
      <c r="G109" s="109" t="s">
        <v>17</v>
      </c>
      <c r="H109" s="595">
        <f>SUM(H107:H108)</f>
        <v>2438</v>
      </c>
      <c r="I109" s="595">
        <f>SUM(I107:I108)</f>
        <v>1385.8</v>
      </c>
      <c r="J109" s="600">
        <f>SUM(J107:J108)</f>
        <v>-1052.2</v>
      </c>
      <c r="K109" s="1173">
        <f>SUM(K107:K108)</f>
        <v>946.9</v>
      </c>
      <c r="L109" s="1174">
        <f>SUM(L107:L108)</f>
        <v>1999.1</v>
      </c>
      <c r="M109" s="932">
        <f t="shared" ref="M109:P109" si="19">SUM(M107:M108)</f>
        <v>1052.2</v>
      </c>
      <c r="N109" s="933">
        <f t="shared" si="19"/>
        <v>0</v>
      </c>
      <c r="O109" s="934">
        <f t="shared" si="19"/>
        <v>0</v>
      </c>
      <c r="P109" s="935">
        <f t="shared" si="19"/>
        <v>0</v>
      </c>
      <c r="Q109" s="1232"/>
      <c r="R109" s="492"/>
      <c r="S109" s="492"/>
      <c r="T109" s="492"/>
      <c r="U109" s="1668"/>
      <c r="V109" s="1669"/>
      <c r="W109" s="1669"/>
      <c r="X109" s="1670"/>
    </row>
    <row r="110" spans="1:26" ht="18" customHeight="1" x14ac:dyDescent="0.2">
      <c r="A110" s="815"/>
      <c r="B110" s="810"/>
      <c r="C110" s="812"/>
      <c r="D110" s="1671" t="s">
        <v>112</v>
      </c>
      <c r="E110" s="1215" t="s">
        <v>3</v>
      </c>
      <c r="F110" s="1220">
        <v>5</v>
      </c>
      <c r="G110" s="674" t="s">
        <v>75</v>
      </c>
      <c r="H110" s="554"/>
      <c r="I110" s="554"/>
      <c r="J110" s="675"/>
      <c r="K110" s="902">
        <v>125</v>
      </c>
      <c r="L110" s="906">
        <v>125</v>
      </c>
      <c r="M110" s="675"/>
      <c r="N110" s="897">
        <v>1300</v>
      </c>
      <c r="O110" s="716">
        <v>1300</v>
      </c>
      <c r="P110" s="929"/>
      <c r="Q110" s="1172" t="s">
        <v>113</v>
      </c>
      <c r="R110" s="301"/>
      <c r="S110" s="301">
        <v>1</v>
      </c>
      <c r="T110" s="301"/>
      <c r="U110" s="598"/>
      <c r="V110" s="781"/>
      <c r="W110" s="781"/>
      <c r="X110" s="782"/>
    </row>
    <row r="111" spans="1:26" ht="18" customHeight="1" x14ac:dyDescent="0.2">
      <c r="A111" s="811"/>
      <c r="B111" s="810"/>
      <c r="C111" s="829"/>
      <c r="D111" s="1671"/>
      <c r="E111" s="823"/>
      <c r="F111" s="821"/>
      <c r="G111" s="109" t="s">
        <v>17</v>
      </c>
      <c r="H111" s="595">
        <f>SUM(H110:H110)</f>
        <v>0</v>
      </c>
      <c r="I111" s="595">
        <f>SUM(I110:I110)</f>
        <v>0</v>
      </c>
      <c r="J111" s="932">
        <f>SUM(J110:J110)</f>
        <v>0</v>
      </c>
      <c r="K111" s="933">
        <f>SUM(K110:K110)</f>
        <v>125</v>
      </c>
      <c r="L111" s="934">
        <f>SUM(L110:L110)</f>
        <v>125</v>
      </c>
      <c r="M111" s="978"/>
      <c r="N111" s="394">
        <f>N110</f>
        <v>1300</v>
      </c>
      <c r="O111" s="550">
        <f>O110</f>
        <v>1300</v>
      </c>
      <c r="P111" s="967"/>
      <c r="Q111" s="916" t="s">
        <v>114</v>
      </c>
      <c r="R111" s="275"/>
      <c r="S111" s="275"/>
      <c r="T111" s="311"/>
      <c r="U111" s="857"/>
      <c r="V111" s="858"/>
      <c r="W111" s="858"/>
      <c r="X111" s="859"/>
    </row>
    <row r="112" spans="1:26" ht="18" customHeight="1" thickBot="1" x14ac:dyDescent="0.25">
      <c r="A112" s="647"/>
      <c r="B112" s="649"/>
      <c r="C112" s="650"/>
      <c r="D112" s="576"/>
      <c r="E112" s="1634" t="s">
        <v>79</v>
      </c>
      <c r="F112" s="1635"/>
      <c r="G112" s="1636"/>
      <c r="H112" s="527">
        <f>H109+H106+H101</f>
        <v>2518.3999999999996</v>
      </c>
      <c r="I112" s="527">
        <f>I109+I106+I101</f>
        <v>1466.2</v>
      </c>
      <c r="J112" s="362">
        <f>J109+J106+J111</f>
        <v>-1052.2</v>
      </c>
      <c r="K112" s="361">
        <f>K109+K106+K101+K111</f>
        <v>1107.6999999999998</v>
      </c>
      <c r="L112" s="527">
        <f t="shared" ref="L112:M112" si="20">L109+L106+L101+L111</f>
        <v>2159.8999999999996</v>
      </c>
      <c r="M112" s="362">
        <f t="shared" si="20"/>
        <v>1052.2</v>
      </c>
      <c r="N112" s="361">
        <f t="shared" ref="N112:O112" si="21">N111+N109+N106+N101</f>
        <v>1852.5</v>
      </c>
      <c r="O112" s="527">
        <f t="shared" si="21"/>
        <v>1852.5</v>
      </c>
      <c r="P112" s="391"/>
      <c r="Q112" s="917"/>
      <c r="R112" s="730"/>
      <c r="S112" s="730"/>
      <c r="T112" s="730"/>
      <c r="U112" s="860"/>
      <c r="V112" s="861"/>
      <c r="W112" s="861"/>
      <c r="X112" s="862"/>
    </row>
    <row r="113" spans="1:24" ht="27" customHeight="1" x14ac:dyDescent="0.2">
      <c r="A113" s="700" t="s">
        <v>18</v>
      </c>
      <c r="B113" s="701" t="s">
        <v>15</v>
      </c>
      <c r="C113" s="695" t="s">
        <v>20</v>
      </c>
      <c r="D113" s="177" t="s">
        <v>35</v>
      </c>
      <c r="E113" s="178"/>
      <c r="F113" s="245"/>
      <c r="G113" s="705"/>
      <c r="H113" s="529"/>
      <c r="I113" s="529"/>
      <c r="J113" s="330"/>
      <c r="K113" s="946"/>
      <c r="L113" s="947"/>
      <c r="M113" s="389"/>
      <c r="N113" s="898"/>
      <c r="O113" s="895"/>
      <c r="P113" s="389"/>
      <c r="Q113" s="918" t="s">
        <v>190</v>
      </c>
      <c r="R113" s="790">
        <v>1</v>
      </c>
      <c r="S113" s="72"/>
      <c r="T113" s="203"/>
      <c r="U113" s="1680" t="s">
        <v>288</v>
      </c>
      <c r="V113" s="1681"/>
      <c r="W113" s="1681"/>
      <c r="X113" s="1682"/>
    </row>
    <row r="114" spans="1:24" ht="66.75" customHeight="1" x14ac:dyDescent="0.2">
      <c r="A114" s="815"/>
      <c r="B114" s="810"/>
      <c r="C114" s="812"/>
      <c r="D114" s="1675" t="s">
        <v>279</v>
      </c>
      <c r="E114" s="175" t="s">
        <v>3</v>
      </c>
      <c r="F114" s="188">
        <v>5</v>
      </c>
      <c r="G114" s="830" t="s">
        <v>16</v>
      </c>
      <c r="H114" s="530">
        <v>4</v>
      </c>
      <c r="I114" s="530">
        <v>4</v>
      </c>
      <c r="J114" s="596"/>
      <c r="K114" s="873">
        <v>62.1</v>
      </c>
      <c r="L114" s="944">
        <v>20</v>
      </c>
      <c r="M114" s="945">
        <f>L114-K114</f>
        <v>-42.1</v>
      </c>
      <c r="N114" s="876">
        <v>50.7</v>
      </c>
      <c r="O114" s="979">
        <v>62.1</v>
      </c>
      <c r="P114" s="945">
        <f>O114-N114</f>
        <v>11.399999999999999</v>
      </c>
      <c r="Q114" s="1003" t="s">
        <v>125</v>
      </c>
      <c r="R114" s="1004">
        <v>1</v>
      </c>
      <c r="S114" s="241"/>
      <c r="T114" s="982"/>
      <c r="U114" s="1590"/>
      <c r="V114" s="1591"/>
      <c r="W114" s="1591"/>
      <c r="X114" s="1592"/>
    </row>
    <row r="115" spans="1:24" ht="66.75" customHeight="1" x14ac:dyDescent="0.2">
      <c r="A115" s="1023"/>
      <c r="B115" s="1022"/>
      <c r="C115" s="184"/>
      <c r="D115" s="1675"/>
      <c r="E115" s="172"/>
      <c r="F115" s="181"/>
      <c r="G115" s="79" t="s">
        <v>75</v>
      </c>
      <c r="H115" s="594"/>
      <c r="I115" s="594"/>
      <c r="J115" s="848"/>
      <c r="K115" s="999">
        <v>35.700000000000003</v>
      </c>
      <c r="L115" s="994">
        <v>0</v>
      </c>
      <c r="M115" s="980">
        <f>L115-K115</f>
        <v>-35.700000000000003</v>
      </c>
      <c r="N115" s="897">
        <v>652.79999999999995</v>
      </c>
      <c r="O115" s="1000">
        <v>0</v>
      </c>
      <c r="P115" s="981">
        <f>O115-N115</f>
        <v>-652.79999999999995</v>
      </c>
      <c r="Q115" s="1005" t="s">
        <v>118</v>
      </c>
      <c r="R115" s="745"/>
      <c r="S115" s="323">
        <v>1</v>
      </c>
      <c r="T115" s="1006"/>
      <c r="U115" s="1590"/>
      <c r="V115" s="1591"/>
      <c r="W115" s="1591"/>
      <c r="X115" s="1592"/>
    </row>
    <row r="116" spans="1:24" ht="68.25" customHeight="1" x14ac:dyDescent="0.2">
      <c r="A116" s="811"/>
      <c r="B116" s="810"/>
      <c r="C116" s="184"/>
      <c r="D116" s="988"/>
      <c r="E116" s="172"/>
      <c r="F116" s="181"/>
      <c r="G116" s="990" t="s">
        <v>5</v>
      </c>
      <c r="H116" s="991"/>
      <c r="I116" s="991"/>
      <c r="J116" s="992"/>
      <c r="K116" s="993"/>
      <c r="L116" s="994">
        <v>113.3</v>
      </c>
      <c r="M116" s="995">
        <f>L116-K116</f>
        <v>113.3</v>
      </c>
      <c r="N116" s="996"/>
      <c r="O116" s="997">
        <v>351.7</v>
      </c>
      <c r="P116" s="998">
        <f>O116-N116</f>
        <v>351.7</v>
      </c>
      <c r="Q116" s="919" t="s">
        <v>124</v>
      </c>
      <c r="R116" s="750"/>
      <c r="S116" s="826"/>
      <c r="T116" s="39">
        <v>30</v>
      </c>
      <c r="U116" s="1590"/>
      <c r="V116" s="1591"/>
      <c r="W116" s="1591"/>
      <c r="X116" s="1592"/>
    </row>
    <row r="117" spans="1:24" ht="16.5" customHeight="1" thickBot="1" x14ac:dyDescent="0.25">
      <c r="A117" s="698"/>
      <c r="B117" s="694"/>
      <c r="C117" s="184"/>
      <c r="D117" s="989"/>
      <c r="E117" s="172"/>
      <c r="F117" s="187"/>
      <c r="G117" s="110" t="s">
        <v>17</v>
      </c>
      <c r="H117" s="550">
        <f t="shared" ref="H117" si="22">SUM(H114:H115)</f>
        <v>4</v>
      </c>
      <c r="I117" s="550">
        <f t="shared" ref="I117:J117" si="23">SUM(I114:I115)</f>
        <v>4</v>
      </c>
      <c r="J117" s="541">
        <f t="shared" si="23"/>
        <v>0</v>
      </c>
      <c r="K117" s="361">
        <f t="shared" ref="K117:P117" si="24">SUM(K114:K116)</f>
        <v>97.800000000000011</v>
      </c>
      <c r="L117" s="527">
        <f t="shared" si="24"/>
        <v>133.30000000000001</v>
      </c>
      <c r="M117" s="391">
        <f t="shared" si="24"/>
        <v>35.499999999999986</v>
      </c>
      <c r="N117" s="361">
        <f t="shared" si="24"/>
        <v>703.5</v>
      </c>
      <c r="O117" s="527">
        <f t="shared" si="24"/>
        <v>413.8</v>
      </c>
      <c r="P117" s="391">
        <f t="shared" si="24"/>
        <v>-289.7</v>
      </c>
      <c r="Q117" s="920"/>
      <c r="R117" s="770"/>
      <c r="S117" s="732"/>
      <c r="T117" s="206"/>
      <c r="U117" s="1590"/>
      <c r="V117" s="1591"/>
      <c r="W117" s="1591"/>
      <c r="X117" s="1592"/>
    </row>
    <row r="118" spans="1:24" ht="18.75" customHeight="1" x14ac:dyDescent="0.2">
      <c r="A118" s="1178"/>
      <c r="B118" s="1180"/>
      <c r="C118" s="1181"/>
      <c r="D118" s="1437" t="s">
        <v>232</v>
      </c>
      <c r="E118" s="175" t="s">
        <v>3</v>
      </c>
      <c r="F118" s="188">
        <v>5</v>
      </c>
      <c r="G118" s="1186" t="s">
        <v>16</v>
      </c>
      <c r="H118" s="529">
        <v>2.2000000000000002</v>
      </c>
      <c r="I118" s="529">
        <v>2.2000000000000002</v>
      </c>
      <c r="J118" s="421"/>
      <c r="K118" s="402"/>
      <c r="L118" s="529"/>
      <c r="M118" s="931"/>
      <c r="N118" s="969">
        <v>50</v>
      </c>
      <c r="O118" s="970">
        <v>50</v>
      </c>
      <c r="P118" s="389"/>
      <c r="Q118" s="919" t="s">
        <v>125</v>
      </c>
      <c r="R118" s="441">
        <v>1</v>
      </c>
      <c r="S118" s="122"/>
      <c r="T118" s="833"/>
      <c r="U118" s="1590"/>
      <c r="V118" s="1591"/>
      <c r="W118" s="1591"/>
      <c r="X118" s="1592"/>
    </row>
    <row r="119" spans="1:24" ht="17.25" customHeight="1" x14ac:dyDescent="0.2">
      <c r="A119" s="1179"/>
      <c r="B119" s="1180"/>
      <c r="C119" s="184"/>
      <c r="D119" s="1436"/>
      <c r="E119" s="172"/>
      <c r="F119" s="181"/>
      <c r="G119" s="79" t="s">
        <v>75</v>
      </c>
      <c r="H119" s="544"/>
      <c r="I119" s="544"/>
      <c r="J119" s="392"/>
      <c r="K119" s="454">
        <v>31.6</v>
      </c>
      <c r="L119" s="544">
        <v>31.6</v>
      </c>
      <c r="M119" s="339"/>
      <c r="N119" s="384">
        <v>508.4</v>
      </c>
      <c r="O119" s="553">
        <v>508.4</v>
      </c>
      <c r="P119" s="883"/>
      <c r="Q119" s="919" t="s">
        <v>118</v>
      </c>
      <c r="R119" s="441"/>
      <c r="S119" s="122">
        <v>1</v>
      </c>
      <c r="T119" s="833"/>
      <c r="U119" s="1590"/>
      <c r="V119" s="1591"/>
      <c r="W119" s="1591"/>
      <c r="X119" s="1592"/>
    </row>
    <row r="120" spans="1:24" ht="15.75" customHeight="1" x14ac:dyDescent="0.2">
      <c r="A120" s="1224"/>
      <c r="B120" s="1225"/>
      <c r="C120" s="1233"/>
      <c r="D120" s="1387"/>
      <c r="E120" s="249"/>
      <c r="F120" s="187"/>
      <c r="G120" s="109" t="s">
        <v>17</v>
      </c>
      <c r="H120" s="972">
        <f t="shared" ref="H120" si="25">SUM(H118:H119)</f>
        <v>2.2000000000000002</v>
      </c>
      <c r="I120" s="972">
        <f t="shared" ref="I120:J120" si="26">SUM(I118:I119)</f>
        <v>2.2000000000000002</v>
      </c>
      <c r="J120" s="973">
        <f t="shared" si="26"/>
        <v>0</v>
      </c>
      <c r="K120" s="974">
        <f>SUM(K118:K119)</f>
        <v>31.6</v>
      </c>
      <c r="L120" s="972">
        <f>SUM(L118:L119)</f>
        <v>31.6</v>
      </c>
      <c r="M120" s="1196"/>
      <c r="N120" s="974">
        <f>SUM(N118:N119)</f>
        <v>558.4</v>
      </c>
      <c r="O120" s="972">
        <f>SUM(O118:O119)</f>
        <v>558.4</v>
      </c>
      <c r="P120" s="1197"/>
      <c r="Q120" s="1198" t="s">
        <v>124</v>
      </c>
      <c r="R120" s="770"/>
      <c r="S120" s="1182"/>
      <c r="T120" s="206">
        <v>100</v>
      </c>
      <c r="U120" s="1590"/>
      <c r="V120" s="1591"/>
      <c r="W120" s="1591"/>
      <c r="X120" s="1592"/>
    </row>
    <row r="121" spans="1:24" ht="18.75" customHeight="1" x14ac:dyDescent="0.2">
      <c r="A121" s="815"/>
      <c r="B121" s="810"/>
      <c r="C121" s="812"/>
      <c r="D121" s="1436" t="s">
        <v>162</v>
      </c>
      <c r="E121" s="172" t="s">
        <v>3</v>
      </c>
      <c r="F121" s="181">
        <v>5</v>
      </c>
      <c r="G121" s="831" t="s">
        <v>16</v>
      </c>
      <c r="H121" s="531"/>
      <c r="I121" s="531"/>
      <c r="J121" s="392"/>
      <c r="K121" s="378"/>
      <c r="L121" s="531"/>
      <c r="M121" s="882"/>
      <c r="N121" s="384">
        <v>2.2000000000000002</v>
      </c>
      <c r="O121" s="553">
        <v>2.2000000000000002</v>
      </c>
      <c r="P121" s="339"/>
      <c r="Q121" s="956" t="s">
        <v>125</v>
      </c>
      <c r="R121" s="441"/>
      <c r="S121" s="122"/>
      <c r="T121" s="833">
        <v>1</v>
      </c>
      <c r="U121" s="1590"/>
      <c r="V121" s="1591"/>
      <c r="W121" s="1591"/>
      <c r="X121" s="1592"/>
    </row>
    <row r="122" spans="1:24" ht="15.75" customHeight="1" x14ac:dyDescent="0.2">
      <c r="A122" s="811"/>
      <c r="B122" s="810"/>
      <c r="C122" s="184"/>
      <c r="D122" s="1436"/>
      <c r="E122" s="172"/>
      <c r="F122" s="181"/>
      <c r="G122" s="109" t="s">
        <v>17</v>
      </c>
      <c r="H122" s="972">
        <f>SUM(H121:H121)</f>
        <v>0</v>
      </c>
      <c r="I122" s="972">
        <f>SUM(I121:I121)</f>
        <v>0</v>
      </c>
      <c r="J122" s="973">
        <f>SUM(J121:J121)</f>
        <v>0</v>
      </c>
      <c r="K122" s="974">
        <f>SUM(K121:K121)</f>
        <v>0</v>
      </c>
      <c r="L122" s="972">
        <f>SUM(L121:L121)</f>
        <v>0</v>
      </c>
      <c r="M122" s="975"/>
      <c r="N122" s="974">
        <f>N121</f>
        <v>2.2000000000000002</v>
      </c>
      <c r="O122" s="972">
        <f>O121</f>
        <v>2.2000000000000002</v>
      </c>
      <c r="P122" s="975"/>
      <c r="Q122" s="956"/>
      <c r="R122" s="750"/>
      <c r="S122" s="826"/>
      <c r="T122" s="179"/>
      <c r="U122" s="1590"/>
      <c r="V122" s="1591"/>
      <c r="W122" s="1591"/>
      <c r="X122" s="1592"/>
    </row>
    <row r="123" spans="1:24" ht="15.75" customHeight="1" thickBot="1" x14ac:dyDescent="0.25">
      <c r="A123" s="697"/>
      <c r="B123" s="702"/>
      <c r="C123" s="696"/>
      <c r="D123" s="1455"/>
      <c r="E123" s="1452" t="s">
        <v>79</v>
      </c>
      <c r="F123" s="1453"/>
      <c r="G123" s="1683"/>
      <c r="H123" s="868">
        <f>H120+H117</f>
        <v>6.2</v>
      </c>
      <c r="I123" s="868">
        <f>I120+I117</f>
        <v>6.2</v>
      </c>
      <c r="J123" s="850">
        <f>J120+J117+J122</f>
        <v>0</v>
      </c>
      <c r="K123" s="971">
        <f>K120+K117+K122</f>
        <v>129.4</v>
      </c>
      <c r="L123" s="868">
        <f>L120+L117+L122</f>
        <v>164.9</v>
      </c>
      <c r="M123" s="962">
        <f>M120+M117+M122</f>
        <v>35.499999999999986</v>
      </c>
      <c r="N123" s="971">
        <f t="shared" ref="N123:P123" si="27">N120+N117+N122</f>
        <v>1264.1000000000001</v>
      </c>
      <c r="O123" s="868">
        <f t="shared" si="27"/>
        <v>974.40000000000009</v>
      </c>
      <c r="P123" s="962">
        <f t="shared" si="27"/>
        <v>-289.7</v>
      </c>
      <c r="Q123" s="957"/>
      <c r="R123" s="788"/>
      <c r="S123" s="467"/>
      <c r="T123" s="728"/>
      <c r="U123" s="1677"/>
      <c r="V123" s="1678"/>
      <c r="W123" s="1678"/>
      <c r="X123" s="1679"/>
    </row>
    <row r="124" spans="1:24" ht="40.5" customHeight="1" x14ac:dyDescent="0.2">
      <c r="A124" s="1129" t="s">
        <v>18</v>
      </c>
      <c r="B124" s="1130" t="s">
        <v>15</v>
      </c>
      <c r="C124" s="192" t="s">
        <v>22</v>
      </c>
      <c r="D124" s="195" t="s">
        <v>182</v>
      </c>
      <c r="E124" s="254"/>
      <c r="F124" s="302">
        <v>2</v>
      </c>
      <c r="G124" s="1148" t="s">
        <v>16</v>
      </c>
      <c r="H124" s="529">
        <f>181.6+15+3.3+4</f>
        <v>203.9</v>
      </c>
      <c r="I124" s="1007">
        <f>181.6+15+3.3+4+10</f>
        <v>213.9</v>
      </c>
      <c r="J124" s="1008">
        <f>I124-H124</f>
        <v>10</v>
      </c>
      <c r="K124" s="365">
        <v>15</v>
      </c>
      <c r="L124" s="556">
        <v>15</v>
      </c>
      <c r="M124" s="389"/>
      <c r="N124" s="898">
        <v>15</v>
      </c>
      <c r="O124" s="895">
        <v>15</v>
      </c>
      <c r="P124" s="389"/>
      <c r="Q124" s="921"/>
      <c r="R124" s="789"/>
      <c r="S124" s="146"/>
      <c r="T124" s="74"/>
      <c r="U124" s="1697" t="s">
        <v>293</v>
      </c>
      <c r="V124" s="1698"/>
      <c r="W124" s="1698"/>
      <c r="X124" s="1699"/>
    </row>
    <row r="125" spans="1:24" ht="33.75" customHeight="1" x14ac:dyDescent="0.2">
      <c r="A125" s="1178"/>
      <c r="B125" s="1180"/>
      <c r="C125" s="193"/>
      <c r="D125" s="1431" t="s">
        <v>299</v>
      </c>
      <c r="E125" s="1184"/>
      <c r="F125" s="42"/>
      <c r="G125" s="674"/>
      <c r="H125" s="532"/>
      <c r="I125" s="532"/>
      <c r="J125" s="336"/>
      <c r="K125" s="435"/>
      <c r="L125" s="554"/>
      <c r="M125" s="350"/>
      <c r="N125" s="384"/>
      <c r="O125" s="553"/>
      <c r="P125" s="350"/>
      <c r="Q125" s="915" t="s">
        <v>302</v>
      </c>
      <c r="R125" s="515">
        <v>3</v>
      </c>
      <c r="S125" s="30"/>
      <c r="T125" s="78"/>
      <c r="U125" s="1700"/>
      <c r="V125" s="1701"/>
      <c r="W125" s="1701"/>
      <c r="X125" s="1702"/>
    </row>
    <row r="126" spans="1:24" ht="33.75" customHeight="1" x14ac:dyDescent="0.2">
      <c r="A126" s="1243"/>
      <c r="B126" s="1244"/>
      <c r="C126" s="193"/>
      <c r="D126" s="1449"/>
      <c r="E126" s="1245"/>
      <c r="F126" s="42"/>
      <c r="G126" s="674"/>
      <c r="H126" s="532"/>
      <c r="I126" s="532"/>
      <c r="J126" s="336"/>
      <c r="K126" s="435"/>
      <c r="L126" s="554"/>
      <c r="M126" s="350"/>
      <c r="N126" s="384"/>
      <c r="O126" s="553"/>
      <c r="P126" s="350"/>
      <c r="Q126" s="1037" t="s">
        <v>282</v>
      </c>
      <c r="R126" s="1038">
        <v>100</v>
      </c>
      <c r="S126" s="30"/>
      <c r="T126" s="78"/>
      <c r="U126" s="1700"/>
      <c r="V126" s="1701"/>
      <c r="W126" s="1701"/>
      <c r="X126" s="1702"/>
    </row>
    <row r="127" spans="1:24" ht="43.5" customHeight="1" x14ac:dyDescent="0.2">
      <c r="A127" s="620"/>
      <c r="B127" s="623"/>
      <c r="C127" s="193"/>
      <c r="D127" s="1177" t="s">
        <v>183</v>
      </c>
      <c r="E127" s="638"/>
      <c r="F127" s="42"/>
      <c r="G127" s="674"/>
      <c r="H127" s="532"/>
      <c r="I127" s="532"/>
      <c r="J127" s="336"/>
      <c r="K127" s="349"/>
      <c r="L127" s="532"/>
      <c r="M127" s="350"/>
      <c r="N127" s="384"/>
      <c r="O127" s="553"/>
      <c r="P127" s="350"/>
      <c r="Q127" s="924" t="s">
        <v>149</v>
      </c>
      <c r="R127" s="515">
        <v>9</v>
      </c>
      <c r="S127" s="30"/>
      <c r="T127" s="78"/>
      <c r="U127" s="1308"/>
      <c r="V127" s="1175"/>
      <c r="W127" s="1175"/>
      <c r="X127" s="1176"/>
    </row>
    <row r="128" spans="1:24" ht="42.75" customHeight="1" x14ac:dyDescent="0.2">
      <c r="A128" s="703"/>
      <c r="B128" s="694"/>
      <c r="C128" s="193"/>
      <c r="D128" s="271" t="s">
        <v>233</v>
      </c>
      <c r="E128" s="704"/>
      <c r="F128" s="42"/>
      <c r="G128" s="674"/>
      <c r="H128" s="532"/>
      <c r="I128" s="532"/>
      <c r="J128" s="336"/>
      <c r="K128" s="871"/>
      <c r="L128" s="532"/>
      <c r="M128" s="350"/>
      <c r="N128" s="384"/>
      <c r="O128" s="553"/>
      <c r="P128" s="350"/>
      <c r="Q128" s="914" t="s">
        <v>150</v>
      </c>
      <c r="R128" s="787">
        <v>9</v>
      </c>
      <c r="S128" s="149"/>
      <c r="T128" s="41"/>
      <c r="U128" s="1175"/>
      <c r="V128" s="1175"/>
      <c r="W128" s="1175"/>
      <c r="X128" s="1176"/>
    </row>
    <row r="129" spans="1:24" ht="21.75" customHeight="1" x14ac:dyDescent="0.2">
      <c r="A129" s="646"/>
      <c r="B129" s="648"/>
      <c r="C129" s="193"/>
      <c r="D129" s="1450" t="s">
        <v>184</v>
      </c>
      <c r="E129" s="654"/>
      <c r="F129" s="42"/>
      <c r="G129" s="674"/>
      <c r="H129" s="532"/>
      <c r="I129" s="532"/>
      <c r="J129" s="336"/>
      <c r="K129" s="349"/>
      <c r="L129" s="532"/>
      <c r="M129" s="350"/>
      <c r="N129" s="384"/>
      <c r="O129" s="553"/>
      <c r="P129" s="350"/>
      <c r="Q129" s="922" t="s">
        <v>235</v>
      </c>
      <c r="R129" s="797">
        <v>2</v>
      </c>
      <c r="S129" s="196"/>
      <c r="T129" s="95"/>
      <c r="U129" s="243"/>
      <c r="V129" s="243"/>
      <c r="W129" s="243"/>
      <c r="X129" s="769"/>
    </row>
    <row r="130" spans="1:24" ht="21.75" customHeight="1" x14ac:dyDescent="0.2">
      <c r="A130" s="646"/>
      <c r="B130" s="648"/>
      <c r="C130" s="193"/>
      <c r="D130" s="1449"/>
      <c r="E130" s="654"/>
      <c r="F130" s="42"/>
      <c r="G130" s="674"/>
      <c r="H130" s="532"/>
      <c r="I130" s="532"/>
      <c r="J130" s="336"/>
      <c r="K130" s="349"/>
      <c r="L130" s="532"/>
      <c r="M130" s="350"/>
      <c r="N130" s="384"/>
      <c r="O130" s="553"/>
      <c r="P130" s="350"/>
      <c r="Q130" s="914" t="s">
        <v>151</v>
      </c>
      <c r="R130" s="787">
        <v>336</v>
      </c>
      <c r="S130" s="149"/>
      <c r="T130" s="41"/>
      <c r="U130" s="243"/>
      <c r="V130" s="243"/>
      <c r="W130" s="243"/>
      <c r="X130" s="769"/>
    </row>
    <row r="131" spans="1:24" ht="54.75" customHeight="1" x14ac:dyDescent="0.2">
      <c r="A131" s="657"/>
      <c r="B131" s="655"/>
      <c r="C131" s="193"/>
      <c r="D131" s="230" t="s">
        <v>236</v>
      </c>
      <c r="E131" s="660"/>
      <c r="F131" s="42"/>
      <c r="G131" s="674"/>
      <c r="H131" s="532"/>
      <c r="I131" s="532"/>
      <c r="J131" s="336"/>
      <c r="K131" s="349"/>
      <c r="L131" s="532"/>
      <c r="M131" s="350"/>
      <c r="N131" s="384"/>
      <c r="O131" s="553"/>
      <c r="P131" s="350"/>
      <c r="Q131" s="276" t="s">
        <v>268</v>
      </c>
      <c r="R131" s="740">
        <v>2</v>
      </c>
      <c r="S131" s="198"/>
      <c r="T131" s="798"/>
      <c r="U131" s="243"/>
      <c r="V131" s="243"/>
      <c r="W131" s="243"/>
      <c r="X131" s="769"/>
    </row>
    <row r="132" spans="1:24" ht="29.25" customHeight="1" x14ac:dyDescent="0.2">
      <c r="A132" s="620"/>
      <c r="B132" s="623"/>
      <c r="C132" s="15"/>
      <c r="D132" s="601"/>
      <c r="E132" s="638"/>
      <c r="F132" s="42"/>
      <c r="G132" s="674"/>
      <c r="H132" s="532"/>
      <c r="I132" s="532"/>
      <c r="J132" s="336"/>
      <c r="K132" s="349"/>
      <c r="L132" s="532"/>
      <c r="M132" s="350"/>
      <c r="N132" s="384"/>
      <c r="O132" s="553"/>
      <c r="P132" s="350"/>
      <c r="Q132" s="923" t="s">
        <v>189</v>
      </c>
      <c r="R132" s="740">
        <v>1</v>
      </c>
      <c r="S132" s="198"/>
      <c r="T132" s="798"/>
      <c r="U132" s="243"/>
      <c r="V132" s="243"/>
      <c r="W132" s="243"/>
      <c r="X132" s="769"/>
    </row>
    <row r="133" spans="1:24" ht="41.25" customHeight="1" x14ac:dyDescent="0.2">
      <c r="A133" s="815"/>
      <c r="B133" s="810"/>
      <c r="C133" s="193"/>
      <c r="D133" s="808"/>
      <c r="E133" s="822"/>
      <c r="F133" s="42"/>
      <c r="G133" s="674"/>
      <c r="H133" s="532"/>
      <c r="I133" s="532"/>
      <c r="J133" s="336"/>
      <c r="K133" s="349"/>
      <c r="L133" s="532"/>
      <c r="M133" s="350"/>
      <c r="N133" s="384"/>
      <c r="O133" s="553"/>
      <c r="P133" s="350"/>
      <c r="Q133" s="924" t="s">
        <v>179</v>
      </c>
      <c r="R133" s="515">
        <v>37</v>
      </c>
      <c r="S133" s="30"/>
      <c r="T133" s="78"/>
      <c r="U133" s="768"/>
      <c r="V133" s="243"/>
      <c r="W133" s="243"/>
      <c r="X133" s="769"/>
    </row>
    <row r="134" spans="1:24" ht="16.5" customHeight="1" x14ac:dyDescent="0.2">
      <c r="A134" s="620"/>
      <c r="B134" s="623"/>
      <c r="C134" s="193"/>
      <c r="D134" s="808"/>
      <c r="E134" s="638"/>
      <c r="F134" s="42"/>
      <c r="G134" s="674"/>
      <c r="H134" s="532"/>
      <c r="I134" s="532"/>
      <c r="J134" s="336"/>
      <c r="K134" s="349"/>
      <c r="L134" s="532"/>
      <c r="M134" s="350"/>
      <c r="N134" s="384"/>
      <c r="O134" s="553"/>
      <c r="P134" s="350"/>
      <c r="Q134" s="924" t="s">
        <v>178</v>
      </c>
      <c r="R134" s="515">
        <v>33</v>
      </c>
      <c r="S134" s="30"/>
      <c r="T134" s="78"/>
      <c r="U134" s="243"/>
      <c r="V134" s="243"/>
      <c r="W134" s="243"/>
      <c r="X134" s="769"/>
    </row>
    <row r="135" spans="1:24" ht="30.75" customHeight="1" x14ac:dyDescent="0.2">
      <c r="A135" s="815"/>
      <c r="B135" s="810"/>
      <c r="C135" s="193"/>
      <c r="D135" s="809"/>
      <c r="E135" s="822"/>
      <c r="F135" s="42"/>
      <c r="G135" s="674"/>
      <c r="H135" s="532"/>
      <c r="I135" s="532"/>
      <c r="J135" s="336"/>
      <c r="K135" s="349"/>
      <c r="L135" s="532"/>
      <c r="M135" s="350"/>
      <c r="N135" s="384"/>
      <c r="O135" s="553"/>
      <c r="P135" s="350"/>
      <c r="Q135" s="783" t="s">
        <v>237</v>
      </c>
      <c r="R135" s="771">
        <v>3</v>
      </c>
      <c r="S135" s="609"/>
      <c r="T135" s="209"/>
      <c r="U135" s="243"/>
      <c r="V135" s="243"/>
      <c r="W135" s="243"/>
      <c r="X135" s="769"/>
    </row>
    <row r="136" spans="1:24" x14ac:dyDescent="0.2">
      <c r="A136" s="815"/>
      <c r="B136" s="810"/>
      <c r="C136" s="812"/>
      <c r="D136" s="1419" t="s">
        <v>161</v>
      </c>
      <c r="E136" s="822"/>
      <c r="F136" s="42"/>
      <c r="G136" s="674"/>
      <c r="H136" s="532"/>
      <c r="I136" s="532"/>
      <c r="J136" s="336"/>
      <c r="K136" s="349"/>
      <c r="L136" s="532"/>
      <c r="M136" s="350"/>
      <c r="N136" s="384"/>
      <c r="O136" s="553"/>
      <c r="P136" s="350"/>
      <c r="Q136" s="1414" t="s">
        <v>238</v>
      </c>
      <c r="R136" s="1684" t="s">
        <v>173</v>
      </c>
      <c r="S136" s="824"/>
      <c r="T136" s="803"/>
      <c r="U136" s="243"/>
      <c r="V136" s="243"/>
      <c r="W136" s="243"/>
      <c r="X136" s="769"/>
    </row>
    <row r="137" spans="1:24" x14ac:dyDescent="0.2">
      <c r="A137" s="1024"/>
      <c r="B137" s="1022"/>
      <c r="C137" s="1027"/>
      <c r="D137" s="1420"/>
      <c r="E137" s="1026"/>
      <c r="F137" s="42"/>
      <c r="G137" s="674"/>
      <c r="H137" s="532"/>
      <c r="I137" s="532"/>
      <c r="J137" s="336"/>
      <c r="K137" s="349"/>
      <c r="L137" s="532"/>
      <c r="M137" s="350"/>
      <c r="N137" s="384"/>
      <c r="O137" s="553"/>
      <c r="P137" s="350"/>
      <c r="Q137" s="1662"/>
      <c r="R137" s="1685"/>
      <c r="S137" s="825"/>
      <c r="T137" s="1001"/>
      <c r="U137" s="768"/>
      <c r="V137" s="243"/>
      <c r="W137" s="243"/>
      <c r="X137" s="769"/>
    </row>
    <row r="138" spans="1:24" ht="29.25" customHeight="1" x14ac:dyDescent="0.2">
      <c r="A138" s="806"/>
      <c r="B138" s="807"/>
      <c r="C138" s="193"/>
      <c r="D138" s="516" t="s">
        <v>199</v>
      </c>
      <c r="E138" s="1026"/>
      <c r="F138" s="42"/>
      <c r="G138" s="674"/>
      <c r="H138" s="532"/>
      <c r="I138" s="532"/>
      <c r="J138" s="336"/>
      <c r="K138" s="349"/>
      <c r="L138" s="532"/>
      <c r="M138" s="350"/>
      <c r="N138" s="384"/>
      <c r="O138" s="553"/>
      <c r="P138" s="350"/>
      <c r="Q138" s="924" t="s">
        <v>239</v>
      </c>
      <c r="R138" s="515">
        <v>22</v>
      </c>
      <c r="S138" s="30"/>
      <c r="T138" s="78"/>
      <c r="U138" s="243"/>
      <c r="V138" s="243"/>
      <c r="W138" s="243"/>
      <c r="X138" s="769"/>
    </row>
    <row r="139" spans="1:24" ht="30.75" customHeight="1" x14ac:dyDescent="0.2">
      <c r="A139" s="620"/>
      <c r="B139" s="623"/>
      <c r="C139" s="193"/>
      <c r="D139" s="590" t="s">
        <v>192</v>
      </c>
      <c r="E139" s="638"/>
      <c r="F139" s="42"/>
      <c r="G139" s="674"/>
      <c r="H139" s="532"/>
      <c r="I139" s="532"/>
      <c r="J139" s="336"/>
      <c r="K139" s="349"/>
      <c r="L139" s="532"/>
      <c r="M139" s="350"/>
      <c r="N139" s="384"/>
      <c r="O139" s="553"/>
      <c r="P139" s="350"/>
      <c r="Q139" s="925" t="s">
        <v>193</v>
      </c>
      <c r="R139" s="797">
        <v>100</v>
      </c>
      <c r="S139" s="196"/>
      <c r="T139" s="95"/>
      <c r="U139" s="243"/>
      <c r="V139" s="243"/>
      <c r="W139" s="243"/>
      <c r="X139" s="769"/>
    </row>
    <row r="140" spans="1:24" ht="32.25" customHeight="1" x14ac:dyDescent="0.2">
      <c r="A140" s="620"/>
      <c r="B140" s="623"/>
      <c r="C140" s="193"/>
      <c r="D140" s="634" t="s">
        <v>164</v>
      </c>
      <c r="E140" s="636" t="s">
        <v>66</v>
      </c>
      <c r="F140" s="84"/>
      <c r="G140" s="643"/>
      <c r="H140" s="533"/>
      <c r="I140" s="533"/>
      <c r="J140" s="392"/>
      <c r="K140" s="384"/>
      <c r="L140" s="553"/>
      <c r="M140" s="339"/>
      <c r="N140" s="384"/>
      <c r="O140" s="553"/>
      <c r="P140" s="339"/>
      <c r="Q140" s="781" t="s">
        <v>166</v>
      </c>
      <c r="R140" s="787">
        <v>3</v>
      </c>
      <c r="S140" s="149">
        <v>3</v>
      </c>
      <c r="T140" s="41">
        <v>3</v>
      </c>
      <c r="U140" s="243"/>
      <c r="V140" s="243"/>
      <c r="W140" s="243"/>
      <c r="X140" s="769"/>
    </row>
    <row r="141" spans="1:24" ht="18" customHeight="1" thickBot="1" x14ac:dyDescent="0.25">
      <c r="A141" s="620"/>
      <c r="B141" s="623"/>
      <c r="C141" s="193"/>
      <c r="D141" s="590"/>
      <c r="E141" s="671" t="s">
        <v>41</v>
      </c>
      <c r="F141" s="84"/>
      <c r="G141" s="110" t="s">
        <v>17</v>
      </c>
      <c r="H141" s="550">
        <f t="shared" ref="H141:P141" si="28">SUM(H124:H139)</f>
        <v>203.9</v>
      </c>
      <c r="I141" s="550">
        <f t="shared" si="28"/>
        <v>213.9</v>
      </c>
      <c r="J141" s="541">
        <f t="shared" si="28"/>
        <v>10</v>
      </c>
      <c r="K141" s="361">
        <f t="shared" si="28"/>
        <v>15</v>
      </c>
      <c r="L141" s="527">
        <f t="shared" si="28"/>
        <v>15</v>
      </c>
      <c r="M141" s="391">
        <f t="shared" si="28"/>
        <v>0</v>
      </c>
      <c r="N141" s="361">
        <f t="shared" si="28"/>
        <v>15</v>
      </c>
      <c r="O141" s="527">
        <f t="shared" si="28"/>
        <v>15</v>
      </c>
      <c r="P141" s="391">
        <f t="shared" si="28"/>
        <v>0</v>
      </c>
      <c r="Q141" s="926"/>
      <c r="R141" s="730"/>
      <c r="S141" s="147"/>
      <c r="T141" s="804"/>
      <c r="U141" s="795"/>
      <c r="V141" s="795"/>
      <c r="W141" s="795"/>
      <c r="X141" s="796"/>
    </row>
    <row r="142" spans="1:24" ht="13.5" thickBot="1" x14ac:dyDescent="0.25">
      <c r="A142" s="292" t="s">
        <v>18</v>
      </c>
      <c r="B142" s="651" t="s">
        <v>15</v>
      </c>
      <c r="C142" s="1687" t="s">
        <v>21</v>
      </c>
      <c r="D142" s="1390"/>
      <c r="E142" s="1390"/>
      <c r="F142" s="1390"/>
      <c r="G142" s="1390"/>
      <c r="H142" s="535">
        <f t="shared" ref="H142:P142" si="29">H141+H123+H112+H99</f>
        <v>2909.9999999999995</v>
      </c>
      <c r="I142" s="535">
        <f t="shared" si="29"/>
        <v>1867.8</v>
      </c>
      <c r="J142" s="528">
        <f t="shared" si="29"/>
        <v>-1042.2</v>
      </c>
      <c r="K142" s="398">
        <f t="shared" si="29"/>
        <v>2258.5</v>
      </c>
      <c r="L142" s="535">
        <f t="shared" si="29"/>
        <v>3346.2</v>
      </c>
      <c r="M142" s="456">
        <f t="shared" si="29"/>
        <v>1087.7</v>
      </c>
      <c r="N142" s="398">
        <f t="shared" si="29"/>
        <v>4679.3</v>
      </c>
      <c r="O142" s="535">
        <f t="shared" si="29"/>
        <v>4389.6000000000004</v>
      </c>
      <c r="P142" s="456">
        <f t="shared" si="29"/>
        <v>-289.7</v>
      </c>
      <c r="Q142" s="1695"/>
      <c r="R142" s="1695"/>
      <c r="S142" s="1695"/>
      <c r="T142" s="1695"/>
      <c r="U142" s="1695"/>
      <c r="V142" s="1695"/>
      <c r="W142" s="1695"/>
      <c r="X142" s="1696"/>
    </row>
    <row r="143" spans="1:24" ht="13.5" thickBot="1" x14ac:dyDescent="0.25">
      <c r="A143" s="622" t="s">
        <v>18</v>
      </c>
      <c r="B143" s="4" t="s">
        <v>18</v>
      </c>
      <c r="C143" s="1692" t="s">
        <v>176</v>
      </c>
      <c r="D143" s="1693"/>
      <c r="E143" s="1693"/>
      <c r="F143" s="1693"/>
      <c r="G143" s="1693"/>
      <c r="H143" s="1693"/>
      <c r="I143" s="1693"/>
      <c r="J143" s="1693"/>
      <c r="K143" s="1693"/>
      <c r="L143" s="1693"/>
      <c r="M143" s="1693"/>
      <c r="N143" s="1693"/>
      <c r="O143" s="1693"/>
      <c r="P143" s="1693"/>
      <c r="Q143" s="1693"/>
      <c r="R143" s="1693"/>
      <c r="S143" s="1693"/>
      <c r="T143" s="1693"/>
      <c r="U143" s="1693"/>
      <c r="V143" s="1693"/>
      <c r="W143" s="1693"/>
      <c r="X143" s="1694"/>
    </row>
    <row r="144" spans="1:24" ht="26.25" customHeight="1" x14ac:dyDescent="0.2">
      <c r="A144" s="293" t="s">
        <v>18</v>
      </c>
      <c r="B144" s="294" t="s">
        <v>18</v>
      </c>
      <c r="C144" s="27" t="s">
        <v>15</v>
      </c>
      <c r="D144" s="1688" t="s">
        <v>95</v>
      </c>
      <c r="E144" s="1408"/>
      <c r="F144" s="298">
        <v>2</v>
      </c>
      <c r="G144" s="46" t="s">
        <v>16</v>
      </c>
      <c r="H144" s="445">
        <v>29.2</v>
      </c>
      <c r="I144" s="1033">
        <f>29.2+14.8</f>
        <v>44</v>
      </c>
      <c r="J144" s="1034">
        <f>I144-H144</f>
        <v>14.8</v>
      </c>
      <c r="K144" s="901">
        <v>37.200000000000003</v>
      </c>
      <c r="L144" s="905">
        <v>37.200000000000003</v>
      </c>
      <c r="M144" s="853"/>
      <c r="N144" s="976">
        <v>40.299999999999997</v>
      </c>
      <c r="O144" s="905">
        <v>40.299999999999997</v>
      </c>
      <c r="P144" s="677"/>
      <c r="Q144" s="318" t="s">
        <v>46</v>
      </c>
      <c r="R144" s="1153" t="s">
        <v>289</v>
      </c>
      <c r="S144" s="261">
        <v>9</v>
      </c>
      <c r="T144" s="262">
        <v>11</v>
      </c>
      <c r="U144" s="1680" t="s">
        <v>290</v>
      </c>
      <c r="V144" s="1681"/>
      <c r="W144" s="1681"/>
      <c r="X144" s="1682"/>
    </row>
    <row r="145" spans="1:24" ht="30" customHeight="1" thickBot="1" x14ac:dyDescent="0.25">
      <c r="A145" s="678"/>
      <c r="B145" s="29"/>
      <c r="C145" s="656"/>
      <c r="D145" s="1689"/>
      <c r="E145" s="1409"/>
      <c r="F145" s="664"/>
      <c r="G145" s="43" t="s">
        <v>17</v>
      </c>
      <c r="H145" s="360">
        <f t="shared" ref="H145" si="30">H144</f>
        <v>29.2</v>
      </c>
      <c r="I145" s="538">
        <f t="shared" ref="I145" si="31">I144</f>
        <v>44</v>
      </c>
      <c r="J145" s="332">
        <f>SUM(J144)</f>
        <v>14.8</v>
      </c>
      <c r="K145" s="360">
        <f t="shared" ref="K145:L145" si="32">K144</f>
        <v>37.200000000000003</v>
      </c>
      <c r="L145" s="538">
        <f t="shared" si="32"/>
        <v>37.200000000000003</v>
      </c>
      <c r="M145" s="852"/>
      <c r="N145" s="360">
        <f t="shared" ref="N145:O145" si="33">N144</f>
        <v>40.299999999999997</v>
      </c>
      <c r="O145" s="538">
        <f t="shared" si="33"/>
        <v>40.299999999999997</v>
      </c>
      <c r="P145" s="332"/>
      <c r="Q145" s="202" t="s">
        <v>177</v>
      </c>
      <c r="R145" s="1154" t="s">
        <v>291</v>
      </c>
      <c r="S145" s="251">
        <v>310</v>
      </c>
      <c r="T145" s="114">
        <v>413</v>
      </c>
      <c r="U145" s="1677"/>
      <c r="V145" s="1678"/>
      <c r="W145" s="1678"/>
      <c r="X145" s="1679"/>
    </row>
    <row r="146" spans="1:24" ht="27.75" customHeight="1" x14ac:dyDescent="0.2">
      <c r="A146" s="657" t="s">
        <v>18</v>
      </c>
      <c r="B146" s="655" t="s">
        <v>18</v>
      </c>
      <c r="C146" s="15" t="s">
        <v>18</v>
      </c>
      <c r="D146" s="676" t="s">
        <v>174</v>
      </c>
      <c r="E146" s="662"/>
      <c r="F146" s="663">
        <v>2</v>
      </c>
      <c r="G146" s="36"/>
      <c r="H146" s="349"/>
      <c r="I146" s="532"/>
      <c r="J146" s="339"/>
      <c r="K146" s="898"/>
      <c r="L146" s="895"/>
      <c r="M146" s="392"/>
      <c r="N146" s="898"/>
      <c r="O146" s="895"/>
      <c r="P146" s="339"/>
      <c r="Q146" s="661"/>
      <c r="R146" s="117"/>
      <c r="S146" s="253"/>
      <c r="T146" s="138"/>
      <c r="U146" s="1680" t="s">
        <v>286</v>
      </c>
      <c r="V146" s="1681"/>
      <c r="W146" s="1681"/>
      <c r="X146" s="1682"/>
    </row>
    <row r="147" spans="1:24" ht="16.5" customHeight="1" x14ac:dyDescent="0.2">
      <c r="A147" s="646"/>
      <c r="B147" s="648"/>
      <c r="C147" s="15"/>
      <c r="D147" s="1431" t="s">
        <v>153</v>
      </c>
      <c r="E147" s="652"/>
      <c r="F147" s="653"/>
      <c r="G147" s="36" t="s">
        <v>16</v>
      </c>
      <c r="H147" s="461">
        <v>54.4</v>
      </c>
      <c r="I147" s="1035">
        <f>54.4+3.1</f>
        <v>57.5</v>
      </c>
      <c r="J147" s="1036">
        <f>I147-H147</f>
        <v>3.1000000000000014</v>
      </c>
      <c r="K147" s="902">
        <v>45.7</v>
      </c>
      <c r="L147" s="906">
        <v>45.7</v>
      </c>
      <c r="M147" s="854"/>
      <c r="N147" s="903">
        <v>44.3</v>
      </c>
      <c r="O147" s="907">
        <v>44.3</v>
      </c>
      <c r="P147" s="474"/>
      <c r="Q147" s="252" t="s">
        <v>134</v>
      </c>
      <c r="R147" s="733">
        <v>5</v>
      </c>
      <c r="S147" s="737">
        <v>5</v>
      </c>
      <c r="T147" s="257">
        <v>5</v>
      </c>
      <c r="U147" s="1590"/>
      <c r="V147" s="1591"/>
      <c r="W147" s="1591"/>
      <c r="X147" s="1592"/>
    </row>
    <row r="148" spans="1:24" ht="16.5" customHeight="1" x14ac:dyDescent="0.2">
      <c r="A148" s="657"/>
      <c r="B148" s="655"/>
      <c r="C148" s="193"/>
      <c r="D148" s="1449"/>
      <c r="E148" s="662"/>
      <c r="F148" s="663"/>
      <c r="G148" s="36"/>
      <c r="H148" s="461"/>
      <c r="I148" s="540"/>
      <c r="J148" s="474"/>
      <c r="K148" s="902"/>
      <c r="L148" s="906"/>
      <c r="M148" s="854"/>
      <c r="N148" s="903"/>
      <c r="O148" s="907"/>
      <c r="P148" s="474"/>
      <c r="Q148" s="167" t="s">
        <v>152</v>
      </c>
      <c r="R148" s="734">
        <v>284</v>
      </c>
      <c r="S148" s="168">
        <v>280</v>
      </c>
      <c r="T148" s="86">
        <v>280</v>
      </c>
      <c r="U148" s="1590"/>
      <c r="V148" s="1591"/>
      <c r="W148" s="1591"/>
      <c r="X148" s="1592"/>
    </row>
    <row r="149" spans="1:24" ht="15.75" customHeight="1" x14ac:dyDescent="0.2">
      <c r="A149" s="620"/>
      <c r="B149" s="623"/>
      <c r="C149" s="15"/>
      <c r="D149" s="1450" t="s">
        <v>154</v>
      </c>
      <c r="E149" s="628"/>
      <c r="F149" s="635"/>
      <c r="G149" s="36"/>
      <c r="H149" s="435"/>
      <c r="I149" s="554"/>
      <c r="J149" s="426"/>
      <c r="K149" s="864"/>
      <c r="L149" s="555"/>
      <c r="M149" s="846"/>
      <c r="N149" s="864"/>
      <c r="O149" s="555"/>
      <c r="P149" s="426"/>
      <c r="Q149" s="252" t="s">
        <v>134</v>
      </c>
      <c r="R149" s="122">
        <v>3</v>
      </c>
      <c r="S149" s="737"/>
      <c r="T149" s="257"/>
      <c r="U149" s="1028"/>
      <c r="V149" s="1029"/>
      <c r="W149" s="1029"/>
      <c r="X149" s="1030"/>
    </row>
    <row r="150" spans="1:24" ht="15.75" customHeight="1" x14ac:dyDescent="0.2">
      <c r="A150" s="620"/>
      <c r="B150" s="623"/>
      <c r="C150" s="193"/>
      <c r="D150" s="1450"/>
      <c r="E150" s="628"/>
      <c r="F150" s="635"/>
      <c r="G150" s="36"/>
      <c r="H150" s="435"/>
      <c r="I150" s="554"/>
      <c r="J150" s="426"/>
      <c r="K150" s="864"/>
      <c r="L150" s="555"/>
      <c r="M150" s="846"/>
      <c r="N150" s="864"/>
      <c r="O150" s="555"/>
      <c r="P150" s="426"/>
      <c r="Q150" s="252" t="s">
        <v>152</v>
      </c>
      <c r="R150" s="149">
        <v>313</v>
      </c>
      <c r="S150" s="737"/>
      <c r="T150" s="257"/>
      <c r="U150" s="1028"/>
      <c r="V150" s="1029"/>
      <c r="W150" s="1029"/>
      <c r="X150" s="1030"/>
    </row>
    <row r="151" spans="1:24" ht="29.25" customHeight="1" x14ac:dyDescent="0.2">
      <c r="A151" s="1427"/>
      <c r="B151" s="1429"/>
      <c r="C151" s="15"/>
      <c r="D151" s="1690" t="s">
        <v>301</v>
      </c>
      <c r="E151" s="1340"/>
      <c r="F151" s="1432"/>
      <c r="G151" s="51"/>
      <c r="H151" s="435"/>
      <c r="I151" s="554"/>
      <c r="J151" s="474"/>
      <c r="K151" s="903"/>
      <c r="L151" s="907"/>
      <c r="M151" s="854"/>
      <c r="N151" s="903"/>
      <c r="O151" s="907"/>
      <c r="P151" s="474"/>
      <c r="Q151" s="299" t="s">
        <v>155</v>
      </c>
      <c r="R151" s="1039" t="s">
        <v>283</v>
      </c>
      <c r="S151" s="62">
        <v>10</v>
      </c>
      <c r="T151" s="90">
        <v>9</v>
      </c>
      <c r="U151" s="1590"/>
      <c r="V151" s="1591"/>
      <c r="W151" s="1591"/>
      <c r="X151" s="1592"/>
    </row>
    <row r="152" spans="1:24" ht="17.25" customHeight="1" thickBot="1" x14ac:dyDescent="0.25">
      <c r="A152" s="1428"/>
      <c r="B152" s="1430"/>
      <c r="C152" s="15"/>
      <c r="D152" s="1691"/>
      <c r="E152" s="1340"/>
      <c r="F152" s="1432"/>
      <c r="G152" s="110" t="s">
        <v>17</v>
      </c>
      <c r="H152" s="394">
        <f>SUM(H147:H151)</f>
        <v>54.4</v>
      </c>
      <c r="I152" s="550">
        <f>SUM(I147:I151)</f>
        <v>57.5</v>
      </c>
      <c r="J152" s="393">
        <f t="shared" ref="J152" si="34">SUM(J147:J151)</f>
        <v>3.1000000000000014</v>
      </c>
      <c r="K152" s="361">
        <f t="shared" ref="K152:L152" si="35">SUM(K147:K151)</f>
        <v>45.7</v>
      </c>
      <c r="L152" s="527">
        <f t="shared" si="35"/>
        <v>45.7</v>
      </c>
      <c r="M152" s="541"/>
      <c r="N152" s="361">
        <f t="shared" ref="N152:O152" si="36">SUM(N147:N151)</f>
        <v>44.3</v>
      </c>
      <c r="O152" s="527">
        <f t="shared" si="36"/>
        <v>44.3</v>
      </c>
      <c r="P152" s="393"/>
      <c r="Q152" s="299" t="s">
        <v>156</v>
      </c>
      <c r="R152" s="1040" t="s">
        <v>284</v>
      </c>
      <c r="S152" s="170">
        <v>10</v>
      </c>
      <c r="T152" s="212">
        <v>9</v>
      </c>
      <c r="U152" s="1677"/>
      <c r="V152" s="1678"/>
      <c r="W152" s="1678"/>
      <c r="X152" s="1679"/>
    </row>
    <row r="153" spans="1:24" ht="13.5" thickBot="1" x14ac:dyDescent="0.25">
      <c r="A153" s="2" t="s">
        <v>18</v>
      </c>
      <c r="B153" s="4" t="s">
        <v>18</v>
      </c>
      <c r="C153" s="1687" t="s">
        <v>21</v>
      </c>
      <c r="D153" s="1390"/>
      <c r="E153" s="1390"/>
      <c r="F153" s="1390"/>
      <c r="G153" s="1390"/>
      <c r="H153" s="398">
        <f>H152+H145</f>
        <v>83.6</v>
      </c>
      <c r="I153" s="535">
        <f>I152+I145</f>
        <v>101.5</v>
      </c>
      <c r="J153" s="456">
        <f>J152+J145</f>
        <v>17.900000000000002</v>
      </c>
      <c r="K153" s="398">
        <f>K152+K145</f>
        <v>82.9</v>
      </c>
      <c r="L153" s="535">
        <f t="shared" ref="L153" si="37">L152+L145</f>
        <v>82.9</v>
      </c>
      <c r="M153" s="528"/>
      <c r="N153" s="398">
        <f t="shared" ref="N153:O153" si="38">N152+N145</f>
        <v>84.6</v>
      </c>
      <c r="O153" s="535">
        <f t="shared" si="38"/>
        <v>84.6</v>
      </c>
      <c r="P153" s="456"/>
      <c r="Q153" s="1392"/>
      <c r="R153" s="1393"/>
      <c r="S153" s="1393"/>
      <c r="T153" s="1393"/>
      <c r="U153" s="1393"/>
      <c r="V153" s="1393"/>
      <c r="W153" s="1393"/>
      <c r="X153" s="1394"/>
    </row>
    <row r="154" spans="1:24" ht="13.5" customHeight="1" thickBot="1" x14ac:dyDescent="0.25">
      <c r="A154" s="2" t="s">
        <v>18</v>
      </c>
      <c r="B154" s="619" t="s">
        <v>20</v>
      </c>
      <c r="C154" s="1643" t="s">
        <v>37</v>
      </c>
      <c r="D154" s="1644"/>
      <c r="E154" s="1644"/>
      <c r="F154" s="1644"/>
      <c r="G154" s="1644"/>
      <c r="H154" s="1644"/>
      <c r="I154" s="1644"/>
      <c r="J154" s="1644"/>
      <c r="K154" s="1644"/>
      <c r="L154" s="1644"/>
      <c r="M154" s="1644"/>
      <c r="N154" s="1644"/>
      <c r="O154" s="1644"/>
      <c r="P154" s="1644"/>
      <c r="Q154" s="1644"/>
      <c r="R154" s="1644"/>
      <c r="S154" s="1644"/>
      <c r="T154" s="1644"/>
      <c r="U154" s="1644"/>
      <c r="V154" s="1644"/>
      <c r="W154" s="1644"/>
      <c r="X154" s="1645"/>
    </row>
    <row r="155" spans="1:24" ht="18" customHeight="1" x14ac:dyDescent="0.2">
      <c r="A155" s="1254" t="s">
        <v>18</v>
      </c>
      <c r="B155" s="1256" t="s">
        <v>20</v>
      </c>
      <c r="C155" s="1249" t="s">
        <v>15</v>
      </c>
      <c r="D155" s="1447" t="s">
        <v>38</v>
      </c>
      <c r="E155" s="254"/>
      <c r="F155" s="118">
        <v>6</v>
      </c>
      <c r="G155" s="1288" t="s">
        <v>16</v>
      </c>
      <c r="H155" s="529">
        <v>1883.6</v>
      </c>
      <c r="I155" s="1007">
        <f>1883.6-77.8</f>
        <v>1805.8</v>
      </c>
      <c r="J155" s="1021">
        <f>I155-H155</f>
        <v>-77.799999999999955</v>
      </c>
      <c r="K155" s="402">
        <v>1572.8</v>
      </c>
      <c r="L155" s="529">
        <v>1572.8</v>
      </c>
      <c r="M155" s="896"/>
      <c r="N155" s="402">
        <v>1572.8</v>
      </c>
      <c r="O155" s="529">
        <v>1572.8</v>
      </c>
      <c r="P155" s="955"/>
      <c r="Q155" s="119"/>
      <c r="R155" s="65"/>
      <c r="S155" s="73"/>
      <c r="T155" s="802"/>
      <c r="U155" s="1680" t="s">
        <v>292</v>
      </c>
      <c r="V155" s="1681"/>
      <c r="W155" s="1681"/>
      <c r="X155" s="1682"/>
    </row>
    <row r="156" spans="1:24" x14ac:dyDescent="0.2">
      <c r="A156" s="1258"/>
      <c r="B156" s="1248"/>
      <c r="C156" s="1253"/>
      <c r="D156" s="1448"/>
      <c r="E156" s="1266"/>
      <c r="F156" s="1264"/>
      <c r="G156" s="91" t="s">
        <v>19</v>
      </c>
      <c r="H156" s="358">
        <v>6.9</v>
      </c>
      <c r="I156" s="530">
        <v>6.9</v>
      </c>
      <c r="J156" s="358"/>
      <c r="K156" s="347">
        <v>6.9</v>
      </c>
      <c r="L156" s="530">
        <v>6.9</v>
      </c>
      <c r="M156" s="880"/>
      <c r="N156" s="358">
        <v>6.9</v>
      </c>
      <c r="O156" s="530">
        <v>6.9</v>
      </c>
      <c r="P156" s="880"/>
      <c r="Q156" s="174"/>
      <c r="R156" s="67"/>
      <c r="S156" s="116"/>
      <c r="T156" s="70"/>
      <c r="U156" s="1590"/>
      <c r="V156" s="1591"/>
      <c r="W156" s="1591"/>
      <c r="X156" s="1592"/>
    </row>
    <row r="157" spans="1:24" ht="30" customHeight="1" x14ac:dyDescent="0.2">
      <c r="A157" s="1258"/>
      <c r="B157" s="1248"/>
      <c r="C157" s="1281"/>
      <c r="D157" s="204" t="s">
        <v>50</v>
      </c>
      <c r="E157" s="1274"/>
      <c r="F157" s="1264"/>
      <c r="G157" s="1283"/>
      <c r="H157" s="379"/>
      <c r="I157" s="531"/>
      <c r="J157" s="336"/>
      <c r="K157" s="349"/>
      <c r="L157" s="532"/>
      <c r="M157" s="350"/>
      <c r="N157" s="336"/>
      <c r="O157" s="532"/>
      <c r="P157" s="336"/>
      <c r="Q157" s="1276" t="s">
        <v>102</v>
      </c>
      <c r="R157" s="770">
        <v>15</v>
      </c>
      <c r="S157" s="1278">
        <v>14</v>
      </c>
      <c r="T157" s="206">
        <v>14</v>
      </c>
      <c r="U157" s="1590"/>
      <c r="V157" s="1591"/>
      <c r="W157" s="1591"/>
      <c r="X157" s="1592"/>
    </row>
    <row r="158" spans="1:24" ht="41.25" customHeight="1" x14ac:dyDescent="0.2">
      <c r="A158" s="1258"/>
      <c r="B158" s="1248"/>
      <c r="C158" s="1281"/>
      <c r="D158" s="310" t="s">
        <v>171</v>
      </c>
      <c r="E158" s="1274"/>
      <c r="F158" s="1264"/>
      <c r="G158" s="1283"/>
      <c r="H158" s="379"/>
      <c r="I158" s="531"/>
      <c r="J158" s="336"/>
      <c r="K158" s="349"/>
      <c r="L158" s="532"/>
      <c r="M158" s="350"/>
      <c r="N158" s="336"/>
      <c r="O158" s="532"/>
      <c r="P158" s="336"/>
      <c r="Q158" s="1276" t="s">
        <v>241</v>
      </c>
      <c r="R158" s="67">
        <v>93</v>
      </c>
      <c r="S158" s="116">
        <v>93</v>
      </c>
      <c r="T158" s="70">
        <v>93</v>
      </c>
      <c r="U158" s="1590"/>
      <c r="V158" s="1591"/>
      <c r="W158" s="1591"/>
      <c r="X158" s="1592"/>
    </row>
    <row r="159" spans="1:24" s="106" customFormat="1" ht="28.5" customHeight="1" x14ac:dyDescent="0.2">
      <c r="A159" s="1258"/>
      <c r="B159" s="1248"/>
      <c r="C159" s="1253"/>
      <c r="D159" s="120" t="s">
        <v>44</v>
      </c>
      <c r="E159" s="1274"/>
      <c r="F159" s="1264"/>
      <c r="G159" s="1284"/>
      <c r="H159" s="379"/>
      <c r="I159" s="531"/>
      <c r="J159" s="336"/>
      <c r="K159" s="349"/>
      <c r="L159" s="532"/>
      <c r="M159" s="350"/>
      <c r="N159" s="336"/>
      <c r="O159" s="532"/>
      <c r="P159" s="336"/>
      <c r="Q159" s="1276" t="s">
        <v>240</v>
      </c>
      <c r="R159" s="116">
        <v>30</v>
      </c>
      <c r="S159" s="116">
        <v>30</v>
      </c>
      <c r="T159" s="70">
        <v>30</v>
      </c>
      <c r="U159" s="1590"/>
      <c r="V159" s="1591"/>
      <c r="W159" s="1591"/>
      <c r="X159" s="1592"/>
    </row>
    <row r="160" spans="1:24" ht="30" customHeight="1" x14ac:dyDescent="0.2">
      <c r="A160" s="1258"/>
      <c r="B160" s="1248"/>
      <c r="C160" s="1281"/>
      <c r="D160" s="204" t="s">
        <v>47</v>
      </c>
      <c r="E160" s="1274"/>
      <c r="F160" s="1264"/>
      <c r="G160" s="1284"/>
      <c r="H160" s="379"/>
      <c r="I160" s="531"/>
      <c r="J160" s="336"/>
      <c r="K160" s="349"/>
      <c r="L160" s="532"/>
      <c r="M160" s="350"/>
      <c r="N160" s="336"/>
      <c r="O160" s="532"/>
      <c r="P160" s="336"/>
      <c r="Q160" s="1279" t="s">
        <v>103</v>
      </c>
      <c r="R160" s="186">
        <v>4</v>
      </c>
      <c r="S160" s="186">
        <v>5</v>
      </c>
      <c r="T160" s="205">
        <v>5</v>
      </c>
      <c r="U160" s="1590"/>
      <c r="V160" s="1591"/>
      <c r="W160" s="1591"/>
      <c r="X160" s="1592"/>
    </row>
    <row r="161" spans="1:24" s="106" customFormat="1" ht="18.75" customHeight="1" x14ac:dyDescent="0.2">
      <c r="A161" s="1258"/>
      <c r="B161" s="1248"/>
      <c r="C161" s="1281"/>
      <c r="D161" s="204" t="s">
        <v>43</v>
      </c>
      <c r="E161" s="1266"/>
      <c r="F161" s="1264"/>
      <c r="G161" s="1284"/>
      <c r="H161" s="379"/>
      <c r="I161" s="531"/>
      <c r="J161" s="336"/>
      <c r="K161" s="349"/>
      <c r="L161" s="532"/>
      <c r="M161" s="350"/>
      <c r="N161" s="336"/>
      <c r="O161" s="532"/>
      <c r="P161" s="336"/>
      <c r="Q161" s="1279" t="s">
        <v>49</v>
      </c>
      <c r="R161" s="609">
        <v>32.9</v>
      </c>
      <c r="S161" s="609">
        <v>32.9</v>
      </c>
      <c r="T161" s="90">
        <v>32.9</v>
      </c>
      <c r="U161" s="1590"/>
      <c r="V161" s="1591"/>
      <c r="W161" s="1591"/>
      <c r="X161" s="1592"/>
    </row>
    <row r="162" spans="1:24" ht="17.25" customHeight="1" x14ac:dyDescent="0.2">
      <c r="A162" s="1258"/>
      <c r="B162" s="1248"/>
      <c r="C162" s="1253"/>
      <c r="D162" s="1270" t="s">
        <v>45</v>
      </c>
      <c r="E162" s="1266"/>
      <c r="F162" s="1264"/>
      <c r="G162" s="1284"/>
      <c r="H162" s="336"/>
      <c r="I162" s="532"/>
      <c r="J162" s="336"/>
      <c r="K162" s="349"/>
      <c r="L162" s="532"/>
      <c r="M162" s="350"/>
      <c r="N162" s="336"/>
      <c r="O162" s="532"/>
      <c r="P162" s="336"/>
      <c r="Q162" s="1267" t="s">
        <v>170</v>
      </c>
      <c r="R162" s="1277">
        <v>99</v>
      </c>
      <c r="S162" s="1277">
        <v>99</v>
      </c>
      <c r="T162" s="1273">
        <v>99</v>
      </c>
      <c r="U162" s="1590"/>
      <c r="V162" s="1591"/>
      <c r="W162" s="1591"/>
      <c r="X162" s="1592"/>
    </row>
    <row r="163" spans="1:24" ht="31.5" customHeight="1" x14ac:dyDescent="0.2">
      <c r="A163" s="1258"/>
      <c r="B163" s="1248"/>
      <c r="C163" s="1281"/>
      <c r="D163" s="207" t="s">
        <v>70</v>
      </c>
      <c r="E163" s="122"/>
      <c r="F163" s="441"/>
      <c r="G163" s="40"/>
      <c r="H163" s="336"/>
      <c r="I163" s="532"/>
      <c r="J163" s="336"/>
      <c r="K163" s="349"/>
      <c r="L163" s="532"/>
      <c r="M163" s="350"/>
      <c r="N163" s="336"/>
      <c r="O163" s="532"/>
      <c r="P163" s="336"/>
      <c r="Q163" s="166" t="s">
        <v>104</v>
      </c>
      <c r="R163" s="186">
        <v>11</v>
      </c>
      <c r="S163" s="186">
        <v>14</v>
      </c>
      <c r="T163" s="205">
        <v>16</v>
      </c>
      <c r="U163" s="1590"/>
      <c r="V163" s="1591"/>
      <c r="W163" s="1591"/>
      <c r="X163" s="1592"/>
    </row>
    <row r="164" spans="1:24" ht="42.75" customHeight="1" x14ac:dyDescent="0.2">
      <c r="A164" s="1258"/>
      <c r="B164" s="1248"/>
      <c r="C164" s="1281"/>
      <c r="D164" s="1265" t="s">
        <v>242</v>
      </c>
      <c r="E164" s="122"/>
      <c r="F164" s="441"/>
      <c r="G164" s="40"/>
      <c r="H164" s="336"/>
      <c r="I164" s="532"/>
      <c r="J164" s="336"/>
      <c r="K164" s="349"/>
      <c r="L164" s="532"/>
      <c r="M164" s="350"/>
      <c r="N164" s="336"/>
      <c r="O164" s="532"/>
      <c r="P164" s="350"/>
      <c r="Q164" s="1276" t="s">
        <v>169</v>
      </c>
      <c r="R164" s="186">
        <v>1</v>
      </c>
      <c r="S164" s="186">
        <v>1</v>
      </c>
      <c r="T164" s="205">
        <v>1</v>
      </c>
      <c r="U164" s="1590"/>
      <c r="V164" s="1591"/>
      <c r="W164" s="1591"/>
      <c r="X164" s="1592"/>
    </row>
    <row r="165" spans="1:24" ht="40.5" customHeight="1" x14ac:dyDescent="0.2">
      <c r="A165" s="1258"/>
      <c r="B165" s="1248"/>
      <c r="C165" s="1281"/>
      <c r="D165" s="1265" t="s">
        <v>109</v>
      </c>
      <c r="E165" s="122"/>
      <c r="F165" s="441"/>
      <c r="G165" s="40"/>
      <c r="H165" s="336"/>
      <c r="I165" s="532"/>
      <c r="J165" s="336"/>
      <c r="K165" s="349"/>
      <c r="L165" s="532"/>
      <c r="M165" s="350"/>
      <c r="N165" s="336"/>
      <c r="O165" s="532"/>
      <c r="P165" s="336"/>
      <c r="Q165" s="481" t="s">
        <v>243</v>
      </c>
      <c r="R165" s="770">
        <v>6</v>
      </c>
      <c r="S165" s="1278">
        <v>10</v>
      </c>
      <c r="T165" s="77">
        <v>10</v>
      </c>
      <c r="U165" s="598"/>
      <c r="V165" s="781"/>
      <c r="W165" s="781"/>
      <c r="X165" s="782"/>
    </row>
    <row r="166" spans="1:24" ht="29.25" customHeight="1" x14ac:dyDescent="0.2">
      <c r="A166" s="1258"/>
      <c r="B166" s="1248"/>
      <c r="C166" s="1281"/>
      <c r="D166" s="1265" t="s">
        <v>255</v>
      </c>
      <c r="E166" s="122"/>
      <c r="F166" s="441"/>
      <c r="G166" s="40"/>
      <c r="H166" s="336"/>
      <c r="I166" s="532"/>
      <c r="J166" s="336"/>
      <c r="K166" s="349"/>
      <c r="L166" s="532"/>
      <c r="M166" s="350"/>
      <c r="N166" s="336"/>
      <c r="O166" s="532"/>
      <c r="P166" s="350"/>
      <c r="Q166" s="481" t="s">
        <v>111</v>
      </c>
      <c r="R166" s="770">
        <v>1</v>
      </c>
      <c r="S166" s="1278"/>
      <c r="T166" s="206"/>
      <c r="U166" s="768"/>
      <c r="V166" s="243"/>
      <c r="W166" s="243"/>
      <c r="X166" s="769"/>
    </row>
    <row r="167" spans="1:24" ht="42" customHeight="1" x14ac:dyDescent="0.2">
      <c r="A167" s="1258"/>
      <c r="B167" s="1248"/>
      <c r="C167" s="1281"/>
      <c r="D167" s="1265" t="s">
        <v>108</v>
      </c>
      <c r="E167" s="1274"/>
      <c r="F167" s="328"/>
      <c r="G167" s="1284"/>
      <c r="H167" s="379"/>
      <c r="I167" s="531"/>
      <c r="J167" s="392"/>
      <c r="K167" s="384"/>
      <c r="L167" s="553"/>
      <c r="M167" s="339"/>
      <c r="N167" s="392"/>
      <c r="O167" s="553"/>
      <c r="P167" s="339"/>
      <c r="Q167" s="717" t="s">
        <v>168</v>
      </c>
      <c r="R167" s="766">
        <v>1</v>
      </c>
      <c r="S167" s="85"/>
      <c r="T167" s="801"/>
      <c r="U167" s="768"/>
      <c r="V167" s="243"/>
      <c r="W167" s="243"/>
      <c r="X167" s="769"/>
    </row>
    <row r="168" spans="1:24" ht="21" customHeight="1" x14ac:dyDescent="0.2">
      <c r="A168" s="1258"/>
      <c r="B168" s="1248"/>
      <c r="C168" s="1253"/>
      <c r="D168" s="1419" t="s">
        <v>244</v>
      </c>
      <c r="E168" s="1340"/>
      <c r="F168" s="83"/>
      <c r="G168" s="1284"/>
      <c r="H168" s="379"/>
      <c r="I168" s="531"/>
      <c r="J168" s="392"/>
      <c r="K168" s="384"/>
      <c r="L168" s="553"/>
      <c r="M168" s="339"/>
      <c r="N168" s="392"/>
      <c r="O168" s="553"/>
      <c r="P168" s="392"/>
      <c r="Q168" s="1421" t="s">
        <v>167</v>
      </c>
      <c r="R168" s="524">
        <v>3</v>
      </c>
      <c r="S168" s="256"/>
      <c r="T168" s="34"/>
      <c r="U168" s="768"/>
      <c r="V168" s="243"/>
      <c r="W168" s="243"/>
      <c r="X168" s="769"/>
    </row>
    <row r="169" spans="1:24" ht="21" customHeight="1" x14ac:dyDescent="0.2">
      <c r="A169" s="1258"/>
      <c r="B169" s="1248"/>
      <c r="C169" s="1281"/>
      <c r="D169" s="1420"/>
      <c r="E169" s="1339"/>
      <c r="F169" s="328"/>
      <c r="G169" s="1284"/>
      <c r="H169" s="379"/>
      <c r="I169" s="531"/>
      <c r="J169" s="392"/>
      <c r="K169" s="384"/>
      <c r="L169" s="553"/>
      <c r="M169" s="339"/>
      <c r="N169" s="392"/>
      <c r="O169" s="553"/>
      <c r="P169" s="339"/>
      <c r="Q169" s="1451"/>
      <c r="R169" s="515"/>
      <c r="S169" s="30"/>
      <c r="T169" s="78"/>
      <c r="U169" s="768"/>
      <c r="V169" s="243"/>
      <c r="W169" s="243"/>
      <c r="X169" s="769"/>
    </row>
    <row r="170" spans="1:24" ht="36" customHeight="1" thickBot="1" x14ac:dyDescent="0.25">
      <c r="A170" s="1255"/>
      <c r="B170" s="1257"/>
      <c r="C170" s="1315"/>
      <c r="D170" s="1271" t="s">
        <v>165</v>
      </c>
      <c r="E170" s="1272" t="s">
        <v>69</v>
      </c>
      <c r="F170" s="1316"/>
      <c r="G170" s="1282"/>
      <c r="H170" s="1317"/>
      <c r="I170" s="1318"/>
      <c r="J170" s="1319"/>
      <c r="K170" s="1320"/>
      <c r="L170" s="1321"/>
      <c r="M170" s="1322"/>
      <c r="N170" s="1319"/>
      <c r="O170" s="1321"/>
      <c r="P170" s="1322"/>
      <c r="Q170" s="1268" t="s">
        <v>172</v>
      </c>
      <c r="R170" s="730">
        <v>2</v>
      </c>
      <c r="S170" s="147">
        <v>2</v>
      </c>
      <c r="T170" s="176">
        <v>2</v>
      </c>
      <c r="U170" s="794"/>
      <c r="V170" s="795"/>
      <c r="W170" s="795"/>
      <c r="X170" s="796"/>
    </row>
    <row r="171" spans="1:24" ht="14.25" customHeight="1" x14ac:dyDescent="0.2">
      <c r="A171" s="620"/>
      <c r="B171" s="623"/>
      <c r="C171" s="15"/>
      <c r="D171" s="1419" t="s">
        <v>200</v>
      </c>
      <c r="E171" s="448"/>
      <c r="F171" s="328"/>
      <c r="G171" s="643"/>
      <c r="H171" s="425"/>
      <c r="I171" s="533"/>
      <c r="J171" s="392"/>
      <c r="K171" s="384"/>
      <c r="L171" s="553"/>
      <c r="M171" s="339"/>
      <c r="N171" s="392"/>
      <c r="O171" s="553"/>
      <c r="P171" s="392"/>
      <c r="Q171" s="159" t="s">
        <v>180</v>
      </c>
      <c r="R171" s="787"/>
      <c r="S171" s="149"/>
      <c r="T171" s="45"/>
      <c r="U171" s="768"/>
      <c r="V171" s="243"/>
      <c r="W171" s="243"/>
      <c r="X171" s="769"/>
    </row>
    <row r="172" spans="1:24" ht="15.75" customHeight="1" x14ac:dyDescent="0.2">
      <c r="A172" s="620"/>
      <c r="B172" s="623"/>
      <c r="C172" s="15"/>
      <c r="D172" s="1419"/>
      <c r="E172" s="448"/>
      <c r="F172" s="328"/>
      <c r="G172" s="643"/>
      <c r="H172" s="425"/>
      <c r="I172" s="533"/>
      <c r="J172" s="392"/>
      <c r="K172" s="384"/>
      <c r="L172" s="553"/>
      <c r="M172" s="339"/>
      <c r="N172" s="392"/>
      <c r="O172" s="553"/>
      <c r="P172" s="392"/>
      <c r="Q172" s="159" t="s">
        <v>181</v>
      </c>
      <c r="R172" s="750">
        <v>10</v>
      </c>
      <c r="S172" s="731"/>
      <c r="T172" s="179"/>
      <c r="U172" s="768"/>
      <c r="V172" s="243"/>
      <c r="W172" s="243"/>
      <c r="X172" s="769"/>
    </row>
    <row r="173" spans="1:24" ht="18.75" customHeight="1" x14ac:dyDescent="0.2">
      <c r="A173" s="620"/>
      <c r="B173" s="623"/>
      <c r="C173" s="193"/>
      <c r="D173" s="1420"/>
      <c r="E173" s="614"/>
      <c r="F173" s="84"/>
      <c r="G173" s="643"/>
      <c r="H173" s="425"/>
      <c r="I173" s="533"/>
      <c r="J173" s="392"/>
      <c r="K173" s="384"/>
      <c r="L173" s="553"/>
      <c r="M173" s="339"/>
      <c r="N173" s="392"/>
      <c r="O173" s="553"/>
      <c r="P173" s="392"/>
      <c r="Q173" s="303" t="s">
        <v>245</v>
      </c>
      <c r="R173" s="515">
        <v>2</v>
      </c>
      <c r="S173" s="30"/>
      <c r="T173" s="78"/>
      <c r="U173" s="768"/>
      <c r="V173" s="243"/>
      <c r="W173" s="243"/>
      <c r="X173" s="769"/>
    </row>
    <row r="174" spans="1:24" ht="29.25" customHeight="1" x14ac:dyDescent="0.2">
      <c r="A174" s="620"/>
      <c r="B174" s="623"/>
      <c r="C174" s="15"/>
      <c r="D174" s="1717" t="s">
        <v>251</v>
      </c>
      <c r="E174" s="591"/>
      <c r="F174" s="84"/>
      <c r="G174" s="643"/>
      <c r="H174" s="425"/>
      <c r="I174" s="533"/>
      <c r="J174" s="392"/>
      <c r="K174" s="384"/>
      <c r="L174" s="553"/>
      <c r="M174" s="339"/>
      <c r="N174" s="392"/>
      <c r="O174" s="553"/>
      <c r="P174" s="392"/>
      <c r="Q174" s="1019" t="s">
        <v>254</v>
      </c>
      <c r="R174" s="1020">
        <v>21</v>
      </c>
      <c r="S174" s="33"/>
      <c r="T174" s="49"/>
      <c r="U174" s="768"/>
      <c r="V174" s="243"/>
      <c r="W174" s="243"/>
      <c r="X174" s="769"/>
    </row>
    <row r="175" spans="1:24" ht="15" customHeight="1" thickBot="1" x14ac:dyDescent="0.25">
      <c r="A175" s="621"/>
      <c r="B175" s="624"/>
      <c r="C175" s="626"/>
      <c r="D175" s="1718"/>
      <c r="E175" s="449"/>
      <c r="F175" s="304"/>
      <c r="G175" s="71" t="s">
        <v>17</v>
      </c>
      <c r="H175" s="362">
        <f t="shared" ref="H175:P175" si="39">SUM(H155:H172)</f>
        <v>1890.5</v>
      </c>
      <c r="I175" s="527">
        <f t="shared" si="39"/>
        <v>1812.7</v>
      </c>
      <c r="J175" s="362">
        <f t="shared" si="39"/>
        <v>-77.799999999999955</v>
      </c>
      <c r="K175" s="361">
        <f t="shared" si="39"/>
        <v>1579.7</v>
      </c>
      <c r="L175" s="527">
        <f t="shared" si="39"/>
        <v>1579.7</v>
      </c>
      <c r="M175" s="391">
        <f t="shared" si="39"/>
        <v>0</v>
      </c>
      <c r="N175" s="362">
        <f t="shared" si="39"/>
        <v>1579.7</v>
      </c>
      <c r="O175" s="527">
        <f t="shared" si="39"/>
        <v>1579.7</v>
      </c>
      <c r="P175" s="391">
        <f t="shared" si="39"/>
        <v>0</v>
      </c>
      <c r="Q175" s="160"/>
      <c r="R175" s="730"/>
      <c r="S175" s="149"/>
      <c r="T175" s="45"/>
      <c r="U175" s="768"/>
      <c r="V175" s="243"/>
      <c r="W175" s="243"/>
      <c r="X175" s="769"/>
    </row>
    <row r="176" spans="1:24" ht="19.5" customHeight="1" x14ac:dyDescent="0.2">
      <c r="A176" s="1402" t="s">
        <v>18</v>
      </c>
      <c r="B176" s="1404" t="s">
        <v>20</v>
      </c>
      <c r="C176" s="16" t="s">
        <v>18</v>
      </c>
      <c r="D176" s="1406" t="s">
        <v>42</v>
      </c>
      <c r="E176" s="1714"/>
      <c r="F176" s="1716">
        <v>2</v>
      </c>
      <c r="G176" s="233" t="s">
        <v>16</v>
      </c>
      <c r="H176" s="445">
        <v>31.3</v>
      </c>
      <c r="I176" s="534">
        <v>31.3</v>
      </c>
      <c r="J176" s="330"/>
      <c r="K176" s="898">
        <v>31.3</v>
      </c>
      <c r="L176" s="895">
        <v>31.3</v>
      </c>
      <c r="M176" s="389"/>
      <c r="N176" s="330">
        <v>31.3</v>
      </c>
      <c r="O176" s="895">
        <v>31.3</v>
      </c>
      <c r="P176" s="330"/>
      <c r="Q176" s="1412" t="s">
        <v>105</v>
      </c>
      <c r="R176" s="800">
        <v>300</v>
      </c>
      <c r="S176" s="800">
        <v>300</v>
      </c>
      <c r="T176" s="800">
        <v>300</v>
      </c>
      <c r="U176" s="768"/>
      <c r="V176" s="243"/>
      <c r="W176" s="243"/>
      <c r="X176" s="769"/>
    </row>
    <row r="177" spans="1:36" ht="15.75" customHeight="1" thickBot="1" x14ac:dyDescent="0.25">
      <c r="A177" s="1403"/>
      <c r="B177" s="1405"/>
      <c r="C177" s="14"/>
      <c r="D177" s="1407"/>
      <c r="E177" s="1715"/>
      <c r="F177" s="1433"/>
      <c r="G177" s="71" t="s">
        <v>17</v>
      </c>
      <c r="H177" s="361">
        <f>H176</f>
        <v>31.3</v>
      </c>
      <c r="I177" s="527">
        <f>I176</f>
        <v>31.3</v>
      </c>
      <c r="J177" s="362">
        <f>SUM(J176)</f>
        <v>0</v>
      </c>
      <c r="K177" s="361">
        <f t="shared" ref="K177:M177" si="40">SUM(K176)</f>
        <v>31.3</v>
      </c>
      <c r="L177" s="527">
        <f t="shared" si="40"/>
        <v>31.3</v>
      </c>
      <c r="M177" s="391">
        <f t="shared" si="40"/>
        <v>0</v>
      </c>
      <c r="N177" s="362">
        <f t="shared" ref="N177:O177" si="41">SUM(N176)</f>
        <v>31.3</v>
      </c>
      <c r="O177" s="527">
        <f t="shared" si="41"/>
        <v>31.3</v>
      </c>
      <c r="P177" s="391">
        <f t="shared" ref="P177" si="42">SUM(P176)</f>
        <v>0</v>
      </c>
      <c r="Q177" s="1421"/>
      <c r="R177" s="290"/>
      <c r="S177" s="111"/>
      <c r="T177" s="729"/>
      <c r="U177" s="768"/>
      <c r="V177" s="243"/>
      <c r="W177" s="243"/>
      <c r="X177" s="769"/>
    </row>
    <row r="178" spans="1:36" ht="15" customHeight="1" thickBot="1" x14ac:dyDescent="0.25">
      <c r="A178" s="10" t="s">
        <v>18</v>
      </c>
      <c r="B178" s="11" t="s">
        <v>20</v>
      </c>
      <c r="C178" s="1389" t="s">
        <v>21</v>
      </c>
      <c r="D178" s="1390"/>
      <c r="E178" s="1390"/>
      <c r="F178" s="1390"/>
      <c r="G178" s="1391"/>
      <c r="H178" s="398">
        <f t="shared" ref="H178" si="43">H177+H175</f>
        <v>1921.8</v>
      </c>
      <c r="I178" s="535">
        <f t="shared" ref="I178" si="44">I177+I175</f>
        <v>1844</v>
      </c>
      <c r="J178" s="528">
        <f>J177+J175</f>
        <v>-77.799999999999955</v>
      </c>
      <c r="K178" s="398">
        <f>K177+K175</f>
        <v>1611</v>
      </c>
      <c r="L178" s="535">
        <f t="shared" ref="L178:M178" si="45">L177+L175</f>
        <v>1611</v>
      </c>
      <c r="M178" s="456">
        <f t="shared" si="45"/>
        <v>0</v>
      </c>
      <c r="N178" s="528">
        <f t="shared" ref="N178:O178" si="46">N177+N175</f>
        <v>1611</v>
      </c>
      <c r="O178" s="535">
        <f t="shared" si="46"/>
        <v>1611</v>
      </c>
      <c r="P178" s="456">
        <f t="shared" ref="P178" si="47">P177+P175</f>
        <v>0</v>
      </c>
      <c r="Q178" s="1392"/>
      <c r="R178" s="1393"/>
      <c r="S178" s="1393"/>
      <c r="T178" s="1393"/>
      <c r="U178" s="1393"/>
      <c r="V178" s="1393"/>
      <c r="W178" s="1393"/>
      <c r="X178" s="1394"/>
    </row>
    <row r="179" spans="1:36" ht="15.75" customHeight="1" thickBot="1" x14ac:dyDescent="0.25">
      <c r="A179" s="10" t="s">
        <v>18</v>
      </c>
      <c r="B179" s="1331" t="s">
        <v>7</v>
      </c>
      <c r="C179" s="1331"/>
      <c r="D179" s="1331"/>
      <c r="E179" s="1331"/>
      <c r="F179" s="1331"/>
      <c r="G179" s="1331"/>
      <c r="H179" s="404">
        <f t="shared" ref="H179:P179" si="48">H178+H153+H142</f>
        <v>4915.3999999999996</v>
      </c>
      <c r="I179" s="536">
        <f t="shared" si="48"/>
        <v>3813.3</v>
      </c>
      <c r="J179" s="894">
        <f>J178+J153+J142</f>
        <v>-1102.0999999999999</v>
      </c>
      <c r="K179" s="404">
        <f t="shared" si="48"/>
        <v>3952.4</v>
      </c>
      <c r="L179" s="536">
        <f t="shared" si="48"/>
        <v>5040.1000000000004</v>
      </c>
      <c r="M179" s="899">
        <f t="shared" si="48"/>
        <v>1087.7</v>
      </c>
      <c r="N179" s="894">
        <f t="shared" si="48"/>
        <v>6374.9</v>
      </c>
      <c r="O179" s="536">
        <f t="shared" si="48"/>
        <v>6085.2000000000007</v>
      </c>
      <c r="P179" s="899">
        <f t="shared" si="48"/>
        <v>-289.7</v>
      </c>
      <c r="Q179" s="1637"/>
      <c r="R179" s="1638"/>
      <c r="S179" s="1638"/>
      <c r="T179" s="1638"/>
      <c r="U179" s="1638"/>
      <c r="V179" s="1638"/>
      <c r="W179" s="1638"/>
      <c r="X179" s="1639"/>
    </row>
    <row r="180" spans="1:36" ht="14.25" customHeight="1" thickBot="1" x14ac:dyDescent="0.25">
      <c r="A180" s="12" t="s">
        <v>6</v>
      </c>
      <c r="B180" s="1398" t="s">
        <v>8</v>
      </c>
      <c r="C180" s="1398"/>
      <c r="D180" s="1398"/>
      <c r="E180" s="1398"/>
      <c r="F180" s="1398"/>
      <c r="G180" s="1398"/>
      <c r="H180" s="406">
        <f t="shared" ref="H180:P180" si="49">H179+H70</f>
        <v>67490.999999999985</v>
      </c>
      <c r="I180" s="537">
        <f t="shared" si="49"/>
        <v>67070.299999999988</v>
      </c>
      <c r="J180" s="855">
        <f t="shared" si="49"/>
        <v>-420.70000000000334</v>
      </c>
      <c r="K180" s="406">
        <f t="shared" si="49"/>
        <v>63559.100000000006</v>
      </c>
      <c r="L180" s="537">
        <f t="shared" si="49"/>
        <v>64674.5</v>
      </c>
      <c r="M180" s="900">
        <f t="shared" si="49"/>
        <v>1115.4000000000008</v>
      </c>
      <c r="N180" s="855">
        <f t="shared" si="49"/>
        <v>65863</v>
      </c>
      <c r="O180" s="537">
        <f t="shared" si="49"/>
        <v>65575</v>
      </c>
      <c r="P180" s="900">
        <f t="shared" si="49"/>
        <v>-287.99999999999926</v>
      </c>
      <c r="Q180" s="1640"/>
      <c r="R180" s="1641"/>
      <c r="S180" s="1641"/>
      <c r="T180" s="1641"/>
      <c r="U180" s="1641"/>
      <c r="V180" s="1641"/>
      <c r="W180" s="1641"/>
      <c r="X180" s="1642"/>
    </row>
    <row r="181" spans="1:36" s="126" customFormat="1" ht="15" customHeight="1" x14ac:dyDescent="0.2">
      <c r="A181" s="1414"/>
      <c r="B181" s="1414"/>
      <c r="C181" s="1414"/>
      <c r="D181" s="1414"/>
      <c r="E181" s="1414"/>
      <c r="F181" s="1414"/>
      <c r="G181" s="1414"/>
      <c r="H181" s="1414"/>
      <c r="I181" s="1414"/>
      <c r="J181" s="1414"/>
      <c r="K181" s="1414"/>
      <c r="L181" s="1414"/>
      <c r="M181" s="1414"/>
      <c r="N181" s="1414"/>
      <c r="O181" s="1414"/>
      <c r="P181" s="1414"/>
      <c r="Q181" s="1414"/>
      <c r="R181" s="1414"/>
      <c r="S181" s="724"/>
      <c r="T181" s="724"/>
      <c r="U181" s="125"/>
      <c r="V181" s="125"/>
      <c r="W181" s="125"/>
      <c r="X181" s="125"/>
      <c r="Y181" s="125"/>
      <c r="Z181" s="125"/>
      <c r="AA181" s="125"/>
      <c r="AB181" s="125"/>
      <c r="AC181" s="125"/>
      <c r="AD181" s="125"/>
      <c r="AE181" s="125"/>
      <c r="AF181" s="125"/>
      <c r="AG181" s="125"/>
      <c r="AH181" s="125"/>
      <c r="AI181" s="125"/>
      <c r="AJ181" s="125"/>
    </row>
    <row r="182" spans="1:36" s="131" customFormat="1" ht="13.5" customHeight="1" thickBot="1" x14ac:dyDescent="0.25">
      <c r="A182" s="1415" t="s">
        <v>1</v>
      </c>
      <c r="B182" s="1415"/>
      <c r="C182" s="1415"/>
      <c r="D182" s="1415"/>
      <c r="E182" s="1415"/>
      <c r="F182" s="1415"/>
      <c r="G182" s="1415"/>
      <c r="H182" s="1415"/>
      <c r="I182" s="1415"/>
      <c r="J182" s="1415"/>
      <c r="K182" s="1415"/>
      <c r="L182" s="1415"/>
      <c r="M182" s="1415"/>
      <c r="N182" s="1415"/>
      <c r="O182" s="1415"/>
      <c r="P182" s="1415"/>
      <c r="Q182" s="129"/>
      <c r="R182" s="469"/>
      <c r="S182" s="469"/>
      <c r="T182" s="469"/>
    </row>
    <row r="183" spans="1:36" s="82" customFormat="1" ht="92.25" customHeight="1" thickBot="1" x14ac:dyDescent="0.25">
      <c r="A183" s="1416" t="s">
        <v>2</v>
      </c>
      <c r="B183" s="1417"/>
      <c r="C183" s="1417"/>
      <c r="D183" s="1417"/>
      <c r="E183" s="1417"/>
      <c r="F183" s="1417"/>
      <c r="G183" s="1418"/>
      <c r="H183" s="577" t="s">
        <v>203</v>
      </c>
      <c r="I183" s="578" t="s">
        <v>250</v>
      </c>
      <c r="J183" s="644" t="s">
        <v>249</v>
      </c>
      <c r="K183" s="577" t="s">
        <v>273</v>
      </c>
      <c r="L183" s="578" t="s">
        <v>250</v>
      </c>
      <c r="M183" s="834" t="s">
        <v>249</v>
      </c>
      <c r="N183" s="577" t="s">
        <v>278</v>
      </c>
      <c r="O183" s="578" t="s">
        <v>250</v>
      </c>
      <c r="P183" s="834" t="s">
        <v>249</v>
      </c>
      <c r="Q183" s="630"/>
      <c r="R183" s="630"/>
      <c r="S183" s="723"/>
      <c r="T183" s="827"/>
      <c r="V183" s="81"/>
      <c r="W183" s="81"/>
    </row>
    <row r="184" spans="1:36" s="82" customFormat="1" x14ac:dyDescent="0.2">
      <c r="A184" s="1362" t="s">
        <v>25</v>
      </c>
      <c r="B184" s="1363"/>
      <c r="C184" s="1363"/>
      <c r="D184" s="1363"/>
      <c r="E184" s="1363"/>
      <c r="F184" s="1363"/>
      <c r="G184" s="1364"/>
      <c r="H184" s="557">
        <f t="shared" ref="H184:P184" si="50">SUM(H185:H189)</f>
        <v>65647</v>
      </c>
      <c r="I184" s="569">
        <f t="shared" si="50"/>
        <v>66278.5</v>
      </c>
      <c r="J184" s="569">
        <f>SUM(J185:J189)</f>
        <v>631.49999999999659</v>
      </c>
      <c r="K184" s="557">
        <f t="shared" si="50"/>
        <v>62480.400000000009</v>
      </c>
      <c r="L184" s="569">
        <f t="shared" si="50"/>
        <v>62466</v>
      </c>
      <c r="M184" s="954">
        <f t="shared" si="50"/>
        <v>-14.399999999999274</v>
      </c>
      <c r="N184" s="557">
        <f t="shared" si="50"/>
        <v>62169.899999999994</v>
      </c>
      <c r="O184" s="569">
        <f t="shared" si="50"/>
        <v>62183</v>
      </c>
      <c r="P184" s="954">
        <f t="shared" si="50"/>
        <v>13.100000000000726</v>
      </c>
      <c r="Q184" s="630"/>
      <c r="R184" s="630"/>
      <c r="S184" s="723"/>
      <c r="T184" s="723"/>
    </row>
    <row r="185" spans="1:36" s="82" customFormat="1" x14ac:dyDescent="0.2">
      <c r="A185" s="1355" t="s">
        <v>28</v>
      </c>
      <c r="B185" s="1356"/>
      <c r="C185" s="1356"/>
      <c r="D185" s="1356"/>
      <c r="E185" s="1356"/>
      <c r="F185" s="1356"/>
      <c r="G185" s="1357"/>
      <c r="H185" s="558">
        <f>SUMIF(G13:G176,"sb",H13:H176)</f>
        <v>26110.400000000005</v>
      </c>
      <c r="I185" s="570">
        <f>SUMIF(G13:G177,"sb",I13:I177)</f>
        <v>26106.900000000005</v>
      </c>
      <c r="J185" s="564">
        <f>SUMIF(G13:G177,"sb",J13:J177)</f>
        <v>-3.4999999999992326</v>
      </c>
      <c r="K185" s="558">
        <f>SUMIF(G13:G176,"sb",K13:K176)</f>
        <v>25572</v>
      </c>
      <c r="L185" s="570">
        <f>SUMIF(G13:G177,"sb",L13:L177)</f>
        <v>25557.600000000002</v>
      </c>
      <c r="M185" s="564">
        <f>SUMIF(G13:G177,"sb",M13:M177)</f>
        <v>-14.399999999999274</v>
      </c>
      <c r="N185" s="558">
        <f>SUMIF(G13:G176,"sb",N13:N176)</f>
        <v>25229.899999999998</v>
      </c>
      <c r="O185" s="570">
        <f>SUMIF(G13:G177,"sb",O13:O177)</f>
        <v>25242.999999999996</v>
      </c>
      <c r="P185" s="564">
        <f>SUMIF(G13:G177,"sb",P13:P177)</f>
        <v>13.100000000000726</v>
      </c>
      <c r="Q185" s="629"/>
      <c r="R185" s="629"/>
      <c r="S185" s="727"/>
      <c r="T185" s="727"/>
    </row>
    <row r="186" spans="1:36" s="82" customFormat="1" x14ac:dyDescent="0.2">
      <c r="A186" s="1355" t="s">
        <v>33</v>
      </c>
      <c r="B186" s="1356"/>
      <c r="C186" s="1356"/>
      <c r="D186" s="1356"/>
      <c r="E186" s="1356"/>
      <c r="F186" s="1356"/>
      <c r="G186" s="1357"/>
      <c r="H186" s="559">
        <f>SUMIF(G13:G177,"sb(sp)",H13:H177)</f>
        <v>5663.9</v>
      </c>
      <c r="I186" s="570">
        <f>SUMIF(G14:G177,"sb(sp)",I14:I177)</f>
        <v>5639.7</v>
      </c>
      <c r="J186" s="564">
        <f>SUMIF(G14:G177,"sb(sp)",J14:J177)</f>
        <v>-24.199999999999818</v>
      </c>
      <c r="K186" s="559">
        <f>SUMIF(G13:G177,"sb(sp)",K13:K177)</f>
        <v>5663.9</v>
      </c>
      <c r="L186" s="570">
        <f>SUMIF(G14:G177,"sb(sp)",L14:L177)</f>
        <v>5663.9</v>
      </c>
      <c r="M186" s="564">
        <f>SUMIF(G14:G177,"sb(sp)",M14:M177)</f>
        <v>0</v>
      </c>
      <c r="N186" s="559">
        <f>SUMIF(G13:G177,"sb(sp)",N13:N177)</f>
        <v>5663.9</v>
      </c>
      <c r="O186" s="570">
        <f>SUMIF(G14:G177,"sb(sp)",O14:O177)</f>
        <v>5663.9</v>
      </c>
      <c r="P186" s="564">
        <f>SUMIF(G14:G177,"sb(sp)",P14:P177)</f>
        <v>0</v>
      </c>
      <c r="Q186" s="629"/>
      <c r="R186" s="629"/>
      <c r="S186" s="727"/>
      <c r="T186" s="727"/>
    </row>
    <row r="187" spans="1:36" s="82" customFormat="1" x14ac:dyDescent="0.2">
      <c r="A187" s="1366" t="s">
        <v>159</v>
      </c>
      <c r="B187" s="1367"/>
      <c r="C187" s="1367"/>
      <c r="D187" s="1367"/>
      <c r="E187" s="1367"/>
      <c r="F187" s="1367"/>
      <c r="G187" s="1368"/>
      <c r="H187" s="559">
        <f>SUMIF(G13:G176,"sb(spl)",H13:H176)</f>
        <v>588.1</v>
      </c>
      <c r="I187" s="587">
        <f>SUMIF(G13:G176,"sb(spl)",I13:I176)</f>
        <v>588.1</v>
      </c>
      <c r="J187" s="588">
        <f>SUMIF(G13:G176,"sb(spl)",J13:J176)</f>
        <v>0</v>
      </c>
      <c r="K187" s="559">
        <f>SUMIF(G13:G176,"sb(spl)",K13:K176)</f>
        <v>0</v>
      </c>
      <c r="L187" s="587">
        <f>SUMIF(G13:G176,"sb(spl)",L13:L176)</f>
        <v>0</v>
      </c>
      <c r="M187" s="588">
        <f>SUMIF(G13:G176,"sb(spl)",M13:M176)</f>
        <v>0</v>
      </c>
      <c r="N187" s="559">
        <f>SUMIF(G13:G176,"sb(spl)",N13:N176)</f>
        <v>0</v>
      </c>
      <c r="O187" s="587">
        <f>SUMIF(G13:G176,"sb(spl)",O13:O176)</f>
        <v>0</v>
      </c>
      <c r="P187" s="588">
        <f>SUMIF(G13:G176,"sb(spl)",P13:P176)</f>
        <v>0</v>
      </c>
      <c r="Q187" s="629"/>
      <c r="R187" s="629"/>
      <c r="S187" s="727"/>
      <c r="T187" s="727"/>
    </row>
    <row r="188" spans="1:36" s="82" customFormat="1" x14ac:dyDescent="0.2">
      <c r="A188" s="1355" t="s">
        <v>29</v>
      </c>
      <c r="B188" s="1356"/>
      <c r="C188" s="1356"/>
      <c r="D188" s="1356"/>
      <c r="E188" s="1356"/>
      <c r="F188" s="1356"/>
      <c r="G188" s="1357"/>
      <c r="H188" s="558">
        <f>SUMIF(G13:G177,"sb(vb)",H13:H177)</f>
        <v>32882.6</v>
      </c>
      <c r="I188" s="687">
        <f>SUMIF(G14:G176,"sb(vb)",I14:I176)</f>
        <v>33541.800000000003</v>
      </c>
      <c r="J188" s="688">
        <f>SUMIF(G14:G177,"sb(vb)",J14:J177)</f>
        <v>659.19999999999561</v>
      </c>
      <c r="K188" s="558">
        <f>SUMIF(G13:G177,"sb(vb)",K13:K177)</f>
        <v>31244.500000000004</v>
      </c>
      <c r="L188" s="687">
        <f>SUMIF(G14:G176,"sb(vb)",L14:L176)</f>
        <v>31244.500000000004</v>
      </c>
      <c r="M188" s="688">
        <f>SUMIF(G14:G177,"sb(vb)",M14:M177)</f>
        <v>0</v>
      </c>
      <c r="N188" s="558">
        <f>SUMIF(G13:G177,"sb(vb)",N13:N177)</f>
        <v>31276.100000000002</v>
      </c>
      <c r="O188" s="687">
        <f>SUMIF(G14:G176,"sb(vb)",O14:O176)</f>
        <v>31276.100000000002</v>
      </c>
      <c r="P188" s="688">
        <f>SUMIF(G14:G177,"sb(vb)",P14:P177)</f>
        <v>0</v>
      </c>
      <c r="Q188" s="629"/>
      <c r="R188" s="629"/>
      <c r="S188" s="727"/>
      <c r="T188" s="727"/>
    </row>
    <row r="189" spans="1:36" s="82" customFormat="1" ht="13.5" thickBot="1" x14ac:dyDescent="0.25">
      <c r="A189" s="1369" t="s">
        <v>259</v>
      </c>
      <c r="B189" s="1370"/>
      <c r="C189" s="1370"/>
      <c r="D189" s="1370"/>
      <c r="E189" s="1370"/>
      <c r="F189" s="1370"/>
      <c r="G189" s="1371"/>
      <c r="H189" s="597">
        <f>SUMIF(G13:G176,"sb(es)",H13:H176)</f>
        <v>402</v>
      </c>
      <c r="I189" s="689">
        <f>SUMIF(G13:G176,"sb(es)",I13:I176)</f>
        <v>402</v>
      </c>
      <c r="J189" s="690">
        <f>I189-H189</f>
        <v>0</v>
      </c>
      <c r="K189" s="597">
        <f>SUMIF(G13:G176,"sb(es)",K13:K176)</f>
        <v>0</v>
      </c>
      <c r="L189" s="689">
        <f>SUMIF(G13:G176,"sb(es)",L13:L176)</f>
        <v>0</v>
      </c>
      <c r="M189" s="690">
        <f>L189-K189</f>
        <v>0</v>
      </c>
      <c r="N189" s="597">
        <f>SUMIF(G13:G176,"sb(es)",N13:N176)</f>
        <v>0</v>
      </c>
      <c r="O189" s="689">
        <f>SUMIF(G13:G176,"sb(es)",O13:O176)</f>
        <v>0</v>
      </c>
      <c r="P189" s="690">
        <f>O189-N189</f>
        <v>0</v>
      </c>
      <c r="Q189" s="680"/>
      <c r="R189" s="680"/>
      <c r="S189" s="727"/>
      <c r="T189" s="727"/>
    </row>
    <row r="190" spans="1:36" s="82" customFormat="1" ht="13.5" thickBot="1" x14ac:dyDescent="0.25">
      <c r="A190" s="1382" t="s">
        <v>26</v>
      </c>
      <c r="B190" s="1383"/>
      <c r="C190" s="1383"/>
      <c r="D190" s="1383"/>
      <c r="E190" s="1383"/>
      <c r="F190" s="1383"/>
      <c r="G190" s="1384"/>
      <c r="H190" s="560">
        <f>SUM(H191:H193)</f>
        <v>1844</v>
      </c>
      <c r="I190" s="571">
        <f>SUM(I191:I193)</f>
        <v>791.8</v>
      </c>
      <c r="J190" s="589">
        <f>SUM(J191:J193)</f>
        <v>-1052.2</v>
      </c>
      <c r="K190" s="560">
        <f ca="1">SUM(K191:K194)</f>
        <v>1078.7</v>
      </c>
      <c r="L190" s="571">
        <f t="shared" ref="L190:M190" si="51">SUM(L191:L194)</f>
        <v>2208.5</v>
      </c>
      <c r="M190" s="589">
        <f t="shared" si="51"/>
        <v>1129.8</v>
      </c>
      <c r="N190" s="560">
        <f ca="1">SUM(N191:N194)</f>
        <v>3693.1</v>
      </c>
      <c r="O190" s="571">
        <f t="shared" ref="O190" si="52">SUM(O191:O194)</f>
        <v>3392</v>
      </c>
      <c r="P190" s="589">
        <f t="shared" ref="P190" si="53">SUM(P191:P194)</f>
        <v>-301.09999999999997</v>
      </c>
      <c r="Q190" s="632"/>
      <c r="R190" s="632"/>
      <c r="S190" s="726"/>
      <c r="T190" s="726"/>
    </row>
    <row r="191" spans="1:36" s="82" customFormat="1" x14ac:dyDescent="0.2">
      <c r="A191" s="1359" t="s">
        <v>297</v>
      </c>
      <c r="B191" s="1360"/>
      <c r="C191" s="1360"/>
      <c r="D191" s="1360"/>
      <c r="E191" s="1360"/>
      <c r="F191" s="1360"/>
      <c r="G191" s="1361"/>
      <c r="H191" s="561">
        <f>SUMIF(G13:G177,"sb(KVJUD)",H13:H177)</f>
        <v>1838</v>
      </c>
      <c r="I191" s="1213">
        <f>SUMIF(G13:G177,"sb(KVJUD)",I13:I177)</f>
        <v>785.8</v>
      </c>
      <c r="J191" s="1212">
        <f>SUMIF(G13:G177,"sb(KVJUD)",J13:J177)</f>
        <v>-1052.2</v>
      </c>
      <c r="K191" s="561">
        <f ca="1">SUMIF(G13:G178,"KVJUD",K13:K177)</f>
        <v>0</v>
      </c>
      <c r="L191" s="572">
        <f>SUMIF(G14:G176,"SB(kvjud)",L14:L176)</f>
        <v>1052.2</v>
      </c>
      <c r="M191" s="572">
        <f>SUMIF(G14:G176,"SB(kvjud)",M14:M176)</f>
        <v>1052.2</v>
      </c>
      <c r="N191" s="561">
        <f ca="1">SUMIF(G13:G178,"KVJUD",N13:N177)</f>
        <v>0</v>
      </c>
      <c r="O191" s="572">
        <f>SUMIF(G14:G176,"kvjud",O14:O176)</f>
        <v>0</v>
      </c>
      <c r="P191" s="565"/>
      <c r="Q191" s="629"/>
      <c r="R191" s="629"/>
      <c r="S191" s="727"/>
      <c r="T191" s="727"/>
    </row>
    <row r="192" spans="1:36" s="82" customFormat="1" x14ac:dyDescent="0.2">
      <c r="A192" s="1386" t="s">
        <v>30</v>
      </c>
      <c r="B192" s="1387"/>
      <c r="C192" s="1387"/>
      <c r="D192" s="1387"/>
      <c r="E192" s="1387"/>
      <c r="F192" s="1387"/>
      <c r="G192" s="1388"/>
      <c r="H192" s="562">
        <f>SUMIF(G13:G177,"es",H13:H177)</f>
        <v>3.8</v>
      </c>
      <c r="I192" s="573">
        <f>SUMIF(G14:G151,"es",I14:I151)</f>
        <v>3.8</v>
      </c>
      <c r="J192" s="566">
        <f>SUMIF(G14:G177,"es",J14:J177)</f>
        <v>0</v>
      </c>
      <c r="K192" s="562">
        <f>SUMIF(G13:G177,"es",K13:K177)</f>
        <v>778.2</v>
      </c>
      <c r="L192" s="573">
        <f>SUMIF(G14:G176,"es",L14:L176)</f>
        <v>891.5</v>
      </c>
      <c r="M192" s="566">
        <f>SUMIF(G14:G177,"es",M14:M177)</f>
        <v>113.3</v>
      </c>
      <c r="N192" s="562">
        <f>SUMIF(G13:G177,"es",N13:N177)</f>
        <v>595.9</v>
      </c>
      <c r="O192" s="573">
        <f>SUMIF(G14:G176,"es",O14:O176)</f>
        <v>947.59999999999991</v>
      </c>
      <c r="P192" s="566">
        <f>SUMIF(G14:G177,"es",P14:P177)</f>
        <v>351.7</v>
      </c>
      <c r="Q192" s="631"/>
      <c r="R192" s="631"/>
      <c r="S192" s="725"/>
      <c r="T192" s="725"/>
    </row>
    <row r="193" spans="1:20" s="82" customFormat="1" x14ac:dyDescent="0.2">
      <c r="A193" s="1372" t="s">
        <v>0</v>
      </c>
      <c r="B193" s="1373"/>
      <c r="C193" s="1373"/>
      <c r="D193" s="1373"/>
      <c r="E193" s="1373"/>
      <c r="F193" s="1373"/>
      <c r="G193" s="1374"/>
      <c r="H193" s="558">
        <f>SUMIF(G13:G177,"lrvb",H13:H177)</f>
        <v>2.2000000000000002</v>
      </c>
      <c r="I193" s="574">
        <f>SUMIF(G14:G176,"lrvb",I14:I176)</f>
        <v>2.2000000000000002</v>
      </c>
      <c r="J193" s="567">
        <f>SUMIF(G14:G177,"lrvb",J14:J177)</f>
        <v>0</v>
      </c>
      <c r="K193" s="950">
        <f>SUMIF(G13:G177,"lrvb",K13:K177)</f>
        <v>84.4</v>
      </c>
      <c r="L193" s="574">
        <f>SUMIF(G14:G176,"lrvb",L14:L176)</f>
        <v>84.4</v>
      </c>
      <c r="M193" s="567">
        <f>SUMIF(G14:G177,"lrvb",M14:M177)</f>
        <v>0</v>
      </c>
      <c r="N193" s="950">
        <f>SUMIF(G13:G177,"lrvb",N13:N177)</f>
        <v>127.6</v>
      </c>
      <c r="O193" s="574">
        <f>SUMIF(G14:G176,"lrvb",O14:O176)</f>
        <v>127.6</v>
      </c>
      <c r="P193" s="567">
        <f>SUMIF(G14:G177,"lrvb",P14:P177)</f>
        <v>0</v>
      </c>
      <c r="Q193" s="631"/>
      <c r="R193" s="631"/>
      <c r="S193" s="725"/>
      <c r="T193" s="725"/>
    </row>
    <row r="194" spans="1:20" s="82" customFormat="1" ht="17.25" customHeight="1" thickBot="1" x14ac:dyDescent="0.25">
      <c r="A194" s="1376" t="s">
        <v>274</v>
      </c>
      <c r="B194" s="1377"/>
      <c r="C194" s="1377"/>
      <c r="D194" s="1377"/>
      <c r="E194" s="1377"/>
      <c r="F194" s="1377"/>
      <c r="G194" s="1378"/>
      <c r="H194" s="597"/>
      <c r="I194" s="951"/>
      <c r="J194" s="952"/>
      <c r="K194" s="953">
        <f>SUMIF(G13:G176,"kt",K13:K176)</f>
        <v>216.1</v>
      </c>
      <c r="L194" s="951">
        <f>SUMIF(G13:G176,"kt",L13:L176)</f>
        <v>180.4</v>
      </c>
      <c r="M194" s="952">
        <f>SUMIF(G13:G176,"kt",M13:M176)</f>
        <v>-35.700000000000003</v>
      </c>
      <c r="N194" s="953">
        <f>SUMIF(G13:G176,"kt",N13:N176)</f>
        <v>2969.6</v>
      </c>
      <c r="O194" s="951">
        <f>SUMIF(G13:G176,"kt",O13:O176)</f>
        <v>2316.8000000000002</v>
      </c>
      <c r="P194" s="952">
        <f>SUMIF(G13:G176,"kt",P13:P176)</f>
        <v>-652.79999999999995</v>
      </c>
      <c r="Q194" s="828"/>
      <c r="R194" s="828"/>
      <c r="S194" s="828"/>
      <c r="T194" s="828"/>
    </row>
    <row r="195" spans="1:20" ht="13.5" thickBot="1" x14ac:dyDescent="0.25">
      <c r="A195" s="1379" t="s">
        <v>27</v>
      </c>
      <c r="B195" s="1380"/>
      <c r="C195" s="1380"/>
      <c r="D195" s="1380"/>
      <c r="E195" s="1380"/>
      <c r="F195" s="1380"/>
      <c r="G195" s="1381"/>
      <c r="H195" s="563">
        <f>H190+H184</f>
        <v>67491</v>
      </c>
      <c r="I195" s="575">
        <f>I184+I190</f>
        <v>67070.3</v>
      </c>
      <c r="J195" s="568">
        <f>J190+J184</f>
        <v>-420.70000000000346</v>
      </c>
      <c r="K195" s="563">
        <f ca="1">K190+K184</f>
        <v>63559.100000000006</v>
      </c>
      <c r="L195" s="575">
        <f>L184+L190</f>
        <v>64674.5</v>
      </c>
      <c r="M195" s="568">
        <f>M190+M184</f>
        <v>1115.4000000000008</v>
      </c>
      <c r="N195" s="563">
        <f ca="1">N190+N184</f>
        <v>65863</v>
      </c>
      <c r="O195" s="575">
        <f>O184+O190</f>
        <v>65575</v>
      </c>
      <c r="P195" s="568">
        <f>P190+P184</f>
        <v>-287.99999999999926</v>
      </c>
      <c r="Q195" s="630"/>
      <c r="R195" s="630"/>
      <c r="S195" s="723"/>
      <c r="T195" s="723"/>
    </row>
    <row r="197" spans="1:20" x14ac:dyDescent="0.2">
      <c r="D197" s="81"/>
      <c r="E197" s="87"/>
      <c r="F197" s="87"/>
      <c r="G197" s="1043"/>
      <c r="H197" s="1216"/>
      <c r="I197" s="1217"/>
      <c r="J197" s="1217"/>
      <c r="K197" s="1217"/>
    </row>
    <row r="198" spans="1:20" x14ac:dyDescent="0.2">
      <c r="D198" s="81"/>
      <c r="E198" s="87"/>
      <c r="F198" s="87"/>
      <c r="G198" s="1043"/>
      <c r="H198" s="1218"/>
      <c r="I198" s="1219"/>
      <c r="J198" s="1219"/>
      <c r="K198" s="1219"/>
      <c r="L198" s="419"/>
      <c r="M198" s="419"/>
      <c r="N198" s="419"/>
      <c r="O198" s="419"/>
      <c r="P198" s="419"/>
      <c r="Q198" s="247"/>
      <c r="R198" s="87"/>
      <c r="S198" s="87"/>
      <c r="T198" s="87"/>
    </row>
    <row r="199" spans="1:20" x14ac:dyDescent="0.2">
      <c r="D199" s="81"/>
      <c r="E199" s="87"/>
      <c r="F199" s="87"/>
      <c r="G199" s="1043"/>
      <c r="H199" s="1044"/>
      <c r="I199" s="1045"/>
      <c r="J199" s="1045"/>
      <c r="K199" s="1045"/>
      <c r="L199" s="419"/>
      <c r="M199" s="419"/>
      <c r="N199" s="419"/>
      <c r="O199" s="419"/>
      <c r="P199" s="419"/>
      <c r="Q199" s="247"/>
    </row>
    <row r="200" spans="1:20" x14ac:dyDescent="0.2">
      <c r="D200" s="81"/>
      <c r="E200" s="87"/>
      <c r="F200" s="87"/>
      <c r="G200" s="1046"/>
      <c r="H200" s="1045"/>
      <c r="I200" s="1045"/>
      <c r="J200" s="1045"/>
      <c r="K200" s="1045"/>
      <c r="L200" s="419"/>
      <c r="M200" s="419"/>
      <c r="N200" s="419"/>
      <c r="O200" s="419"/>
      <c r="P200" s="419"/>
      <c r="Q200" s="247"/>
    </row>
    <row r="201" spans="1:20" x14ac:dyDescent="0.2">
      <c r="D201" s="81"/>
      <c r="E201" s="87"/>
      <c r="F201" s="87"/>
      <c r="G201" s="1043"/>
      <c r="H201" s="1044"/>
      <c r="I201" s="1045"/>
      <c r="J201" s="1045"/>
      <c r="K201" s="1045"/>
      <c r="L201" s="419"/>
      <c r="M201" s="419"/>
      <c r="N201" s="419"/>
      <c r="O201" s="419"/>
      <c r="P201" s="419"/>
    </row>
    <row r="202" spans="1:20" x14ac:dyDescent="0.2">
      <c r="D202" s="81"/>
      <c r="E202" s="87"/>
      <c r="F202" s="87"/>
      <c r="G202" s="80"/>
      <c r="H202" s="1041"/>
      <c r="I202" s="419"/>
      <c r="J202" s="419"/>
      <c r="K202" s="419"/>
      <c r="L202" s="419"/>
      <c r="M202" s="419"/>
      <c r="N202" s="419"/>
      <c r="O202" s="419"/>
      <c r="P202" s="419"/>
    </row>
    <row r="203" spans="1:20" x14ac:dyDescent="0.2">
      <c r="D203" s="81"/>
      <c r="E203" s="87"/>
      <c r="F203" s="87"/>
      <c r="G203" s="80"/>
      <c r="H203" s="419"/>
      <c r="I203" s="419"/>
      <c r="J203" s="419"/>
      <c r="K203" s="419"/>
      <c r="L203" s="419"/>
      <c r="M203" s="419"/>
      <c r="N203" s="419"/>
      <c r="O203" s="419"/>
      <c r="P203" s="419"/>
    </row>
    <row r="204" spans="1:20" x14ac:dyDescent="0.2">
      <c r="D204" s="81"/>
      <c r="E204" s="87"/>
      <c r="F204" s="87"/>
      <c r="G204" s="80"/>
      <c r="H204" s="419"/>
      <c r="I204" s="419"/>
      <c r="J204" s="419"/>
      <c r="K204" s="419"/>
      <c r="L204" s="419"/>
      <c r="M204" s="419"/>
      <c r="N204" s="419"/>
      <c r="O204" s="419"/>
      <c r="P204" s="419"/>
    </row>
    <row r="205" spans="1:20" x14ac:dyDescent="0.2">
      <c r="D205" s="81"/>
      <c r="E205" s="87"/>
      <c r="F205" s="87"/>
      <c r="G205" s="80"/>
      <c r="H205" s="419"/>
      <c r="I205" s="419"/>
      <c r="J205" s="419"/>
      <c r="K205" s="419"/>
      <c r="L205" s="419"/>
      <c r="M205" s="419"/>
      <c r="N205" s="419"/>
      <c r="O205" s="419"/>
      <c r="P205" s="419"/>
    </row>
    <row r="206" spans="1:20" x14ac:dyDescent="0.2">
      <c r="D206" s="81"/>
      <c r="E206" s="87"/>
      <c r="F206" s="87"/>
      <c r="G206" s="80"/>
      <c r="H206" s="419"/>
      <c r="I206" s="419"/>
      <c r="J206" s="419"/>
      <c r="K206" s="419"/>
      <c r="L206" s="419"/>
      <c r="M206" s="419"/>
      <c r="N206" s="419"/>
      <c r="O206" s="419"/>
      <c r="P206" s="419"/>
    </row>
    <row r="207" spans="1:20" x14ac:dyDescent="0.2">
      <c r="D207" s="81"/>
      <c r="E207" s="87"/>
      <c r="F207" s="87"/>
      <c r="G207" s="80"/>
      <c r="H207" s="419"/>
      <c r="I207" s="419"/>
      <c r="J207" s="419"/>
      <c r="K207" s="419"/>
      <c r="L207" s="419"/>
      <c r="M207" s="419"/>
      <c r="N207" s="419"/>
      <c r="O207" s="419"/>
      <c r="P207" s="419"/>
    </row>
    <row r="208" spans="1:20" x14ac:dyDescent="0.2">
      <c r="A208" s="156"/>
      <c r="B208" s="156"/>
      <c r="C208" s="156"/>
      <c r="D208" s="81"/>
      <c r="E208" s="87"/>
      <c r="F208" s="87"/>
      <c r="G208" s="80"/>
      <c r="H208" s="419"/>
      <c r="I208" s="419"/>
      <c r="J208" s="419"/>
      <c r="K208" s="419"/>
      <c r="L208" s="419"/>
      <c r="M208" s="419"/>
      <c r="N208" s="419"/>
      <c r="O208" s="419"/>
      <c r="P208" s="419"/>
      <c r="Q208" s="81"/>
      <c r="R208" s="87"/>
      <c r="S208" s="87"/>
      <c r="T208" s="87"/>
    </row>
    <row r="209" spans="1:20" x14ac:dyDescent="0.2">
      <c r="A209" s="156"/>
      <c r="B209" s="156"/>
      <c r="C209" s="156"/>
      <c r="D209" s="81"/>
      <c r="E209" s="87"/>
      <c r="F209" s="87"/>
      <c r="G209" s="80"/>
      <c r="H209" s="419"/>
      <c r="I209" s="419"/>
      <c r="J209" s="419"/>
      <c r="K209" s="419"/>
      <c r="L209" s="419"/>
      <c r="M209" s="419"/>
      <c r="N209" s="419"/>
      <c r="O209" s="419"/>
      <c r="P209" s="419"/>
      <c r="Q209" s="81"/>
      <c r="R209" s="87"/>
      <c r="S209" s="87"/>
      <c r="T209" s="87"/>
    </row>
    <row r="210" spans="1:20" x14ac:dyDescent="0.2">
      <c r="A210" s="156"/>
      <c r="B210" s="156"/>
      <c r="C210" s="156"/>
      <c r="D210" s="81"/>
      <c r="E210" s="87"/>
      <c r="F210" s="87"/>
      <c r="G210" s="80"/>
      <c r="H210" s="419"/>
      <c r="I210" s="419"/>
      <c r="J210" s="419"/>
      <c r="K210" s="419"/>
      <c r="L210" s="419"/>
      <c r="M210" s="419"/>
      <c r="N210" s="419"/>
      <c r="O210" s="419"/>
      <c r="P210" s="419"/>
      <c r="Q210" s="81"/>
      <c r="R210" s="87"/>
      <c r="S210" s="87"/>
      <c r="T210" s="87"/>
    </row>
    <row r="211" spans="1:20" x14ac:dyDescent="0.2">
      <c r="A211" s="156"/>
      <c r="B211" s="156"/>
      <c r="C211" s="156"/>
      <c r="D211" s="81"/>
      <c r="E211" s="87"/>
      <c r="F211" s="87"/>
      <c r="G211" s="80"/>
      <c r="H211" s="419"/>
      <c r="I211" s="419"/>
      <c r="J211" s="419"/>
      <c r="K211" s="419"/>
      <c r="L211" s="419"/>
      <c r="M211" s="419"/>
      <c r="N211" s="419"/>
      <c r="O211" s="419"/>
      <c r="P211" s="419"/>
      <c r="Q211" s="81"/>
      <c r="R211" s="87"/>
      <c r="S211" s="87"/>
      <c r="T211" s="87"/>
    </row>
    <row r="212" spans="1:20" x14ac:dyDescent="0.2">
      <c r="A212" s="156"/>
      <c r="B212" s="156"/>
      <c r="C212" s="156"/>
      <c r="D212" s="81"/>
      <c r="E212" s="87"/>
      <c r="F212" s="87"/>
      <c r="G212" s="80"/>
      <c r="H212" s="419"/>
      <c r="I212" s="419"/>
      <c r="J212" s="419"/>
      <c r="K212" s="419"/>
      <c r="L212" s="419"/>
      <c r="M212" s="419"/>
      <c r="N212" s="419"/>
      <c r="O212" s="419"/>
      <c r="P212" s="419"/>
      <c r="Q212" s="81"/>
      <c r="R212" s="87"/>
      <c r="S212" s="87"/>
      <c r="T212" s="87"/>
    </row>
    <row r="213" spans="1:20" x14ac:dyDescent="0.2">
      <c r="A213" s="156"/>
      <c r="B213" s="156"/>
      <c r="C213" s="156"/>
      <c r="D213" s="81"/>
      <c r="E213" s="87"/>
      <c r="F213" s="87"/>
      <c r="G213" s="80"/>
      <c r="H213" s="419"/>
      <c r="I213" s="419"/>
      <c r="J213" s="419"/>
      <c r="K213" s="419"/>
      <c r="L213" s="419"/>
      <c r="M213" s="419"/>
      <c r="N213" s="419"/>
      <c r="O213" s="419"/>
      <c r="P213" s="419"/>
      <c r="Q213" s="81"/>
      <c r="R213" s="87"/>
      <c r="S213" s="87"/>
      <c r="T213" s="87"/>
    </row>
    <row r="214" spans="1:20" x14ac:dyDescent="0.2">
      <c r="A214" s="156"/>
      <c r="B214" s="156"/>
      <c r="C214" s="156"/>
      <c r="D214" s="81"/>
      <c r="E214" s="87"/>
      <c r="F214" s="87"/>
      <c r="G214" s="80"/>
      <c r="H214" s="419"/>
      <c r="I214" s="419"/>
      <c r="J214" s="419"/>
      <c r="K214" s="419"/>
      <c r="L214" s="419"/>
      <c r="M214" s="419"/>
      <c r="N214" s="419"/>
      <c r="O214" s="419"/>
      <c r="P214" s="419"/>
      <c r="Q214" s="81"/>
      <c r="R214" s="87"/>
      <c r="S214" s="87"/>
      <c r="T214" s="87"/>
    </row>
    <row r="215" spans="1:20" x14ac:dyDescent="0.2">
      <c r="A215" s="156"/>
      <c r="B215" s="156"/>
      <c r="C215" s="156"/>
      <c r="D215" s="81"/>
      <c r="E215" s="87"/>
      <c r="F215" s="87"/>
      <c r="G215" s="80"/>
      <c r="H215" s="419"/>
      <c r="I215" s="419"/>
      <c r="J215" s="419"/>
      <c r="K215" s="419"/>
      <c r="L215" s="419"/>
      <c r="M215" s="419"/>
      <c r="N215" s="419"/>
      <c r="O215" s="419"/>
      <c r="P215" s="419"/>
      <c r="Q215" s="81"/>
      <c r="R215" s="87"/>
      <c r="S215" s="87"/>
      <c r="T215" s="87"/>
    </row>
    <row r="216" spans="1:20" x14ac:dyDescent="0.2">
      <c r="A216" s="156"/>
      <c r="B216" s="156"/>
      <c r="C216" s="156"/>
      <c r="D216" s="81"/>
      <c r="E216" s="87"/>
      <c r="F216" s="87"/>
      <c r="G216" s="80"/>
      <c r="H216" s="419"/>
      <c r="I216" s="419"/>
      <c r="J216" s="419"/>
      <c r="K216" s="419"/>
      <c r="L216" s="419"/>
      <c r="M216" s="419"/>
      <c r="N216" s="419"/>
      <c r="O216" s="419"/>
      <c r="P216" s="419"/>
      <c r="Q216" s="81"/>
      <c r="R216" s="87"/>
      <c r="S216" s="87"/>
      <c r="T216" s="87"/>
    </row>
    <row r="217" spans="1:20" x14ac:dyDescent="0.2">
      <c r="A217" s="156"/>
      <c r="B217" s="156"/>
      <c r="C217" s="156"/>
      <c r="D217" s="81"/>
      <c r="E217" s="87"/>
      <c r="F217" s="87"/>
      <c r="G217" s="80"/>
      <c r="H217" s="419"/>
      <c r="I217" s="419"/>
      <c r="J217" s="419"/>
      <c r="K217" s="419"/>
      <c r="L217" s="419"/>
      <c r="M217" s="419"/>
      <c r="N217" s="419"/>
      <c r="O217" s="419"/>
      <c r="P217" s="419"/>
      <c r="Q217" s="81"/>
      <c r="R217" s="87"/>
      <c r="S217" s="87"/>
      <c r="T217" s="87"/>
    </row>
    <row r="218" spans="1:20" x14ac:dyDescent="0.2">
      <c r="A218" s="156"/>
      <c r="B218" s="156"/>
      <c r="C218" s="156"/>
      <c r="D218" s="81"/>
      <c r="E218" s="87"/>
      <c r="F218" s="87"/>
      <c r="G218" s="80"/>
      <c r="H218" s="419"/>
      <c r="I218" s="419"/>
      <c r="J218" s="419"/>
      <c r="K218" s="419"/>
      <c r="L218" s="419"/>
      <c r="M218" s="419"/>
      <c r="N218" s="419"/>
      <c r="O218" s="419"/>
      <c r="P218" s="419"/>
      <c r="Q218" s="81"/>
      <c r="R218" s="87"/>
      <c r="S218" s="87"/>
      <c r="T218" s="87"/>
    </row>
    <row r="219" spans="1:20" x14ac:dyDescent="0.2">
      <c r="A219" s="156"/>
      <c r="B219" s="156"/>
      <c r="C219" s="156"/>
      <c r="D219" s="81"/>
      <c r="E219" s="87"/>
      <c r="F219" s="87"/>
      <c r="G219" s="80"/>
      <c r="H219" s="419"/>
      <c r="I219" s="419"/>
      <c r="J219" s="419"/>
      <c r="K219" s="419"/>
      <c r="L219" s="419"/>
      <c r="M219" s="419"/>
      <c r="N219" s="419"/>
      <c r="O219" s="419"/>
      <c r="P219" s="419"/>
      <c r="Q219" s="81"/>
      <c r="R219" s="87"/>
      <c r="S219" s="87"/>
      <c r="T219" s="87"/>
    </row>
    <row r="220" spans="1:20" x14ac:dyDescent="0.2">
      <c r="A220" s="156"/>
      <c r="B220" s="156"/>
      <c r="C220" s="156"/>
      <c r="D220" s="81"/>
      <c r="E220" s="87"/>
      <c r="F220" s="87"/>
      <c r="G220" s="80"/>
      <c r="H220" s="419"/>
      <c r="I220" s="419"/>
      <c r="J220" s="419"/>
      <c r="K220" s="419"/>
      <c r="L220" s="419"/>
      <c r="M220" s="419"/>
      <c r="N220" s="419"/>
      <c r="O220" s="419"/>
      <c r="P220" s="419"/>
      <c r="Q220" s="81"/>
      <c r="R220" s="87"/>
      <c r="S220" s="87"/>
      <c r="T220" s="87"/>
    </row>
  </sheetData>
  <mergeCells count="191">
    <mergeCell ref="Y39:AD45"/>
    <mergeCell ref="U13:X42"/>
    <mergeCell ref="U43:X45"/>
    <mergeCell ref="D176:D177"/>
    <mergeCell ref="E176:E177"/>
    <mergeCell ref="F176:F177"/>
    <mergeCell ref="D174:D175"/>
    <mergeCell ref="D61:D62"/>
    <mergeCell ref="Q70:X70"/>
    <mergeCell ref="B71:X71"/>
    <mergeCell ref="D77:D79"/>
    <mergeCell ref="Q77:Q79"/>
    <mergeCell ref="Q63:Q64"/>
    <mergeCell ref="U65:X66"/>
    <mergeCell ref="D81:D82"/>
    <mergeCell ref="Q81:Q82"/>
    <mergeCell ref="C72:X72"/>
    <mergeCell ref="U146:X148"/>
    <mergeCell ref="Q94:Q96"/>
    <mergeCell ref="Q97:Q98"/>
    <mergeCell ref="A182:P182"/>
    <mergeCell ref="A189:G189"/>
    <mergeCell ref="A151:A152"/>
    <mergeCell ref="B151:B152"/>
    <mergeCell ref="E168:E169"/>
    <mergeCell ref="C142:G142"/>
    <mergeCell ref="D144:D145"/>
    <mergeCell ref="E144:E145"/>
    <mergeCell ref="D171:D173"/>
    <mergeCell ref="A187:G187"/>
    <mergeCell ref="D151:D152"/>
    <mergeCell ref="E151:E152"/>
    <mergeCell ref="D147:D148"/>
    <mergeCell ref="D149:D150"/>
    <mergeCell ref="C143:X143"/>
    <mergeCell ref="Q142:X142"/>
    <mergeCell ref="U144:X145"/>
    <mergeCell ref="U151:X152"/>
    <mergeCell ref="Q178:X178"/>
    <mergeCell ref="Q153:X153"/>
    <mergeCell ref="Q176:Q177"/>
    <mergeCell ref="D168:D169"/>
    <mergeCell ref="U155:X164"/>
    <mergeCell ref="D155:D156"/>
    <mergeCell ref="D129:D130"/>
    <mergeCell ref="D118:D120"/>
    <mergeCell ref="E123:G123"/>
    <mergeCell ref="R136:R137"/>
    <mergeCell ref="Q168:Q169"/>
    <mergeCell ref="C153:G153"/>
    <mergeCell ref="F151:F152"/>
    <mergeCell ref="U113:X123"/>
    <mergeCell ref="U124:X126"/>
    <mergeCell ref="C103:C104"/>
    <mergeCell ref="Q136:Q137"/>
    <mergeCell ref="Q103:Q104"/>
    <mergeCell ref="B65:B66"/>
    <mergeCell ref="F65:F66"/>
    <mergeCell ref="D87:D88"/>
    <mergeCell ref="D85:D86"/>
    <mergeCell ref="Q89:Q90"/>
    <mergeCell ref="U103:X106"/>
    <mergeCell ref="D110:D111"/>
    <mergeCell ref="E99:G99"/>
    <mergeCell ref="D101:D102"/>
    <mergeCell ref="D103:D106"/>
    <mergeCell ref="D121:D123"/>
    <mergeCell ref="D114:D115"/>
    <mergeCell ref="D83:D84"/>
    <mergeCell ref="Q83:Q84"/>
    <mergeCell ref="Q87:Q88"/>
    <mergeCell ref="Q92:Q93"/>
    <mergeCell ref="D94:D96"/>
    <mergeCell ref="D91:D93"/>
    <mergeCell ref="U107:X109"/>
    <mergeCell ref="D89:D90"/>
    <mergeCell ref="D97:D98"/>
    <mergeCell ref="D59:D60"/>
    <mergeCell ref="C65:C66"/>
    <mergeCell ref="D65:D66"/>
    <mergeCell ref="E65:E66"/>
    <mergeCell ref="A67:A68"/>
    <mergeCell ref="D74:D76"/>
    <mergeCell ref="Q75:Q76"/>
    <mergeCell ref="Q67:Q68"/>
    <mergeCell ref="C69:G69"/>
    <mergeCell ref="B70:G70"/>
    <mergeCell ref="Q69:X69"/>
    <mergeCell ref="U59:X60"/>
    <mergeCell ref="C67:C68"/>
    <mergeCell ref="D67:D68"/>
    <mergeCell ref="E67:E68"/>
    <mergeCell ref="F67:F68"/>
    <mergeCell ref="U67:X68"/>
    <mergeCell ref="A195:G195"/>
    <mergeCell ref="D107:D109"/>
    <mergeCell ref="A190:G190"/>
    <mergeCell ref="A191:G191"/>
    <mergeCell ref="A192:G192"/>
    <mergeCell ref="A193:G193"/>
    <mergeCell ref="A185:G185"/>
    <mergeCell ref="A186:G186"/>
    <mergeCell ref="A188:G188"/>
    <mergeCell ref="A181:R181"/>
    <mergeCell ref="A183:G183"/>
    <mergeCell ref="A184:G184"/>
    <mergeCell ref="C178:G178"/>
    <mergeCell ref="B179:G179"/>
    <mergeCell ref="B180:G180"/>
    <mergeCell ref="A176:A177"/>
    <mergeCell ref="B176:B177"/>
    <mergeCell ref="E108:E109"/>
    <mergeCell ref="E112:G112"/>
    <mergeCell ref="D136:D137"/>
    <mergeCell ref="A194:G194"/>
    <mergeCell ref="Q179:X179"/>
    <mergeCell ref="Q180:X180"/>
    <mergeCell ref="C154:X154"/>
    <mergeCell ref="C13:C14"/>
    <mergeCell ref="D13:D14"/>
    <mergeCell ref="E13:E14"/>
    <mergeCell ref="F13:F14"/>
    <mergeCell ref="F6:F8"/>
    <mergeCell ref="G6:G8"/>
    <mergeCell ref="Q18:Q19"/>
    <mergeCell ref="K6:K8"/>
    <mergeCell ref="L6:L8"/>
    <mergeCell ref="D16:D19"/>
    <mergeCell ref="O6:O8"/>
    <mergeCell ref="P6:P8"/>
    <mergeCell ref="N6:N8"/>
    <mergeCell ref="Q49:Q50"/>
    <mergeCell ref="D39:D40"/>
    <mergeCell ref="E39:E40"/>
    <mergeCell ref="A21:A24"/>
    <mergeCell ref="D21:D24"/>
    <mergeCell ref="E21:E24"/>
    <mergeCell ref="F21:F24"/>
    <mergeCell ref="Q21:Q22"/>
    <mergeCell ref="C21:C24"/>
    <mergeCell ref="B33:B34"/>
    <mergeCell ref="C33:C34"/>
    <mergeCell ref="D33:D34"/>
    <mergeCell ref="E33:E34"/>
    <mergeCell ref="A30:A32"/>
    <mergeCell ref="B30:B32"/>
    <mergeCell ref="C30:C32"/>
    <mergeCell ref="D30:D32"/>
    <mergeCell ref="E30:E32"/>
    <mergeCell ref="A33:A34"/>
    <mergeCell ref="A41:A42"/>
    <mergeCell ref="B41:B42"/>
    <mergeCell ref="C41:C42"/>
    <mergeCell ref="D41:D42"/>
    <mergeCell ref="D35:D38"/>
    <mergeCell ref="E6:E8"/>
    <mergeCell ref="E35:E38"/>
    <mergeCell ref="F35:F38"/>
    <mergeCell ref="T33:T34"/>
    <mergeCell ref="R33:R34"/>
    <mergeCell ref="D46:D47"/>
    <mergeCell ref="F30:F32"/>
    <mergeCell ref="F33:F34"/>
    <mergeCell ref="Q33:Q34"/>
    <mergeCell ref="F39:F40"/>
    <mergeCell ref="F41:F42"/>
    <mergeCell ref="S33:S34"/>
    <mergeCell ref="U46:X46"/>
    <mergeCell ref="D25:D28"/>
    <mergeCell ref="E41:E42"/>
    <mergeCell ref="D125:D126"/>
    <mergeCell ref="V1:X1"/>
    <mergeCell ref="A2:X2"/>
    <mergeCell ref="A3:X3"/>
    <mergeCell ref="A4:X4"/>
    <mergeCell ref="A9:X9"/>
    <mergeCell ref="A10:X10"/>
    <mergeCell ref="B11:X11"/>
    <mergeCell ref="C12:X12"/>
    <mergeCell ref="U6:X8"/>
    <mergeCell ref="J6:J8"/>
    <mergeCell ref="Q7:Q8"/>
    <mergeCell ref="A6:A8"/>
    <mergeCell ref="B6:B8"/>
    <mergeCell ref="C6:C8"/>
    <mergeCell ref="D6:D8"/>
    <mergeCell ref="H6:H8"/>
    <mergeCell ref="Q6:T6"/>
    <mergeCell ref="R7:T7"/>
    <mergeCell ref="I6:I8"/>
    <mergeCell ref="M6:M8"/>
  </mergeCells>
  <printOptions horizontalCentered="1"/>
  <pageMargins left="0" right="0" top="0.78740157480314965" bottom="0" header="0.31496062992125984" footer="0.31496062992125984"/>
  <pageSetup paperSize="9" scale="70" orientation="landscape" r:id="rId1"/>
  <rowBreaks count="5" manualBreakCount="5">
    <brk id="42" max="23" man="1"/>
    <brk id="64" max="23" man="1"/>
    <brk id="99" max="23" man="1"/>
    <brk id="145" max="23" man="1"/>
    <brk id="170"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Asignavimu valdytojų kodai</vt:lpstr>
      <vt:lpstr>10 programa</vt:lpstr>
      <vt:lpstr> Lyginamasis variantas</vt:lpstr>
      <vt:lpstr>' Lyginamasis variantas'!Print_Area</vt:lpstr>
      <vt:lpstr>'10 programa'!Print_Area</vt:lpstr>
      <vt:lpstr>' Lyginamasis variantas'!Print_Titles</vt:lpstr>
      <vt:lpstr>'10 programa'!Print_Titles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G.Uzkuriene</dc:creator>
  <cp:lastModifiedBy>Snieguole Kacerauskaite</cp:lastModifiedBy>
  <cp:lastPrinted>2016-11-11T07:40:03Z</cp:lastPrinted>
  <dcterms:created xsi:type="dcterms:W3CDTF">2006-05-12T05:50:12Z</dcterms:created>
  <dcterms:modified xsi:type="dcterms:W3CDTF">2016-11-11T07:51:39Z</dcterms:modified>
</cp:coreProperties>
</file>