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6-2018 SVP keitimas\2016-XX-XX keitimas T-XX\SPRENDIMAS\"/>
    </mc:Choice>
  </mc:AlternateContent>
  <bookViews>
    <workbookView xWindow="480" yWindow="300" windowWidth="20730" windowHeight="11580"/>
  </bookViews>
  <sheets>
    <sheet name="12 programa" sheetId="1" r:id="rId1"/>
    <sheet name="Aiškinamoji lentelė" sheetId="2" state="hidden" r:id="rId2"/>
    <sheet name="Lyginamasis variantas" sheetId="3" state="hidden" r:id="rId3"/>
  </sheets>
  <definedNames>
    <definedName name="_xlnm.Print_Area" localSheetId="0">'12 programa'!$A$1:$N$149</definedName>
    <definedName name="_xlnm.Print_Area" localSheetId="1">'Aiškinamoji lentelė'!$A$1:$V$240</definedName>
    <definedName name="_xlnm.Print_Area" localSheetId="2">'Lyginamasis variantas'!$A$1:$U$150</definedName>
    <definedName name="_xlnm.Print_Titles" localSheetId="0">'12 programa'!$5:$7</definedName>
    <definedName name="_xlnm.Print_Titles" localSheetId="1">'Aiškinamoji lentelė'!$6:$8</definedName>
    <definedName name="_xlnm.Print_Titles" localSheetId="2">'Lyginamasis variantas'!$6:$8</definedName>
  </definedNames>
  <calcPr calcId="162913"/>
</workbook>
</file>

<file path=xl/calcChain.xml><?xml version="1.0" encoding="utf-8"?>
<calcChain xmlns="http://schemas.openxmlformats.org/spreadsheetml/2006/main">
  <c r="P40" i="3" l="1"/>
  <c r="H21" i="1" l="1"/>
  <c r="H19" i="1"/>
  <c r="I14" i="3"/>
  <c r="I32" i="3"/>
  <c r="O32" i="3" l="1"/>
  <c r="P33" i="3"/>
  <c r="P32" i="3"/>
  <c r="P29" i="3"/>
  <c r="M33" i="3"/>
  <c r="M32" i="3"/>
  <c r="L32" i="3"/>
  <c r="M29" i="3"/>
  <c r="J29" i="3"/>
  <c r="I29" i="3" l="1"/>
  <c r="I20" i="3" l="1"/>
  <c r="J60" i="3" l="1"/>
  <c r="I60" i="3"/>
  <c r="I71" i="3"/>
  <c r="P146" i="3" l="1"/>
  <c r="P145" i="3"/>
  <c r="P144" i="3"/>
  <c r="P142" i="3"/>
  <c r="P141" i="3"/>
  <c r="P140" i="3"/>
  <c r="P139" i="3"/>
  <c r="P138" i="3"/>
  <c r="P137" i="3" s="1"/>
  <c r="M138" i="3"/>
  <c r="P112" i="3"/>
  <c r="P111" i="3"/>
  <c r="O111" i="3"/>
  <c r="M112" i="3"/>
  <c r="M111" i="3"/>
  <c r="K111" i="3"/>
  <c r="L111" i="3"/>
  <c r="N111" i="3"/>
  <c r="J108" i="1"/>
  <c r="I108" i="1"/>
  <c r="H58" i="1"/>
  <c r="J44" i="3" l="1"/>
  <c r="J45" i="3" l="1"/>
  <c r="J30" i="3" l="1"/>
  <c r="J24" i="3"/>
  <c r="I22" i="3"/>
  <c r="J22" i="3" s="1"/>
  <c r="J20" i="3"/>
  <c r="P106" i="3" l="1"/>
  <c r="P105" i="3"/>
  <c r="M105" i="3"/>
  <c r="M107" i="3" s="1"/>
  <c r="N104" i="3"/>
  <c r="O104" i="3"/>
  <c r="L104" i="3"/>
  <c r="K104" i="3"/>
  <c r="P102" i="3"/>
  <c r="P107" i="3" l="1"/>
  <c r="P101" i="3"/>
  <c r="P104" i="3" s="1"/>
  <c r="M101" i="3"/>
  <c r="M104" i="3" s="1"/>
  <c r="K107" i="3" l="1"/>
  <c r="L107" i="3"/>
  <c r="N107" i="3"/>
  <c r="O107" i="3"/>
  <c r="I107" i="3"/>
  <c r="O141" i="3" l="1"/>
  <c r="O140" i="3"/>
  <c r="O139" i="3"/>
  <c r="O142" i="3"/>
  <c r="O146" i="3"/>
  <c r="O144" i="3"/>
  <c r="N146" i="3"/>
  <c r="N144" i="3"/>
  <c r="N142" i="3"/>
  <c r="N141" i="3"/>
  <c r="N140" i="3"/>
  <c r="N139" i="3"/>
  <c r="L139" i="3"/>
  <c r="L146" i="3"/>
  <c r="L144" i="3"/>
  <c r="L141" i="3"/>
  <c r="L140" i="3"/>
  <c r="K146" i="3"/>
  <c r="K144" i="3"/>
  <c r="K142" i="3"/>
  <c r="K141" i="3"/>
  <c r="K140" i="3"/>
  <c r="K139" i="3"/>
  <c r="N46" i="3"/>
  <c r="N57" i="3" s="1"/>
  <c r="O131" i="3"/>
  <c r="O128" i="3"/>
  <c r="O117" i="3"/>
  <c r="O110" i="3"/>
  <c r="O85" i="3"/>
  <c r="O82" i="3"/>
  <c r="O80" i="3"/>
  <c r="O71" i="3"/>
  <c r="O77" i="3" s="1"/>
  <c r="O70" i="3"/>
  <c r="O59" i="3"/>
  <c r="O46" i="3"/>
  <c r="O57" i="3" s="1"/>
  <c r="O39" i="3"/>
  <c r="O37" i="3"/>
  <c r="O35" i="3"/>
  <c r="O27" i="3"/>
  <c r="O25" i="3"/>
  <c r="O23" i="3"/>
  <c r="O21" i="3"/>
  <c r="O14" i="3"/>
  <c r="O19" i="3" s="1"/>
  <c r="N131" i="3"/>
  <c r="N128" i="3"/>
  <c r="N117" i="3"/>
  <c r="N112" i="3"/>
  <c r="N110" i="3"/>
  <c r="N85" i="3"/>
  <c r="N82" i="3"/>
  <c r="N80" i="3"/>
  <c r="N71" i="3"/>
  <c r="N77" i="3" s="1"/>
  <c r="N70" i="3"/>
  <c r="N59" i="3"/>
  <c r="N39" i="3"/>
  <c r="N37" i="3"/>
  <c r="N35" i="3"/>
  <c r="N32" i="3"/>
  <c r="N27" i="3"/>
  <c r="N25" i="3"/>
  <c r="N23" i="3"/>
  <c r="N21" i="3"/>
  <c r="N14" i="3"/>
  <c r="K46" i="3"/>
  <c r="K57" i="3" s="1"/>
  <c r="L131" i="3"/>
  <c r="L128" i="3"/>
  <c r="L117" i="3"/>
  <c r="L110" i="3"/>
  <c r="L85" i="3"/>
  <c r="L82" i="3"/>
  <c r="L80" i="3"/>
  <c r="L77" i="3"/>
  <c r="L71" i="3"/>
  <c r="L70" i="3"/>
  <c r="L59" i="3"/>
  <c r="L46" i="3"/>
  <c r="L145" i="3" s="1"/>
  <c r="L39" i="3"/>
  <c r="L37" i="3"/>
  <c r="L35" i="3"/>
  <c r="L27" i="3"/>
  <c r="L25" i="3"/>
  <c r="L23" i="3"/>
  <c r="L21" i="3"/>
  <c r="L14" i="3"/>
  <c r="L138" i="3" s="1"/>
  <c r="K131" i="3"/>
  <c r="K128" i="3"/>
  <c r="K117" i="3"/>
  <c r="I110" i="3"/>
  <c r="J110" i="3"/>
  <c r="K110" i="3"/>
  <c r="K112" i="3" s="1"/>
  <c r="H110" i="3"/>
  <c r="I104" i="3"/>
  <c r="H104" i="3"/>
  <c r="K85" i="3"/>
  <c r="K82" i="3"/>
  <c r="K80" i="3"/>
  <c r="K71" i="3"/>
  <c r="K77" i="3" s="1"/>
  <c r="K70" i="3"/>
  <c r="K59" i="3"/>
  <c r="K39" i="3"/>
  <c r="K37" i="3"/>
  <c r="K35" i="3"/>
  <c r="K32" i="3"/>
  <c r="K27" i="3"/>
  <c r="K25" i="3"/>
  <c r="K23" i="3"/>
  <c r="K21" i="3"/>
  <c r="K14" i="3"/>
  <c r="I46" i="3"/>
  <c r="J46" i="3" s="1"/>
  <c r="J44" i="1"/>
  <c r="I44" i="1"/>
  <c r="H44" i="1"/>
  <c r="N132" i="3" l="1"/>
  <c r="O33" i="3"/>
  <c r="K138" i="3"/>
  <c r="K137" i="3" s="1"/>
  <c r="N138" i="3"/>
  <c r="N137" i="3" s="1"/>
  <c r="O86" i="3"/>
  <c r="O132" i="3"/>
  <c r="K19" i="3"/>
  <c r="K33" i="3" s="1"/>
  <c r="K40" i="3" s="1"/>
  <c r="L19" i="3"/>
  <c r="L33" i="3" s="1"/>
  <c r="L40" i="3" s="1"/>
  <c r="K132" i="3"/>
  <c r="M46" i="3"/>
  <c r="N19" i="3"/>
  <c r="O138" i="3"/>
  <c r="O137" i="3" s="1"/>
  <c r="K145" i="3"/>
  <c r="K143" i="3" s="1"/>
  <c r="L132" i="3"/>
  <c r="L57" i="3"/>
  <c r="L86" i="3" s="1"/>
  <c r="P46" i="3"/>
  <c r="O145" i="3"/>
  <c r="O143" i="3" s="1"/>
  <c r="N145" i="3"/>
  <c r="N143" i="3" s="1"/>
  <c r="L112" i="3"/>
  <c r="O112" i="3"/>
  <c r="L143" i="3"/>
  <c r="N86" i="3"/>
  <c r="O40" i="3"/>
  <c r="K86" i="3"/>
  <c r="H97" i="1"/>
  <c r="H79" i="1"/>
  <c r="I78" i="3"/>
  <c r="J78" i="3" s="1"/>
  <c r="I96" i="3"/>
  <c r="J96" i="3" s="1"/>
  <c r="N33" i="3" l="1"/>
  <c r="N40" i="3" s="1"/>
  <c r="N133" i="3" s="1"/>
  <c r="N134" i="3" s="1"/>
  <c r="K133" i="3"/>
  <c r="K134" i="3" s="1"/>
  <c r="K147" i="3"/>
  <c r="O133" i="3"/>
  <c r="O134" i="3" s="1"/>
  <c r="P57" i="3"/>
  <c r="P86" i="3" s="1"/>
  <c r="P133" i="3" s="1"/>
  <c r="P134" i="3" s="1"/>
  <c r="L133" i="3"/>
  <c r="L134" i="3" s="1"/>
  <c r="M57" i="3"/>
  <c r="M86" i="3" s="1"/>
  <c r="M133" i="3" s="1"/>
  <c r="M134" i="3" s="1"/>
  <c r="M145" i="3"/>
  <c r="O147" i="3"/>
  <c r="N147" i="3"/>
  <c r="I111" i="1"/>
  <c r="J111" i="1"/>
  <c r="H146" i="3" l="1"/>
  <c r="H145" i="3"/>
  <c r="H144" i="3"/>
  <c r="H142" i="3"/>
  <c r="H140" i="3"/>
  <c r="H139" i="3"/>
  <c r="H108" i="1"/>
  <c r="I105" i="1"/>
  <c r="J105" i="1"/>
  <c r="H105" i="1"/>
  <c r="H14" i="3"/>
  <c r="J105" i="3"/>
  <c r="J107" i="3" s="1"/>
  <c r="J101" i="3"/>
  <c r="J104" i="3" s="1"/>
  <c r="J97" i="3"/>
  <c r="H95" i="3"/>
  <c r="H91" i="3"/>
  <c r="H89" i="3"/>
  <c r="H82" i="3"/>
  <c r="H80" i="3"/>
  <c r="H71" i="3"/>
  <c r="H77" i="3" s="1"/>
  <c r="H60" i="3"/>
  <c r="H70" i="3" s="1"/>
  <c r="H58" i="3"/>
  <c r="H59" i="3" s="1"/>
  <c r="H57" i="3"/>
  <c r="H13" i="3"/>
  <c r="H141" i="3" s="1"/>
  <c r="J112" i="1" l="1"/>
  <c r="I112" i="1"/>
  <c r="I113" i="1" s="1"/>
  <c r="P143" i="3"/>
  <c r="H111" i="3"/>
  <c r="H112" i="3" s="1"/>
  <c r="H112" i="1"/>
  <c r="J14" i="3"/>
  <c r="H138" i="3"/>
  <c r="H137" i="3" s="1"/>
  <c r="H147" i="3" s="1"/>
  <c r="H143" i="3"/>
  <c r="P147" i="3" l="1"/>
  <c r="H30" i="1"/>
  <c r="J143" i="1"/>
  <c r="I143" i="1"/>
  <c r="H143" i="1"/>
  <c r="H142" i="1"/>
  <c r="J142" i="3"/>
  <c r="I142" i="3"/>
  <c r="I141" i="3" l="1"/>
  <c r="H61" i="1" l="1"/>
  <c r="J86" i="1" l="1"/>
  <c r="I86" i="1"/>
  <c r="H86" i="1"/>
  <c r="J83" i="3"/>
  <c r="J85" i="3" s="1"/>
  <c r="I85" i="3"/>
  <c r="H85" i="3"/>
  <c r="H86" i="3" s="1"/>
  <c r="T42" i="3" l="1"/>
  <c r="S42" i="3"/>
  <c r="H59" i="1" l="1"/>
  <c r="H18" i="1"/>
  <c r="I58" i="3"/>
  <c r="J58" i="3" s="1"/>
  <c r="H32" i="3" l="1"/>
  <c r="I91" i="3" l="1"/>
  <c r="I89" i="3" l="1"/>
  <c r="J71" i="3" l="1"/>
  <c r="J89" i="3" l="1"/>
  <c r="J91" i="3"/>
  <c r="I95" i="3"/>
  <c r="I111" i="3" s="1"/>
  <c r="I112" i="3" s="1"/>
  <c r="J42" i="3"/>
  <c r="J95" i="3" l="1"/>
  <c r="J111" i="3" s="1"/>
  <c r="J112" i="3" s="1"/>
  <c r="R42" i="3"/>
  <c r="H131" i="3"/>
  <c r="H128" i="3"/>
  <c r="H117" i="3"/>
  <c r="H39" i="3"/>
  <c r="H37" i="3"/>
  <c r="H35" i="3"/>
  <c r="H27" i="3"/>
  <c r="H25" i="3"/>
  <c r="H23" i="3"/>
  <c r="H21" i="3"/>
  <c r="J13" i="3" l="1"/>
  <c r="J141" i="3" s="1"/>
  <c r="H19" i="3"/>
  <c r="H132" i="3"/>
  <c r="H33" i="3" l="1"/>
  <c r="H40" i="3" s="1"/>
  <c r="H141" i="1"/>
  <c r="I141" i="1"/>
  <c r="H129" i="1"/>
  <c r="H26" i="1" l="1"/>
  <c r="H24" i="1"/>
  <c r="H22" i="1"/>
  <c r="H20" i="1"/>
  <c r="H31" i="1" l="1"/>
  <c r="I140" i="3"/>
  <c r="I57" i="3" l="1"/>
  <c r="J140" i="3" l="1"/>
  <c r="J128" i="3" l="1"/>
  <c r="I131" i="3"/>
  <c r="I128" i="3"/>
  <c r="I117" i="3"/>
  <c r="I80" i="3"/>
  <c r="I70" i="3"/>
  <c r="I59" i="3"/>
  <c r="I39" i="3"/>
  <c r="I37" i="3"/>
  <c r="I35" i="3"/>
  <c r="I27" i="3"/>
  <c r="I25" i="3"/>
  <c r="I23" i="3"/>
  <c r="I21" i="3"/>
  <c r="J82" i="3"/>
  <c r="J77" i="3"/>
  <c r="J72" i="1"/>
  <c r="I72" i="1"/>
  <c r="I82" i="3"/>
  <c r="J146" i="3"/>
  <c r="I146" i="3"/>
  <c r="J145" i="3"/>
  <c r="J144" i="3"/>
  <c r="I144" i="3"/>
  <c r="J139" i="3"/>
  <c r="I139" i="3"/>
  <c r="J131" i="3"/>
  <c r="J117" i="3"/>
  <c r="J80" i="3"/>
  <c r="I77" i="3"/>
  <c r="J70" i="3"/>
  <c r="J59" i="3"/>
  <c r="J57" i="3"/>
  <c r="J39" i="3"/>
  <c r="J37" i="3"/>
  <c r="J35" i="3"/>
  <c r="J32" i="3"/>
  <c r="J27" i="3"/>
  <c r="J25" i="3"/>
  <c r="J23" i="3"/>
  <c r="J19" i="3"/>
  <c r="I86" i="3" l="1"/>
  <c r="J86" i="3"/>
  <c r="I19" i="3"/>
  <c r="I132" i="3"/>
  <c r="J132" i="3"/>
  <c r="J143" i="3"/>
  <c r="I145" i="3"/>
  <c r="I143" i="3" s="1"/>
  <c r="N135" i="2"/>
  <c r="R134" i="2"/>
  <c r="Q134" i="2"/>
  <c r="J78" i="1"/>
  <c r="I78" i="1"/>
  <c r="H78" i="1"/>
  <c r="M17" i="2"/>
  <c r="J13" i="1"/>
  <c r="I13" i="1"/>
  <c r="I33" i="3" l="1"/>
  <c r="I40" i="3" s="1"/>
  <c r="I133" i="3" s="1"/>
  <c r="I134" i="3" s="1"/>
  <c r="J21" i="3"/>
  <c r="J33" i="3" s="1"/>
  <c r="M18" i="2"/>
  <c r="J40" i="3" l="1"/>
  <c r="J133" i="3" s="1"/>
  <c r="R66" i="2"/>
  <c r="Q66" i="2"/>
  <c r="R124" i="2"/>
  <c r="R123" i="2"/>
  <c r="R122" i="2"/>
  <c r="Q122" i="2"/>
  <c r="R121" i="2"/>
  <c r="R119" i="2"/>
  <c r="R118" i="2"/>
  <c r="Q131" i="2"/>
  <c r="R143" i="2"/>
  <c r="R136" i="2"/>
  <c r="Q136" i="2"/>
  <c r="Q137" i="2"/>
  <c r="P137" i="2"/>
  <c r="R132" i="2"/>
  <c r="R135" i="2" s="1"/>
  <c r="R110" i="2"/>
  <c r="Q109" i="2"/>
  <c r="N109" i="2"/>
  <c r="R109" i="2" s="1"/>
  <c r="N106" i="2"/>
  <c r="R102" i="2"/>
  <c r="Q102" i="2"/>
  <c r="Q101" i="2"/>
  <c r="N101" i="2"/>
  <c r="R101" i="2" s="1"/>
  <c r="Q96" i="2"/>
  <c r="N96" i="2"/>
  <c r="R96" i="2" s="1"/>
  <c r="N93" i="2"/>
  <c r="R84" i="2"/>
  <c r="Q84" i="2"/>
  <c r="R55" i="2"/>
  <c r="Q55" i="2"/>
  <c r="Q47" i="2"/>
  <c r="N47" i="2"/>
  <c r="R47" i="2" s="1"/>
  <c r="Q45" i="2"/>
  <c r="N45" i="2"/>
  <c r="R45" i="2" s="1"/>
  <c r="N43" i="2"/>
  <c r="Q33" i="2"/>
  <c r="Q31" i="2"/>
  <c r="N39" i="2"/>
  <c r="N36" i="2"/>
  <c r="N31" i="2"/>
  <c r="R31" i="2" s="1"/>
  <c r="N29" i="2"/>
  <c r="Q27" i="2"/>
  <c r="Q22" i="2"/>
  <c r="M139" i="3" l="1"/>
  <c r="M142" i="3"/>
  <c r="M140" i="3"/>
  <c r="M144" i="3"/>
  <c r="M141" i="3"/>
  <c r="M146" i="3"/>
  <c r="L142" i="3"/>
  <c r="L137" i="3" s="1"/>
  <c r="L147" i="3" s="1"/>
  <c r="J134" i="3"/>
  <c r="N21" i="2"/>
  <c r="M137" i="3" l="1"/>
  <c r="M143" i="3"/>
  <c r="R87" i="2"/>
  <c r="M147" i="3" l="1"/>
  <c r="N105" i="2"/>
  <c r="O105" i="2"/>
  <c r="P105" i="2"/>
  <c r="Q105" i="2"/>
  <c r="R105" i="2"/>
  <c r="M105" i="2"/>
  <c r="K105" i="2"/>
  <c r="Q92" i="2"/>
  <c r="K92" i="2"/>
  <c r="M90" i="2"/>
  <c r="M92" i="2" s="1"/>
  <c r="M77" i="2"/>
  <c r="N61" i="2"/>
  <c r="O61" i="2"/>
  <c r="R238" i="2"/>
  <c r="Q238" i="2"/>
  <c r="M238" i="2"/>
  <c r="L238" i="2"/>
  <c r="K238" i="2"/>
  <c r="L237" i="2"/>
  <c r="R236" i="2"/>
  <c r="Q236" i="2"/>
  <c r="M236" i="2"/>
  <c r="L236" i="2"/>
  <c r="K236" i="2"/>
  <c r="M234" i="2"/>
  <c r="K234" i="2"/>
  <c r="R233" i="2"/>
  <c r="Q233" i="2"/>
  <c r="M233" i="2"/>
  <c r="L233" i="2"/>
  <c r="K233" i="2"/>
  <c r="M232" i="2"/>
  <c r="K232" i="2"/>
  <c r="L231" i="2"/>
  <c r="K231" i="2"/>
  <c r="L230" i="2"/>
  <c r="K230" i="2"/>
  <c r="L229" i="2"/>
  <c r="K229" i="2"/>
  <c r="R219" i="2"/>
  <c r="Q219" i="2"/>
  <c r="P219" i="2"/>
  <c r="M219" i="2"/>
  <c r="L219" i="2"/>
  <c r="K219" i="2"/>
  <c r="R215" i="2"/>
  <c r="Q215" i="2"/>
  <c r="P215" i="2"/>
  <c r="O215" i="2"/>
  <c r="O220" i="2" s="1"/>
  <c r="M215" i="2"/>
  <c r="L215" i="2"/>
  <c r="K215" i="2"/>
  <c r="N208" i="2"/>
  <c r="N215" i="2" s="1"/>
  <c r="N220" i="2" s="1"/>
  <c r="R202" i="2"/>
  <c r="Q202" i="2"/>
  <c r="P202" i="2"/>
  <c r="M202" i="2"/>
  <c r="K202" i="2"/>
  <c r="L199" i="2"/>
  <c r="L234" i="2" s="1"/>
  <c r="L192" i="2"/>
  <c r="K192" i="2"/>
  <c r="L189" i="2"/>
  <c r="K189" i="2"/>
  <c r="L185" i="2"/>
  <c r="K185" i="2"/>
  <c r="O180" i="2"/>
  <c r="O194" i="2" s="1"/>
  <c r="L179" i="2"/>
  <c r="K179" i="2"/>
  <c r="L177" i="2"/>
  <c r="K177" i="2"/>
  <c r="R173" i="2"/>
  <c r="R171" i="2"/>
  <c r="Q171" i="2"/>
  <c r="N168" i="2"/>
  <c r="M168" i="2"/>
  <c r="L165" i="2"/>
  <c r="K165" i="2"/>
  <c r="P164" i="2"/>
  <c r="P165" i="2" s="1"/>
  <c r="P163" i="2"/>
  <c r="M163" i="2"/>
  <c r="L163" i="2"/>
  <c r="K163" i="2"/>
  <c r="N161" i="2"/>
  <c r="M161" i="2"/>
  <c r="L161" i="2"/>
  <c r="K161" i="2"/>
  <c r="Q158" i="2"/>
  <c r="Q180" i="2" s="1"/>
  <c r="Q194" i="2" s="1"/>
  <c r="P158" i="2"/>
  <c r="M158" i="2"/>
  <c r="L152" i="2"/>
  <c r="K152" i="2"/>
  <c r="L150" i="2"/>
  <c r="K150" i="2"/>
  <c r="R147" i="2"/>
  <c r="Q147" i="2"/>
  <c r="R144" i="2"/>
  <c r="N144" i="2"/>
  <c r="L144" i="2"/>
  <c r="K144" i="2"/>
  <c r="M143" i="2"/>
  <c r="Q143" i="2" s="1"/>
  <c r="Q144" i="2" s="1"/>
  <c r="P142" i="2"/>
  <c r="O142" i="2"/>
  <c r="L142" i="2"/>
  <c r="M141" i="2"/>
  <c r="K141" i="2"/>
  <c r="K142" i="2" s="1"/>
  <c r="M139" i="2"/>
  <c r="M138" i="2"/>
  <c r="P135" i="2"/>
  <c r="O135" i="2"/>
  <c r="L135" i="2"/>
  <c r="K135" i="2"/>
  <c r="M133" i="2"/>
  <c r="M132" i="2"/>
  <c r="Q132" i="2" s="1"/>
  <c r="Q135" i="2" s="1"/>
  <c r="M131" i="2"/>
  <c r="P126" i="2"/>
  <c r="O126" i="2"/>
  <c r="N126" i="2"/>
  <c r="L126" i="2"/>
  <c r="K126" i="2"/>
  <c r="M124" i="2"/>
  <c r="Q124" i="2" s="1"/>
  <c r="M123" i="2"/>
  <c r="Q123" i="2" s="1"/>
  <c r="M121" i="2"/>
  <c r="Q121" i="2" s="1"/>
  <c r="Q120" i="2"/>
  <c r="M120" i="2"/>
  <c r="M119" i="2"/>
  <c r="Q119" i="2" s="1"/>
  <c r="M118" i="2"/>
  <c r="Q118" i="2" s="1"/>
  <c r="N116" i="2"/>
  <c r="M116" i="2" s="1"/>
  <c r="L116" i="2"/>
  <c r="K116" i="2"/>
  <c r="Q115" i="2"/>
  <c r="Q116" i="2" s="1"/>
  <c r="N113" i="2"/>
  <c r="M113" i="2"/>
  <c r="P111" i="2"/>
  <c r="O111" i="2"/>
  <c r="N111" i="2"/>
  <c r="K111" i="2"/>
  <c r="M110" i="2"/>
  <c r="Q110" i="2" s="1"/>
  <c r="M107" i="2"/>
  <c r="Q106" i="2"/>
  <c r="P98" i="2"/>
  <c r="O98" i="2"/>
  <c r="N98" i="2"/>
  <c r="K98" i="2"/>
  <c r="M97" i="2"/>
  <c r="M98" i="2" s="1"/>
  <c r="Q93" i="2"/>
  <c r="Q98" i="2" s="1"/>
  <c r="P92" i="2"/>
  <c r="O92" i="2"/>
  <c r="N92" i="2"/>
  <c r="P86" i="2"/>
  <c r="O86" i="2"/>
  <c r="K86" i="2"/>
  <c r="M82" i="2"/>
  <c r="M86" i="2" s="1"/>
  <c r="R77" i="2"/>
  <c r="Q77" i="2"/>
  <c r="P77" i="2"/>
  <c r="O77" i="2"/>
  <c r="K77" i="2"/>
  <c r="P68" i="2"/>
  <c r="O68" i="2"/>
  <c r="K68" i="2"/>
  <c r="M64" i="2"/>
  <c r="R61" i="2"/>
  <c r="Q61" i="2"/>
  <c r="P61" i="2"/>
  <c r="K61" i="2"/>
  <c r="L56" i="2"/>
  <c r="L232" i="2" s="1"/>
  <c r="M54" i="2"/>
  <c r="M61" i="2" s="1"/>
  <c r="R50" i="2"/>
  <c r="Q50" i="2"/>
  <c r="N50" i="2"/>
  <c r="M50" i="2" s="1"/>
  <c r="R48" i="2"/>
  <c r="Q48" i="2"/>
  <c r="N48" i="2"/>
  <c r="M48" i="2" s="1"/>
  <c r="L48" i="2"/>
  <c r="K48" i="2"/>
  <c r="R46" i="2"/>
  <c r="Q46" i="2"/>
  <c r="N46" i="2"/>
  <c r="M46" i="2" s="1"/>
  <c r="L46" i="2"/>
  <c r="K46" i="2"/>
  <c r="N44" i="2"/>
  <c r="M44" i="2" s="1"/>
  <c r="L44" i="2"/>
  <c r="K44" i="2"/>
  <c r="R43" i="2"/>
  <c r="Q43" i="2"/>
  <c r="Q44" i="2" s="1"/>
  <c r="O41" i="2"/>
  <c r="N41" i="2"/>
  <c r="L41" i="2"/>
  <c r="K41" i="2"/>
  <c r="M40" i="2"/>
  <c r="M38" i="2"/>
  <c r="R36" i="2"/>
  <c r="R41" i="2" s="1"/>
  <c r="Q36" i="2"/>
  <c r="Q41" i="2" s="1"/>
  <c r="Q34" i="2"/>
  <c r="L34" i="2"/>
  <c r="K34" i="2"/>
  <c r="N33" i="2"/>
  <c r="R32" i="2"/>
  <c r="Q32" i="2"/>
  <c r="N32" i="2"/>
  <c r="M32" i="2" s="1"/>
  <c r="L32" i="2"/>
  <c r="K32" i="2"/>
  <c r="O30" i="2"/>
  <c r="N30" i="2"/>
  <c r="M30" i="2" s="1"/>
  <c r="L30" i="2"/>
  <c r="K30" i="2"/>
  <c r="Q29" i="2"/>
  <c r="Q30" i="2" s="1"/>
  <c r="P28" i="2"/>
  <c r="O28" i="2"/>
  <c r="M28" i="2"/>
  <c r="L28" i="2"/>
  <c r="K28" i="2"/>
  <c r="N27" i="2"/>
  <c r="R27" i="2" s="1"/>
  <c r="Q25" i="2"/>
  <c r="N25" i="2"/>
  <c r="R25" i="2" s="1"/>
  <c r="R24" i="2"/>
  <c r="Q24" i="2"/>
  <c r="N24" i="2"/>
  <c r="Q23" i="2"/>
  <c r="R23" i="2" s="1"/>
  <c r="N23" i="2"/>
  <c r="R22" i="2"/>
  <c r="N22" i="2"/>
  <c r="Q21" i="2"/>
  <c r="R21" i="2" s="1"/>
  <c r="P20" i="2"/>
  <c r="O20" i="2"/>
  <c r="L20" i="2"/>
  <c r="K20" i="2"/>
  <c r="M19" i="2"/>
  <c r="M20" i="2" s="1"/>
  <c r="R18" i="2"/>
  <c r="Q18" i="2"/>
  <c r="N18" i="2"/>
  <c r="R17" i="2"/>
  <c r="Q17" i="2"/>
  <c r="N17" i="2"/>
  <c r="R15" i="2"/>
  <c r="Q15" i="2"/>
  <c r="J147" i="1"/>
  <c r="I147" i="1"/>
  <c r="H147" i="1"/>
  <c r="J146" i="1"/>
  <c r="H146" i="1"/>
  <c r="J145" i="1"/>
  <c r="I145" i="1"/>
  <c r="H145" i="1"/>
  <c r="J140" i="1"/>
  <c r="I140" i="1"/>
  <c r="H140" i="1"/>
  <c r="J132" i="1"/>
  <c r="I132" i="1"/>
  <c r="H132" i="1"/>
  <c r="J129" i="1"/>
  <c r="I129" i="1"/>
  <c r="J118" i="1"/>
  <c r="I118" i="1"/>
  <c r="H118" i="1"/>
  <c r="H113" i="1"/>
  <c r="J83" i="1"/>
  <c r="I83" i="1"/>
  <c r="H83" i="1"/>
  <c r="J81" i="1"/>
  <c r="I81" i="1"/>
  <c r="H81" i="1"/>
  <c r="J71" i="1"/>
  <c r="I71" i="1"/>
  <c r="H71" i="1"/>
  <c r="H60" i="1"/>
  <c r="I139" i="1"/>
  <c r="J58" i="1"/>
  <c r="I58" i="1"/>
  <c r="I87" i="1" s="1"/>
  <c r="N40" i="1"/>
  <c r="M40" i="1"/>
  <c r="L40" i="1"/>
  <c r="J37" i="1"/>
  <c r="I37" i="1"/>
  <c r="H37" i="1"/>
  <c r="J35" i="1"/>
  <c r="I35" i="1"/>
  <c r="H35" i="1"/>
  <c r="J33" i="1"/>
  <c r="H33" i="1"/>
  <c r="I146" i="1"/>
  <c r="J30" i="1"/>
  <c r="J26" i="1"/>
  <c r="I26" i="1"/>
  <c r="J24" i="1"/>
  <c r="I24" i="1"/>
  <c r="I22" i="1"/>
  <c r="J18" i="1"/>
  <c r="I18" i="1"/>
  <c r="H87" i="1" l="1"/>
  <c r="I20" i="1"/>
  <c r="I142" i="1"/>
  <c r="I138" i="1" s="1"/>
  <c r="J144" i="1"/>
  <c r="Q141" i="2"/>
  <c r="Q142" i="2" s="1"/>
  <c r="R141" i="2"/>
  <c r="R142" i="2" s="1"/>
  <c r="Q20" i="2"/>
  <c r="N34" i="2"/>
  <c r="M34" i="2" s="1"/>
  <c r="R33" i="2"/>
  <c r="R34" i="2" s="1"/>
  <c r="Q111" i="2"/>
  <c r="Q126" i="2"/>
  <c r="N64" i="2"/>
  <c r="N68" i="2" s="1"/>
  <c r="Q64" i="2"/>
  <c r="M135" i="2"/>
  <c r="J22" i="1"/>
  <c r="H133" i="1"/>
  <c r="I33" i="1"/>
  <c r="J133" i="1"/>
  <c r="I30" i="1"/>
  <c r="I31" i="1" s="1"/>
  <c r="H38" i="1"/>
  <c r="I133" i="1"/>
  <c r="I144" i="1"/>
  <c r="J113" i="1"/>
  <c r="H144" i="1"/>
  <c r="M68" i="2"/>
  <c r="L235" i="2"/>
  <c r="Q86" i="2"/>
  <c r="M41" i="2"/>
  <c r="M42" i="2" s="1"/>
  <c r="M51" i="2" s="1"/>
  <c r="N20" i="2"/>
  <c r="L228" i="2"/>
  <c r="N86" i="2"/>
  <c r="R220" i="2"/>
  <c r="L42" i="2"/>
  <c r="Q220" i="2"/>
  <c r="R115" i="2"/>
  <c r="R116" i="2" s="1"/>
  <c r="R120" i="2"/>
  <c r="R126" i="2" s="1"/>
  <c r="M220" i="2"/>
  <c r="P51" i="2"/>
  <c r="M126" i="2"/>
  <c r="M237" i="2"/>
  <c r="M235" i="2" s="1"/>
  <c r="N142" i="2"/>
  <c r="Q232" i="2"/>
  <c r="Q237" i="2"/>
  <c r="Q235" i="2" s="1"/>
  <c r="M230" i="2"/>
  <c r="N77" i="2"/>
  <c r="R93" i="2"/>
  <c r="R98" i="2" s="1"/>
  <c r="R106" i="2"/>
  <c r="R111" i="2" s="1"/>
  <c r="R180" i="2"/>
  <c r="R194" i="2" s="1"/>
  <c r="K228" i="2"/>
  <c r="N28" i="2"/>
  <c r="P114" i="2"/>
  <c r="P153" i="2" s="1"/>
  <c r="O114" i="2"/>
  <c r="O153" i="2" s="1"/>
  <c r="L114" i="2"/>
  <c r="L153" i="2" s="1"/>
  <c r="N180" i="2"/>
  <c r="N194" i="2" s="1"/>
  <c r="K180" i="2"/>
  <c r="P220" i="2"/>
  <c r="Q28" i="2"/>
  <c r="R29" i="2"/>
  <c r="R30" i="2" s="1"/>
  <c r="K42" i="2"/>
  <c r="K51" i="2" s="1"/>
  <c r="O42" i="2"/>
  <c r="O51" i="2" s="1"/>
  <c r="K114" i="2"/>
  <c r="K153" i="2" s="1"/>
  <c r="M111" i="2"/>
  <c r="M114" i="2" s="1"/>
  <c r="L180" i="2"/>
  <c r="K193" i="2"/>
  <c r="K220" i="2"/>
  <c r="R28" i="2"/>
  <c r="L193" i="2"/>
  <c r="L51" i="2"/>
  <c r="P180" i="2"/>
  <c r="P194" i="2" s="1"/>
  <c r="M165" i="2"/>
  <c r="M180" i="2" s="1"/>
  <c r="M194" i="2" s="1"/>
  <c r="R44" i="2"/>
  <c r="L202" i="2"/>
  <c r="L220" i="2" s="1"/>
  <c r="K237" i="2"/>
  <c r="K235" i="2" s="1"/>
  <c r="M142" i="2"/>
  <c r="M144" i="2"/>
  <c r="R20" i="2"/>
  <c r="J142" i="1"/>
  <c r="I60" i="1"/>
  <c r="H139" i="1"/>
  <c r="H138" i="1" s="1"/>
  <c r="I38" i="1" l="1"/>
  <c r="I148" i="1"/>
  <c r="J141" i="1"/>
  <c r="N42" i="2"/>
  <c r="N51" i="2" s="1"/>
  <c r="H148" i="1"/>
  <c r="R64" i="2"/>
  <c r="R230" i="2" s="1"/>
  <c r="Q230" i="2"/>
  <c r="H134" i="1"/>
  <c r="H135" i="1" s="1"/>
  <c r="I134" i="1"/>
  <c r="I135" i="1" s="1"/>
  <c r="L239" i="2"/>
  <c r="R86" i="2"/>
  <c r="N114" i="2"/>
  <c r="N153" i="2" s="1"/>
  <c r="N221" i="2" s="1"/>
  <c r="N222" i="2" s="1"/>
  <c r="R42" i="2"/>
  <c r="R51" i="2" s="1"/>
  <c r="Q42" i="2"/>
  <c r="Q51" i="2" s="1"/>
  <c r="O221" i="2"/>
  <c r="O222" i="2" s="1"/>
  <c r="R237" i="2"/>
  <c r="R235" i="2" s="1"/>
  <c r="M153" i="2"/>
  <c r="M221" i="2" s="1"/>
  <c r="M222" i="2" s="1"/>
  <c r="K239" i="2"/>
  <c r="L194" i="2"/>
  <c r="R232" i="2"/>
  <c r="M229" i="2"/>
  <c r="M228" i="2" s="1"/>
  <c r="M239" i="2" s="1"/>
  <c r="K194" i="2"/>
  <c r="K221" i="2" s="1"/>
  <c r="K222" i="2" s="1"/>
  <c r="K240" i="2" s="1"/>
  <c r="P221" i="2"/>
  <c r="P222" i="2" s="1"/>
  <c r="L221" i="2"/>
  <c r="L222" i="2" s="1"/>
  <c r="Q68" i="2"/>
  <c r="Q229" i="2"/>
  <c r="Q228" i="2" s="1"/>
  <c r="Q239" i="2" s="1"/>
  <c r="J139" i="1"/>
  <c r="J60" i="1"/>
  <c r="J87" i="1" s="1"/>
  <c r="J20" i="1"/>
  <c r="J31" i="1" s="1"/>
  <c r="J38" i="1" s="1"/>
  <c r="J138" i="1" l="1"/>
  <c r="J148" i="1" s="1"/>
  <c r="R68" i="2"/>
  <c r="J134" i="1"/>
  <c r="J135" i="1" s="1"/>
  <c r="L240" i="2"/>
  <c r="M240" i="2"/>
  <c r="Q114" i="2"/>
  <c r="Q153" i="2" s="1"/>
  <c r="Q221" i="2" s="1"/>
  <c r="Q222" i="2" s="1"/>
  <c r="Q240" i="2" s="1"/>
  <c r="R92" i="2"/>
  <c r="R114" i="2" s="1"/>
  <c r="R153" i="2" s="1"/>
  <c r="R221" i="2" s="1"/>
  <c r="R222" i="2" s="1"/>
  <c r="R229" i="2"/>
  <c r="R228" i="2" s="1"/>
  <c r="R239" i="2" s="1"/>
  <c r="R240" i="2" l="1"/>
  <c r="I138" i="3"/>
  <c r="H133" i="3"/>
  <c r="H134" i="3" s="1"/>
  <c r="J138" i="3"/>
  <c r="J137" i="3" l="1"/>
  <c r="J147" i="3" s="1"/>
  <c r="I137" i="3"/>
  <c r="I147" i="3" s="1"/>
</calcChain>
</file>

<file path=xl/comments1.xml><?xml version="1.0" encoding="utf-8"?>
<comments xmlns="http://schemas.openxmlformats.org/spreadsheetml/2006/main">
  <authors>
    <author>Indre Buteniene</author>
  </authors>
  <commentList>
    <comment ref="D68" authorId="0" shapeId="0">
      <text>
        <r>
          <rPr>
            <b/>
            <sz val="9"/>
            <color indexed="81"/>
            <rFont val="Tahoma"/>
            <family val="2"/>
            <charset val="186"/>
          </rPr>
          <t>Indre Buteniene:</t>
        </r>
        <r>
          <rPr>
            <sz val="9"/>
            <color indexed="81"/>
            <rFont val="Tahoma"/>
            <family val="2"/>
            <charset val="186"/>
          </rPr>
          <t xml:space="preserve">
Siūloma keisti technines sąlygas ir pirkti paslaugas</t>
        </r>
      </text>
    </comment>
  </commentList>
</comments>
</file>

<file path=xl/comments2.xml><?xml version="1.0" encoding="utf-8"?>
<comments xmlns="http://schemas.openxmlformats.org/spreadsheetml/2006/main">
  <authors>
    <author>Snieguole Kacerauskaite</author>
    <author>Indre Buteniene</author>
  </authors>
  <commentList>
    <comment ref="L54" authorId="0" shapeId="0">
      <text>
        <r>
          <rPr>
            <b/>
            <sz val="9"/>
            <color indexed="81"/>
            <rFont val="Tahoma"/>
            <family val="2"/>
            <charset val="186"/>
          </rPr>
          <t>Bendra visų įstaigų SB suma pagal 2015-10-29sprendimą Nr. T2-265</t>
        </r>
        <r>
          <rPr>
            <sz val="9"/>
            <color indexed="81"/>
            <rFont val="Tahoma"/>
            <family val="2"/>
            <charset val="186"/>
          </rPr>
          <t xml:space="preserve">
</t>
        </r>
      </text>
    </comment>
    <comment ref="E123" authorId="1" shapeId="0">
      <text>
        <r>
          <rPr>
            <b/>
            <sz val="9"/>
            <color indexed="81"/>
            <rFont val="Tahoma"/>
            <family val="2"/>
            <charset val="186"/>
          </rPr>
          <t>Indre Buteniene:</t>
        </r>
        <r>
          <rPr>
            <sz val="9"/>
            <color indexed="81"/>
            <rFont val="Tahoma"/>
            <family val="2"/>
            <charset val="186"/>
          </rPr>
          <t xml:space="preserve">
Siūloma keisti technines sąlygas ir pirkti paslaugas</t>
        </r>
      </text>
    </comment>
  </commentList>
</comments>
</file>

<file path=xl/sharedStrings.xml><?xml version="1.0" encoding="utf-8"?>
<sst xmlns="http://schemas.openxmlformats.org/spreadsheetml/2006/main" count="1434" uniqueCount="390">
  <si>
    <t xml:space="preserve">2016–2018 M. KLAIPĖDOS MIESTO SAVIVALDYBĖS  </t>
  </si>
  <si>
    <t>SOCIALINĖS ATSKIRTIES MAŽINIMO PROGRAMOS (NR. 12)</t>
  </si>
  <si>
    <t xml:space="preserve"> TIKSLŲ, UŽDAVINIŲ, PRIEMONIŲ, PRIEMONIŲ IŠLAIDŲ IR PRODUKTO KRITERIJŲ SUVESTINĖ</t>
  </si>
  <si>
    <t>tūkst. Eur</t>
  </si>
  <si>
    <t>Programos tikslo kodas</t>
  </si>
  <si>
    <t>Uždavinio kodas</t>
  </si>
  <si>
    <t>Priemonės kodas</t>
  </si>
  <si>
    <t>Pavadinimas</t>
  </si>
  <si>
    <t>Priemonės požymis</t>
  </si>
  <si>
    <r>
      <t xml:space="preserve">Funkcinės klasifikacijos kodas* </t>
    </r>
    <r>
      <rPr>
        <b/>
        <sz val="10"/>
        <rFont val="Times New Roman"/>
        <family val="1"/>
      </rPr>
      <t xml:space="preserve"> </t>
    </r>
  </si>
  <si>
    <t>Asignavimų valdytojo kodas</t>
  </si>
  <si>
    <t>Finansavimo šaltinis</t>
  </si>
  <si>
    <t>2016-ųjų metų asignavimų planas</t>
  </si>
  <si>
    <t>2017-ųjų metų lėšų projektas</t>
  </si>
  <si>
    <t>2018-ųjų metų lėšų projektas</t>
  </si>
  <si>
    <t>Produkto kriterijaus</t>
  </si>
  <si>
    <t>Planas</t>
  </si>
  <si>
    <t>2016-ieji metai</t>
  </si>
  <si>
    <t>2017-ieji metai</t>
  </si>
  <si>
    <t>2018-ieji metai</t>
  </si>
  <si>
    <t>03 Strateginis tikslas. Užtikrinti gyventojams aukštą švietimo, kultūros, socialinių, sporto ir sveikatos apsaugos paslaugų kokybę ir prieinamumą</t>
  </si>
  <si>
    <t>12 Socialinės atskirties mažinimo programa</t>
  </si>
  <si>
    <t>01</t>
  </si>
  <si>
    <t>Įgyvendinti socialinės paramos politiką siekiant sumažinti socialinę atskirtį Klaipėdos mieste</t>
  </si>
  <si>
    <t>Užtikrinti Lietuvos Respublikos įstatymais, Vyriausybės nutarimais ir kitais teisės aktais numatytų socialinių išmokų ir kompensacijų mokėjimą</t>
  </si>
  <si>
    <t>Socialinių paslaugų ir kitos socialinės paramos teikimas</t>
  </si>
  <si>
    <t>10</t>
  </si>
  <si>
    <t>3</t>
  </si>
  <si>
    <t>SB(VB)</t>
  </si>
  <si>
    <t>Vidutinis išmokamų kompensacijų nepriklausomybes gynejams skaičius per mėn.</t>
  </si>
  <si>
    <t xml:space="preserve">Piniginės socialinės paramos nepasiturinčioms šeimoms ir vieniems gyvenantiems asmenims bei paramos mirties atveju teikimas, išmokant pašalpas ir kompensacijas </t>
  </si>
  <si>
    <t>SB</t>
  </si>
  <si>
    <t>Vidutinškai per mėn. išmokamų laidojimo pašalpų skaičius</t>
  </si>
  <si>
    <t xml:space="preserve">Vidutinis išmokamų socialinių pašalpų skaičius per mėn. </t>
  </si>
  <si>
    <t>Vidutinis išmokamų kompensacijų skaičius per mėn.</t>
  </si>
  <si>
    <t xml:space="preserve">Vidutinis išmokamų kompensacijų kreditams ir kredito palūkanoms skaičius per mėn. </t>
  </si>
  <si>
    <t>Iš viso:</t>
  </si>
  <si>
    <t>Socialinės globos paslaugų teikimas asmenims su sunkia negalia</t>
  </si>
  <si>
    <t xml:space="preserve">Asmenų su sunkia negalia, kuriems teikiamos socialinės globos paslaugos, skaičius </t>
  </si>
  <si>
    <t>Pagalbos socialinės rizikos šeimoms teikimas</t>
  </si>
  <si>
    <t>Darbuotojų, dirbančių su socialinės rizikos šeimomis, skaičius</t>
  </si>
  <si>
    <t>Mokinių nemokamo maitinimo ir aprūpinimo mokinio reikmenimis organizavimas</t>
  </si>
  <si>
    <t>Nemokamą maitinimą gaunančių bei aprūpinamų mokinio reikmenimis mokinių skaičius</t>
  </si>
  <si>
    <t>2100</t>
  </si>
  <si>
    <t>1600</t>
  </si>
  <si>
    <t>Mokinių iš mažas pajamas gaunančių šeimų nemokamo maitinimo gamybos išlaidų padengimas</t>
  </si>
  <si>
    <r>
      <t>Projekto „</t>
    </r>
    <r>
      <rPr>
        <b/>
        <sz val="10"/>
        <rFont val="Times New Roman"/>
        <family val="1"/>
      </rPr>
      <t>Integralios socialinės globos paslaugų teikimas Klaipėdos mieste</t>
    </r>
    <r>
      <rPr>
        <sz val="10"/>
        <rFont val="Times New Roman"/>
        <family val="1"/>
      </rPr>
      <t xml:space="preserve">“ įgyvendinimas (dienos socialinės globos ir slaugos paslaugos į namus)                   </t>
    </r>
  </si>
  <si>
    <t>Asmenų su sunkia negalia, kuriems teikiamos socialinės globos paslaugos, skaičius, iš jų:</t>
  </si>
  <si>
    <t xml:space="preserve"> - BĮ Neįgaliųjų centre „Klaipėdos lakštutė“</t>
  </si>
  <si>
    <t>Iš viso priemonei:</t>
  </si>
  <si>
    <t>02</t>
  </si>
  <si>
    <t xml:space="preserve">Tikslinių kompensacijų ir išmokų skaičiavimas ir mokėjimas, siekiant neįgaliesiems kompensuoti specialiųjų poreikių tenkinimo išlaidas </t>
  </si>
  <si>
    <t>LRVB</t>
  </si>
  <si>
    <t>Išmokų gavėjų skaičius, žm.</t>
  </si>
  <si>
    <t>03</t>
  </si>
  <si>
    <t>Išmokų vaikams skaičiavimas ir mokėjimas</t>
  </si>
  <si>
    <t>04</t>
  </si>
  <si>
    <t>Vienkartinių išmokų socialiai pažeidžiamiems žmonėms išmokėjimas</t>
  </si>
  <si>
    <t xml:space="preserve">Vidutinis vienkartinių išmokų socialiai pažeidžiamiems asmenims skaičius per mėn. </t>
  </si>
  <si>
    <t>05</t>
  </si>
  <si>
    <t>Pagalbos šeimoms, globojančioms be tėvų globos likusius vaikus, teikimas (periodinė išmoka)</t>
  </si>
  <si>
    <t>Vidutinis naujai šeimoje paskirtų globėjų skaičius per mėn.</t>
  </si>
  <si>
    <t>Iš viso uždaviniui:</t>
  </si>
  <si>
    <t xml:space="preserve">Teikti visuomenės poreikius atitinkančias socialines paslaugas įvairioms gyventojų grupėms </t>
  </si>
  <si>
    <t>Socialinių paslaugų teikimas socialinėse įstaigose:</t>
  </si>
  <si>
    <t>Paslaugų gavėjų skaičius, iš jų:</t>
  </si>
  <si>
    <t>BĮ Klaipėdos miesto globos namuose;</t>
  </si>
  <si>
    <t>BĮ Klaipėdos miesto socialinės paramos centre;</t>
  </si>
  <si>
    <t>SB(SP)</t>
  </si>
  <si>
    <t>631</t>
  </si>
  <si>
    <t>BĮ Neįgaliųjų centre „Klaipėdos lakštutė“;</t>
  </si>
  <si>
    <t>Kt</t>
  </si>
  <si>
    <t>Išduota techninės pagalbos priemonių, vnt. / asm.</t>
  </si>
  <si>
    <t>1400/ 992</t>
  </si>
  <si>
    <t>BĮ Klaipėdos miesto šeimos ir vaiko gerovės centre, iš jų:</t>
  </si>
  <si>
    <t>450</t>
  </si>
  <si>
    <t xml:space="preserve"> - projekto „Kompleksinė pagalba Klaipėdos miesto socialinės grupės vaikams ir jaunimui“ įgyvendinimas;</t>
  </si>
  <si>
    <t>BĮ Klaipėdos miesto nakvynės namuose;</t>
  </si>
  <si>
    <t>BĮ Klaipėdos vaikų globos namuose „Smiltelė“;</t>
  </si>
  <si>
    <t>BĮ Klaipėdos socialinių paslaugų centre „Danė“;</t>
  </si>
  <si>
    <t>BĮ Klaipėdos vaikų globos namuose „Rytas“</t>
  </si>
  <si>
    <t>Socialinės globos paslaugų teikimas senyvo amžiaus asmenims ir asmenims su negalia ne savivaldybės institucijose</t>
  </si>
  <si>
    <t>Dienos socialinės globos, trumpalaikės socialinės globos ir socialinės priežiūros paslaugų teikimo organizavimas miesto gyventojams ne savivaldybės institucijose:</t>
  </si>
  <si>
    <t>Dienos socialinę globą per mėn. gaunančių asmenų skaičius</t>
  </si>
  <si>
    <t>Vidutiniškai per dieną maitinimo ir apnakvindinimo paslaugas gaunančių asmenų skaičius</t>
  </si>
  <si>
    <t>Asmenų, įrašytų į eilę pagalbos į namus paslaugoms gauti, skaičius</t>
  </si>
  <si>
    <t>40</t>
  </si>
  <si>
    <t>45</t>
  </si>
  <si>
    <t>Psichosocialinės pagalbos teikimas šeimoms, auginančioms vaiką su negalia ir patiriančioms krizes</t>
  </si>
  <si>
    <t>Socialinių projektų dalinis finansavimas:</t>
  </si>
  <si>
    <t>NVO projektų, gaunančių dalinį finansavimą iš savivaldybės biudžeto, skaičius</t>
  </si>
  <si>
    <t xml:space="preserve">Nevyriausybinių organizacijų socialinių projektų </t>
  </si>
  <si>
    <t xml:space="preserve">Nevyriausybinių organizacijų socialinių projektų, skirtų šeimoms, turinčioms socialinių problemų, stiprinimui, </t>
  </si>
  <si>
    <t xml:space="preserve">Socialinės reabilitacijos paslaugų neįgaliesiems bendruomenėje projektų </t>
  </si>
  <si>
    <t>Būsto pritaikymas neįgaliesiems</t>
  </si>
  <si>
    <t>6</t>
  </si>
  <si>
    <t>Pritaikyta butų neįgaliesiems, skaičius</t>
  </si>
  <si>
    <t>06</t>
  </si>
  <si>
    <r>
      <rPr>
        <b/>
        <sz val="10"/>
        <rFont val="Times New Roman"/>
        <family val="1"/>
        <charset val="186"/>
      </rPr>
      <t>Vietos bendruomenių savivaldos 2016 m. programos</t>
    </r>
    <r>
      <rPr>
        <sz val="10"/>
        <rFont val="Times New Roman"/>
        <family val="1"/>
        <charset val="186"/>
      </rPr>
      <t xml:space="preserve"> įgyvendinimas </t>
    </r>
  </si>
  <si>
    <t>Finansuotų projektų skaičius</t>
  </si>
  <si>
    <t>07</t>
  </si>
  <si>
    <t>Senyvo amžiaus asmenų globos paslaugų plėtra</t>
  </si>
  <si>
    <t>Parengtas techninis projektas</t>
  </si>
  <si>
    <t>ES</t>
  </si>
  <si>
    <t>Atlikta statybos darbų, proc.</t>
  </si>
  <si>
    <t>Plėtoti socialinių paslaugų infrastruktūrą, įrengiant  naujus ir modernizuojant esamus socialines paslaugas teikiančių įstaigų pastatus</t>
  </si>
  <si>
    <t>Teikiamų socialinių paslaugų infrastruktūros tobulinimas siekiant atitikti keliamus reikalavimus:</t>
  </si>
  <si>
    <t>Parengtas techninis projektas, vnt.</t>
  </si>
  <si>
    <t>Atlikta remonto darbų, proc</t>
  </si>
  <si>
    <t>BĮ Neįgaliųjų centro „Klaipėdos lakštutė“ (Lakštučių g. 6) rūsio  remontas</t>
  </si>
  <si>
    <t>Atlikti darbai, proc.</t>
  </si>
  <si>
    <t>Pakeisti stoglangiai, vnt.</t>
  </si>
  <si>
    <t>Patalpų pritaikymas BĮ Klaipėdos miesto šeimos ir vaiko gerovės centro veiklai patalpose Debreceno g. 48</t>
  </si>
  <si>
    <t>Pritaikytos patalpos, proc.</t>
  </si>
  <si>
    <t>BĮ Klaipėdos miesto socialinės paramos centro pastato (Taikos pr.76) remonto darbai</t>
  </si>
  <si>
    <t>I</t>
  </si>
  <si>
    <t xml:space="preserve">Parengtas investicijų projektas
</t>
  </si>
  <si>
    <t>Atlikta darbų, proc.</t>
  </si>
  <si>
    <t>Parengtas investicijų projektas</t>
  </si>
  <si>
    <t xml:space="preserve">Užtikrinti Klaipėdos miesto socialinio būsto fondo plėtrą ir valstybės politikos, padedančios apsirūpinti būstu, įgyvendinimą </t>
  </si>
  <si>
    <t>Socialinio būsto fondo plėtra:</t>
  </si>
  <si>
    <t>Savivaldybės socialinio būsto fondo gyvenamojo namo statyba žemės sklypuose Irklų g. 1 ir Rambyno g. 14</t>
  </si>
  <si>
    <t>Įgyvendintas projektas, proc.</t>
  </si>
  <si>
    <t>Savivaldybės gyvenamųjų patalpų  tinkamos fizinės būklės užtikrinimas ir nuomos administravimas:</t>
  </si>
  <si>
    <t xml:space="preserve">Savivaldybės gyvenamųjų patalpų techninės būklės vertinimas ir remontas </t>
  </si>
  <si>
    <t>P1.3.5.3</t>
  </si>
  <si>
    <t>Suremontuotų butų skaičius</t>
  </si>
  <si>
    <t xml:space="preserve">Apmokėjimas savivaldybei tenkančia dalimi už daugiabučių namų bendrosios  nuosavybės objektų atnaujinimą ir renovaciją bei lėšų kaupimą </t>
  </si>
  <si>
    <t>Rezervo naudojimas nenumatytiems darbams apmokėti ir avarinėms situacijoms likviduoti</t>
  </si>
  <si>
    <t>Savivaldybės gyvenamųjų patalpų nuomos administravimas</t>
  </si>
  <si>
    <t xml:space="preserve">Surinkta  nuomos mokesčio  proc. nuo priskaičiuoto </t>
  </si>
  <si>
    <t>Savininkams grąžintų nuomotų patalpų vertės įskaičiavimas į nuompinigius</t>
  </si>
  <si>
    <t>Apmokėjimas už daugiabučių namų bendrųjų objektų administravimą ir nuolatinę techninę priežiūrą</t>
  </si>
  <si>
    <t>Užtikrintas privalomojo gyvenamųjų namų naudojimo ir priežiūros reikalavimų įgyvendinimas, proc.</t>
  </si>
  <si>
    <t xml:space="preserve">Politinių kalinių ir tremtinių bei jų šeimų narių sugrįžimo į Lietuvą programos įgyvendinimas: </t>
  </si>
  <si>
    <t xml:space="preserve">Butų pirkimas politinių kalinių ir tremtiniams bei jų šeimų nariams </t>
  </si>
  <si>
    <t>1</t>
  </si>
  <si>
    <t>Iš viso tikslui:</t>
  </si>
  <si>
    <t>12</t>
  </si>
  <si>
    <t xml:space="preserve">Iš viso programai: </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</si>
  <si>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įsakymas Nr. 1K-085)</t>
  </si>
  <si>
    <t>Finansavimo šaltinių suvestinė</t>
  </si>
  <si>
    <t>Finansavimo šaltiniai</t>
  </si>
  <si>
    <t>2016 m. asignavimų planas</t>
  </si>
  <si>
    <t>2017 m. lėšų projektas</t>
  </si>
  <si>
    <t>2018 m. lėšų projektas</t>
  </si>
  <si>
    <t>SAVIVALDYBĖS  LĖŠOS, IŠ VISO:</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</si>
  <si>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</si>
  <si>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</si>
  <si>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Valstybės biudžeto specialiosios tikslinės dotacijos lėšos </t>
    </r>
    <r>
      <rPr>
        <b/>
        <sz val="10"/>
        <rFont val="Times New Roman"/>
        <family val="1"/>
        <charset val="186"/>
      </rPr>
      <t>SB(VB)</t>
    </r>
  </si>
  <si>
    <t>KITI ŠALTINIAI, IŠ VISO:</t>
  </si>
  <si>
    <r>
      <t xml:space="preserve">Europos Sąjungos paramos lėšos </t>
    </r>
    <r>
      <rPr>
        <b/>
        <sz val="10"/>
        <rFont val="Times New Roman"/>
        <family val="1"/>
      </rPr>
      <t>ES</t>
    </r>
  </si>
  <si>
    <r>
      <t xml:space="preserve">Valstybės biudžeto lėšos </t>
    </r>
    <r>
      <rPr>
        <b/>
        <sz val="10"/>
        <rFont val="Times New Roman"/>
        <family val="1"/>
      </rPr>
      <t>LRVB</t>
    </r>
  </si>
  <si>
    <r>
      <t xml:space="preserve">Kiti finansavimo šaltiniai </t>
    </r>
    <r>
      <rPr>
        <b/>
        <sz val="10"/>
        <rFont val="Times New Roman"/>
        <family val="1"/>
      </rPr>
      <t>Kt</t>
    </r>
  </si>
  <si>
    <t>IŠ VISO:</t>
  </si>
  <si>
    <t>Eur</t>
  </si>
  <si>
    <t>Vykdytojas (skyrius / asmuo)</t>
  </si>
  <si>
    <t>2015 m. patvirtintas asignavimų planas**</t>
  </si>
  <si>
    <t>2015 m. asignavimų plano pakeitimas***</t>
  </si>
  <si>
    <t>Iš viso</t>
  </si>
  <si>
    <t>Išlaidoms</t>
  </si>
  <si>
    <t>Turtui įsigyti ir finansiniams įsipareigojimams vykdyti</t>
  </si>
  <si>
    <t>Iš jų darbo užmokesčiui</t>
  </si>
  <si>
    <t>Socialinės paramos skyrius</t>
  </si>
  <si>
    <t xml:space="preserve"> Socialinės paramos skyrius</t>
  </si>
  <si>
    <t>Asmenų su sunkia negalia, kuriems teikiamos socialinės globos paslaugos, skaičius (perkamos paslaugos)</t>
  </si>
  <si>
    <t>Asmenų su sunkia negalia, kuriems teikiamos socialinės globos paslaugos, skaičius („Klaipėdos lakštutė“)</t>
  </si>
  <si>
    <t>Asmenų su sunkia negalia, kuriems teikiamos socialinės globos paslaugos, skaičius (SPC)</t>
  </si>
  <si>
    <t>Asmenų su sunkia negalia, kuriems teikiamos socialinės globos paslaugos, skaičius (Globos namai)</t>
  </si>
  <si>
    <t>Asmenų su sunkia negalia, kuriems teikiamos socialinės globos paslaugos, skaičius (Senyvo amžiaus asmenų dienos socialinės globos centre „Danė“)</t>
  </si>
  <si>
    <t>Asmenų su sunkia negalia, kuriems teikiamos socialinės globos paslaugos, skaičius (Suaugusių asmenų su psichine negalia dienos socialinės globos centre „Danė“)</t>
  </si>
  <si>
    <t>Kūdikių su sunkia negalia, gaunančių „atokvėpio“ paslaugą, skaičius (Sutrikusio vystymosi kūdikių namai)</t>
  </si>
  <si>
    <t>BĮ Neįgaliųjų centre „Klaipėdos lakštutė“</t>
  </si>
  <si>
    <t>Slaugytojų padėjėjų 3 mėn. DUF, etatų sk.</t>
  </si>
  <si>
    <t>(BĮ Klaipėdos miesto socialines paramos centre</t>
  </si>
  <si>
    <t>BĮ Klaipėdos miesto globos namuose</t>
  </si>
  <si>
    <t>Vietų skaičius įstaigoje</t>
  </si>
  <si>
    <t>Darbuotojų skaičius įstaigoje</t>
  </si>
  <si>
    <t>SB(L)</t>
  </si>
  <si>
    <t>Įsigyta skalbimo mašina</t>
  </si>
  <si>
    <t>SB(SPL)</t>
  </si>
  <si>
    <t>BĮ Klaipėdos miesto socialinės paramos centre</t>
  </si>
  <si>
    <t>300/55</t>
  </si>
  <si>
    <t>325/55</t>
  </si>
  <si>
    <t>Įsigyta kompiuterinės įrangos, vnt.</t>
  </si>
  <si>
    <t>Suteikta transporto paslaugų, asmenų skaičius</t>
  </si>
  <si>
    <t>70/35</t>
  </si>
  <si>
    <t>Priežiūrą namuose gaunančių asmenų skaičius</t>
  </si>
  <si>
    <t>37</t>
  </si>
  <si>
    <t>Pakeista terasa, kv m</t>
  </si>
  <si>
    <t>Kondensacinio katilo įsigyjimas, vnt</t>
  </si>
  <si>
    <t>Terasos stoginės įrengimas, kv m</t>
  </si>
  <si>
    <t>Įsigyta kompiuterių, vnt.</t>
  </si>
  <si>
    <t xml:space="preserve">Įsigytas multimedia projektorius </t>
  </si>
  <si>
    <t xml:space="preserve">Įsigyta greitaeigė indaplovė </t>
  </si>
  <si>
    <t xml:space="preserve">Darbo vietų įrengimas Debreceno g. 48 , vnt. </t>
  </si>
  <si>
    <t>Darbuotojų, teikiančių prevencines paslaugas šeimoms, patiriančioms rizikas, sk. (2 soc. darbuotojai, 1 psichologas)</t>
  </si>
  <si>
    <t>Intensyvios krizių įveikimo pagalbos paslaugai gauti vaikų vietų skaičius</t>
  </si>
  <si>
    <t>Trumpalaikė socialinė globa moterims ir motinoms su vaikais, nukentėjusiems nuo smurto šeimoje ar prekybos žmonėmis, vietų skaičius</t>
  </si>
  <si>
    <t>Trumpalaikės socialinės globos paslaugai gauti vaikų vietų skaičius</t>
  </si>
  <si>
    <t>Socialinių įgūdžių ugdymo ir palaikymo paslaugos socialinės  rizikos vaikų ir socialinės rizikos  šeimų vaikams (dienos centre) vietų skaičius</t>
  </si>
  <si>
    <t xml:space="preserve"> - projekto „Kompleksinė pagalba Klaipėdos miesto socialinės grupės vaikams ir jaunimui“ įgyvendinimas</t>
  </si>
  <si>
    <t>BĮ Klaipėdos miesto nakvynės namuose</t>
  </si>
  <si>
    <t>Socialinės rizikos asmenų, kuriems suteiktos trumpalaikės socialinės globos paslaugos/ laikino apnakvindinimo paslaugos per metus, skaičius</t>
  </si>
  <si>
    <t>275/ 340</t>
  </si>
  <si>
    <t>74</t>
  </si>
  <si>
    <t>Įsigytas automobilis, vnt</t>
  </si>
  <si>
    <t>BĮ Klaipėdos vaikų globos namuose „Smiltelė“</t>
  </si>
  <si>
    <t>Socialinę globą teikiančių darbuotojų dalis bendroje vaikų globos namų  personalo struktūroje</t>
  </si>
  <si>
    <t>BĮ Klaipėdos socialinių paslaugų centre „Danė“</t>
  </si>
  <si>
    <t>Planinis vietų skaičius įstaigoje</t>
  </si>
  <si>
    <t xml:space="preserve">Paslaugos gavėjų skaičius suaugusių asmenų su psichine negalia dienos socialinės globos centre </t>
  </si>
  <si>
    <t>Paslaugos gavėjų skaičius senyvo amžiaus asmenų dienos socialinės globos centre</t>
  </si>
  <si>
    <t>08</t>
  </si>
  <si>
    <t>Suorganizuotas renginys – sporto šventė „Gatvės krepšinio 3x3 turnyras“</t>
  </si>
  <si>
    <t>Jaunuolių, kuriems teikamos „Apsaugoto būsto“ paslaugos, sk.</t>
  </si>
  <si>
    <t>09</t>
  </si>
  <si>
    <t>Biudžetinių įstaigų patalpų būklės gerinimas</t>
  </si>
  <si>
    <t xml:space="preserve"> Socislinės paramos skyrius</t>
  </si>
  <si>
    <t>Dienos socialinės globos paslaugų teikimas asmenims su psichine negalia dienos socialinės globos centre</t>
  </si>
  <si>
    <t>Dienos socialinę globą per mėn. gaunančių asmenų  su psichine negalia skaičius dienos socialinės globos centre</t>
  </si>
  <si>
    <t>Dienos socialinės globos paslaugų teikimas vaikams su negalia dienos socialinės globos centre</t>
  </si>
  <si>
    <t>Dienos socialinę globą per mėn. gaunančių vaikų su negalia skaičius dienos socialinės globos centre</t>
  </si>
  <si>
    <t>Dienos socialinės priežiūros paslauga vaikams iš socialinės rizikos šeimų vaikų dienos centruose</t>
  </si>
  <si>
    <t>Vidutiniškai per mėn. paslaugas gaunančių socialinės rizikos ir rizikos šeimų vaikų skaičius Dienos centre</t>
  </si>
  <si>
    <t>Pagalbos į namus paslaugos teikimas senyvo amžiaus asmenims ir suaugusiems asmenims su negalia</t>
  </si>
  <si>
    <t xml:space="preserve">Nemokamo maitinimo organizavimas labdaros valgykloje Klaipėdos mieste gyvenantiems asmenims, nepajėgiantiems maitintis savo namuose </t>
  </si>
  <si>
    <t>Vidutiniškai per dieną maitinimo paslaugas gaunančių asmenų skaičius</t>
  </si>
  <si>
    <t xml:space="preserve">Laikinai benamių asmenų, piktnaudžiaujančių alkoholiu ir psichotropinėmis medžiagomis, apgyvendinamas, esant krizinei situacijai  </t>
  </si>
  <si>
    <t>Vidutiniškai per dieną apnakvindinimo paslaugas gaunančių asmenų skaičius</t>
  </si>
  <si>
    <t>Atlikta kompleksinė viešųjų ryšių metodų analizė ir įgyvendinta įvaikinimo skatinimo informacinė kampanija</t>
  </si>
  <si>
    <t>Vidutinis šeimų, auginančių vaiką su negalia ir patiriančių krizes, skaičius per mėn., kurioms reikalingos psichosocialinės paslaugos</t>
  </si>
  <si>
    <t>Nevyriausybinių organizacijų socialinių projektų dalinis finansavimas</t>
  </si>
  <si>
    <t>Nevyriausybinių organizacijų socialinių projektų, skirtų šeimoms, turinčioms socialinių problemų, stiprinimui, dalinis finansavimas</t>
  </si>
  <si>
    <t>Nevyriausybinių organizacijų socialinių projektų, skirtų šeimoms, turinčioms socialinių problemų, stiprinimui, skaicius</t>
  </si>
  <si>
    <t>Iš dalies finansuotų projektų skaičius</t>
  </si>
  <si>
    <t>20</t>
  </si>
  <si>
    <t>Socialinės infrastruktūros poskyris</t>
  </si>
  <si>
    <t xml:space="preserve">Keltuvų, kuriems reikia eksploatavimo ir priežiūros, skaičius </t>
  </si>
  <si>
    <t>IED Projektų skyrius</t>
  </si>
  <si>
    <r>
      <t xml:space="preserve">Projekto </t>
    </r>
    <r>
      <rPr>
        <b/>
        <sz val="10"/>
        <rFont val="Times New Roman"/>
        <family val="1"/>
      </rPr>
      <t>„Ilgalaikės socialinės globos paslaugų infrastruktūros plėtra Klaipėdos mieste“</t>
    </r>
    <r>
      <rPr>
        <sz val="10"/>
        <rFont val="Times New Roman"/>
        <family val="1"/>
      </rPr>
      <t xml:space="preserve"> įgyvendinimas</t>
    </r>
  </si>
  <si>
    <t>Socialinės paramos skyrius, LSIŽG bendrija  ,,Klaipėdos viltis"</t>
  </si>
  <si>
    <t xml:space="preserve">Senjorų metų paminėjimas Klaipėdoje </t>
  </si>
  <si>
    <t>Socialinės infrastruktūros priežiūros sk.</t>
  </si>
  <si>
    <r>
      <rPr>
        <b/>
        <sz val="10"/>
        <rFont val="Times New Roman"/>
        <family val="1"/>
      </rPr>
      <t xml:space="preserve">Pastato adresu Kretingos g. 44, Klaipėda, I–IV aukštų rekonstrukcija, pritaikant Klaipėdos vaikų globos namams „Danė" </t>
    </r>
    <r>
      <rPr>
        <sz val="10"/>
        <rFont val="Times New Roman"/>
        <family val="1"/>
      </rPr>
      <t>(energiją taupančių priemonių, vykdant projektą „Energetikos efektyvumo didinimas Klaipėdos vaikų globos namuose „Danė“ (II etapas), įgyvendinimas ir kitų rekonstrukcijos darbų atlikimas)</t>
    </r>
  </si>
  <si>
    <t>BĮ Neįgaliųjų centro „Klaipėdos lakštutė“ (Suaugusių asmenų su protine negalia dienos socialinės globos centras, Panevėžio g. 2) tvoros įrengimas</t>
  </si>
  <si>
    <t>Socialinės infrastruktūros priežiūros skyrius</t>
  </si>
  <si>
    <t>Nestacionarių socialinių paslaugų infrastruktūros plėtros projektų įgyvendinimas:</t>
  </si>
  <si>
    <r>
      <t xml:space="preserve">Projekto </t>
    </r>
    <r>
      <rPr>
        <b/>
        <sz val="10"/>
        <rFont val="Times New Roman"/>
        <family val="1"/>
        <charset val="186"/>
      </rPr>
      <t>„Senyvo amžiaus asmenų dienos socialinės globos centras (Kretingos g. 44)“</t>
    </r>
    <r>
      <rPr>
        <sz val="10"/>
        <rFont val="Times New Roman"/>
        <family val="1"/>
        <charset val="186"/>
      </rPr>
      <t xml:space="preserve"> įgyvendinimas</t>
    </r>
  </si>
  <si>
    <t xml:space="preserve">I   </t>
  </si>
  <si>
    <t>Projektų skyrius</t>
  </si>
  <si>
    <t>SB(P)</t>
  </si>
  <si>
    <r>
      <t>Projekto</t>
    </r>
    <r>
      <rPr>
        <b/>
        <sz val="10"/>
        <rFont val="Times New Roman"/>
        <family val="1"/>
        <charset val="186"/>
      </rPr>
      <t xml:space="preserve"> „Suaugusių asmenų su psichine negalia dienos socialinės globos centras (Kretingos g. 44)“</t>
    </r>
    <r>
      <rPr>
        <sz val="10"/>
        <rFont val="Times New Roman"/>
        <family val="1"/>
        <charset val="186"/>
      </rPr>
      <t xml:space="preserve"> įgyvendinimas</t>
    </r>
  </si>
  <si>
    <r>
      <t xml:space="preserve">Projekto </t>
    </r>
    <r>
      <rPr>
        <b/>
        <sz val="10"/>
        <rFont val="Times New Roman"/>
        <family val="1"/>
        <charset val="186"/>
      </rPr>
      <t>„Suaugusių asmenų su proto negalia dienos socialinės globos centras (2 spec. mokykla, III a.)“</t>
    </r>
    <r>
      <rPr>
        <sz val="10"/>
        <rFont val="Times New Roman"/>
        <family val="1"/>
        <charset val="186"/>
      </rPr>
      <t xml:space="preserve"> įgyvendinimas</t>
    </r>
  </si>
  <si>
    <t>Socialinių butų pirkimas</t>
  </si>
  <si>
    <t>Turto skyrius</t>
  </si>
  <si>
    <t>Socialinio būsto skyrius</t>
  </si>
  <si>
    <t xml:space="preserve">Laikinai neišnuomotų gyvenamųjų patalpų priežiūra </t>
  </si>
  <si>
    <t>** pagal Klaipėdos miesto savivaldybės tarybos 2015 m. vasario 19 d. sprendimą Nr. T2-12</t>
  </si>
  <si>
    <t>Lėšų poreikis  2016 m.</t>
  </si>
  <si>
    <t>2017 m. projektas</t>
  </si>
  <si>
    <t>2018 m. projektas</t>
  </si>
  <si>
    <r>
      <t xml:space="preserve">Pajamos už atsitiktines paslaugas likutis </t>
    </r>
    <r>
      <rPr>
        <b/>
        <sz val="10"/>
        <rFont val="Times New Roman"/>
        <family val="1"/>
        <charset val="186"/>
      </rPr>
      <t>SB(SPL)</t>
    </r>
  </si>
  <si>
    <r>
      <t>Paskolos lėšos</t>
    </r>
    <r>
      <rPr>
        <sz val="10"/>
        <rFont val="Times New Roman"/>
        <family val="1"/>
        <charset val="186"/>
      </rPr>
      <t xml:space="preserve"> </t>
    </r>
    <r>
      <rPr>
        <b/>
        <sz val="10"/>
        <rFont val="Times New Roman"/>
        <family val="1"/>
        <charset val="186"/>
      </rPr>
      <t>SB(P)</t>
    </r>
  </si>
  <si>
    <r>
      <t xml:space="preserve">Programų lėšų likučių laikinai laisvos lėšos </t>
    </r>
    <r>
      <rPr>
        <b/>
        <sz val="10"/>
        <rFont val="Times New Roman"/>
        <family val="1"/>
        <charset val="186"/>
      </rPr>
      <t xml:space="preserve">SB(L) </t>
    </r>
  </si>
  <si>
    <t xml:space="preserve"> Socialinės paramos sk.</t>
  </si>
  <si>
    <t>Butų, pritaikytų neįgaliesiems su judėjimo sutrikimu, skaičius</t>
  </si>
  <si>
    <t>Sutrumpėjęs nuomininkų pasirinktos garantijos įvykdymo terminas, mėn.</t>
  </si>
  <si>
    <t>Vidutiniškai per mėn. išmokamų laidojimo pašalpų skaičius</t>
  </si>
  <si>
    <t>Vidutinis išmokamų kompensacijų nepriklausomybės gynėjams skaičius per mėn.</t>
  </si>
  <si>
    <t xml:space="preserve"> - BĮ Klaipėdos miesto socialinės paramos centre</t>
  </si>
  <si>
    <t>Savarankiško gyvenimo namų steigimas socialinės rizikos asmenims</t>
  </si>
  <si>
    <t>Būsto nuomos ar išperkamosios būsto nuomos mokesčių dalies kompensaciją gavusių asmenų skaičius</t>
  </si>
  <si>
    <t>Nemokamą maitinimą gaunančių mokinių skaičius</t>
  </si>
  <si>
    <t>Nestacionarių socialinių paslaugų gavėjai, skaičius</t>
  </si>
  <si>
    <t>Stacionarių socialinių paslaugų gavėjai, skaičius</t>
  </si>
  <si>
    <t>Atliktas ilgalaikio turto remontas socialinėse biudžetinėse įstaigose, įstaigų skaičius</t>
  </si>
  <si>
    <t>Senyvo amžiaus asmenų bei asmenų su negalia, apgyvendintų globos institucijose per metus, skaičius</t>
  </si>
  <si>
    <t>Įsigyta keltuvų, skirtų neįgaliems asmenims su ryškiu judėjimo sutrikimu, skaičius</t>
  </si>
  <si>
    <t>Daugiabučių namų, kuriuose vykdomi atnaujinimo darbai, skaičius</t>
  </si>
  <si>
    <t>Savivaldybės butų, kuriuose pašalintos avarijų grėsmės ar padariniai, skaičius</t>
  </si>
  <si>
    <t>Nupirktų butų skaičius</t>
  </si>
  <si>
    <t>Paramą rūbais, avalyne gaunančių asmenų skaičius per mėn.</t>
  </si>
  <si>
    <t>Organizuota tėvystės įgūdžių formavimo ir globėjų (rūpintojų), įtėvių užsiėmimų kursų</t>
  </si>
  <si>
    <t>Efektyvių globos ir įvaikinimo populiarinimo, globėjų, įtėvių paieškos formų įgyvendinimas</t>
  </si>
  <si>
    <t>Nemokamo maitinimo organizavimas labdaros valgykloje Klaipėdos mieste gyvenantiems asmenims, nepajėgiantiems maitintis savo namuose</t>
  </si>
  <si>
    <t>Laikinai benamių asmenų, piktnaudžiaujančių alkoholiu ir psichotropinėmis medžiagomis, apgyvendinamas, esant krizinei situacijai</t>
  </si>
  <si>
    <t>Nakvynės namų pastato (Viršutinė g. 21) techninio projekto parengimas ir remontas</t>
  </si>
  <si>
    <r>
      <t>BĮ Klaipėdos miesto globos namų pastato</t>
    </r>
    <r>
      <rPr>
        <sz val="10"/>
        <rFont val="Times New Roman"/>
        <family val="1"/>
        <charset val="186"/>
      </rPr>
      <t xml:space="preserve"> (Žalgirio g. 3A) </t>
    </r>
    <r>
      <rPr>
        <sz val="10"/>
        <rFont val="Times New Roman"/>
        <family val="1"/>
      </rPr>
      <t xml:space="preserve">konstrukcijos pažeidimų pašalinimas </t>
    </r>
  </si>
  <si>
    <t>Sutvarkytas fasadas, kv. m</t>
  </si>
  <si>
    <t>Atlikta remonto darbų, proc.</t>
  </si>
  <si>
    <t>Būsto nuomos ar išperkamosios būsto nuomos mokesčių dalies kompensacija gavusių asmenų skaičius</t>
  </si>
  <si>
    <t>Slaugytojų padėjėjų 3 mėn. DUF, etatų skaičius</t>
  </si>
  <si>
    <t>Įsigyta funkcinių lovų, skaičius</t>
  </si>
  <si>
    <t>Senyvo amžiaus asmenims ir suaugusiems asmenims su negalia asmens namuose teikiamos paslaugos (pagalba į namus; dienos socialine globa asmens namuose)/asmenų skaičius</t>
  </si>
  <si>
    <t>Dienos socialinės globos paslaugas  įstaigoje/asmens namuose gaunančių asmenų skaičius</t>
  </si>
  <si>
    <t>Vietų skaičius įstagoje</t>
  </si>
  <si>
    <t>Įsigytas kompiuteris ir programinė įranga</t>
  </si>
  <si>
    <t>San. mazgo patalpų remontas Viršutinė g. 21, skaičius</t>
  </si>
  <si>
    <t>Butų, pritaikytų neįgaliesiems, skaičius</t>
  </si>
  <si>
    <t>Laikino apnakvindinimo,  apgyvendinimo  namų infrastruktūros modernizavimas (Šilutės pl. 8, nakvynės namai)</t>
  </si>
  <si>
    <t>Aiškinamojo rašto priedas Nr.3</t>
  </si>
  <si>
    <t xml:space="preserve"> TIKSLŲ, UŽDAVINIŲ, PRIEMONIŲ, PRIEMONIŲ IŠLAIDŲ IR PRODUKTO KRITERIJŲ DETALI SUVESTINĖ</t>
  </si>
  <si>
    <t>Socialinės srities renginių organizavimas</t>
  </si>
  <si>
    <t>Suorganizuota renginių, skaičius</t>
  </si>
  <si>
    <t>2</t>
  </si>
  <si>
    <t>*** pagal Klaipėdos miesto savivaldybės tarybos 2015 m. lapkričio 26 d. sprendimą Nr. T2-.322</t>
  </si>
  <si>
    <t>Ne savivaldybės įsteigtų įstaigų, teikiančių ilgalaikės socialinės globos paslaugas senyvo amžiaus ir neįgaliems asmenims bei dienos socialinę globą neįgaliems asmenims institucijoje, projektų, skirtų socialinių paslaugų infrastruktūrai geriniti</t>
  </si>
  <si>
    <r>
      <t>Ne savivaldybės įsteigtų įstaigų, teikiančių ilgalaikės socialinės globos paslaugas senyvo amžiaus asmenims</t>
    </r>
    <r>
      <rPr>
        <sz val="10"/>
        <rFont val="Times New Roman"/>
        <family val="1"/>
        <charset val="186"/>
      </rPr>
      <t xml:space="preserve"> ir neįgaliems asmenims bei dienos socialinę globą neįgaliems asmenims institucijoje,</t>
    </r>
    <r>
      <rPr>
        <sz val="10"/>
        <rFont val="Times New Roman"/>
        <family val="1"/>
      </rPr>
      <t xml:space="preserve"> projektų, skirtų socialinių paslaugų infrastruktūrai gerinti</t>
    </r>
  </si>
  <si>
    <t>Lyginamasis variantas</t>
  </si>
  <si>
    <t>Suorganizuota renginių</t>
  </si>
  <si>
    <t>Siūlomas keisti 2016-ųjų m. asignavimų planas</t>
  </si>
  <si>
    <t>Skirtumas</t>
  </si>
  <si>
    <t>Siūlomas keisti asignavimų planas</t>
  </si>
  <si>
    <t>1.3.1.5</t>
  </si>
  <si>
    <t>1.3.2.1</t>
  </si>
  <si>
    <t>1.3.2.2</t>
  </si>
  <si>
    <t>1.3.2.5</t>
  </si>
  <si>
    <t>1.3.3.1</t>
  </si>
  <si>
    <t>1.3.5.3</t>
  </si>
  <si>
    <t>1.3.1.4, 1.3.2.3</t>
  </si>
  <si>
    <t xml:space="preserve"> 1.3.2.3, 1.3.3.3</t>
  </si>
  <si>
    <t xml:space="preserve"> 1.3.3.2, 1.3.3.3, 1.3.3.5</t>
  </si>
  <si>
    <t>1.3.1.2, 1.3.1.3, 1.3.2.1,  1.3.2.3, 1.3.3.1, 1.3.3.2, 1.3.3.6</t>
  </si>
  <si>
    <t>1.3.3.6</t>
  </si>
  <si>
    <t>1.3.3.8</t>
  </si>
  <si>
    <t>1.3.3.1, 1.3.4.3</t>
  </si>
  <si>
    <t>1.3.2.3, 1.3.3.3</t>
  </si>
  <si>
    <t>1.3.5.2</t>
  </si>
  <si>
    <t>PAAIŠKINIMAI</t>
  </si>
  <si>
    <t>Būsto įsigijimas bendruomeniniams vaikų globos namams</t>
  </si>
  <si>
    <t>Ne savivaldybės įsteigtų įstaigų, teikiančių ilgalaikės socialinės globos paslaugas senyvo amžiaus ir neįgaliems asmenims bei dienos socialinę globą neįgaliems asmenims institucijoje, projektų, skirtų socialinių paslaugų infrastruktūrai gerinti</t>
  </si>
  <si>
    <t>Įsigyta būstų, vnt.</t>
  </si>
  <si>
    <t>Apgyvendinta vaikų, asm.</t>
  </si>
  <si>
    <t>Įrengta liftų, vnt.</t>
  </si>
  <si>
    <t>Liftų keitimas BĮ Klaipėdos miesto globos namų pastate (Žalgirio g. 3A)</t>
  </si>
  <si>
    <t xml:space="preserve">Parengta paraiška, vnt. </t>
  </si>
  <si>
    <t>Paslaugų gavėjų skaičius</t>
  </si>
  <si>
    <t>Parengta paraiška, vnt.</t>
  </si>
  <si>
    <t>SB(ES)</t>
  </si>
  <si>
    <r>
      <t>Europos Sąjungos paramos lėšos (dotacija)</t>
    </r>
    <r>
      <rPr>
        <b/>
        <sz val="10"/>
        <rFont val="Times New Roman"/>
        <family val="1"/>
        <charset val="186"/>
      </rPr>
      <t xml:space="preserve"> SB(ES)</t>
    </r>
  </si>
  <si>
    <t>1515/ 1037</t>
  </si>
  <si>
    <t>Projekto „Kompleksinės paslaugos šeimai Klaipėdos mieste“ įgyvendinimas</t>
  </si>
  <si>
    <t>Pakeistas liftų, vnt.</t>
  </si>
  <si>
    <t xml:space="preserve">BĮ Klaipėdos miesto globos namų pastato (Žalgirio g. 3A) konstrukcijos pažeidimų pašalinimas </t>
  </si>
  <si>
    <r>
      <t xml:space="preserve">07 </t>
    </r>
    <r>
      <rPr>
        <b/>
        <strike/>
        <sz val="10"/>
        <color rgb="FFFF0000"/>
        <rFont val="Times New Roman"/>
        <family val="1"/>
      </rPr>
      <t>08</t>
    </r>
  </si>
  <si>
    <r>
      <rPr>
        <sz val="10"/>
        <rFont val="Times New Roman"/>
        <family val="1"/>
        <charset val="186"/>
      </rPr>
      <t xml:space="preserve">Projekto </t>
    </r>
    <r>
      <rPr>
        <b/>
        <sz val="10"/>
        <rFont val="Times New Roman"/>
        <family val="1"/>
        <charset val="186"/>
      </rPr>
      <t>„Kompleksinės paslaugos šeimai Klaipėdos mieste“</t>
    </r>
    <r>
      <rPr>
        <sz val="10"/>
        <rFont val="Times New Roman"/>
        <family val="1"/>
        <charset val="186"/>
      </rPr>
      <t xml:space="preserve"> įgyvendinimas</t>
    </r>
  </si>
  <si>
    <t>Asmenų, kuriems teikiamos integracijos paslaugos, skaičius</t>
  </si>
  <si>
    <t>2017-ųjų metų asignavimų planas</t>
  </si>
  <si>
    <t>Siūlomas keisti 2017-ųjų m. asignavimų planas</t>
  </si>
  <si>
    <t>Siūlomas keisti 2018-ųjų m. asignavimų planas</t>
  </si>
  <si>
    <t>2018-ųjų metų asignavimų planas</t>
  </si>
  <si>
    <t>2017 m. asignavimų planas</t>
  </si>
  <si>
    <t>2018 m. asignavimų planas</t>
  </si>
  <si>
    <r>
      <t xml:space="preserve">Laikino apnakvindinimo namų steigimas </t>
    </r>
    <r>
      <rPr>
        <strike/>
        <sz val="10"/>
        <color rgb="FFFF0000"/>
        <rFont val="Times New Roman"/>
        <family val="1"/>
        <charset val="186"/>
      </rPr>
      <t xml:space="preserve">Savarankiško gyvenimo namų steigimas socialinės rizikos asmenims </t>
    </r>
  </si>
  <si>
    <t>Laikino apnakvindinimo namų steigimas</t>
  </si>
  <si>
    <t xml:space="preserve">Parengta galimybių studija </t>
  </si>
  <si>
    <t>Laikino apnakvindinimo,  apgyvendinimo namų infrastruktūros modernizavimas (Šilutės pl. 8)</t>
  </si>
  <si>
    <r>
      <t xml:space="preserve">Laikino apnakvindinimo,  apgyvendinimo namų infrastruktūros modernizavimas (Šilutės pl. 8, </t>
    </r>
    <r>
      <rPr>
        <strike/>
        <sz val="10"/>
        <color rgb="FFFF0000"/>
        <rFont val="Times New Roman"/>
        <family val="1"/>
        <charset val="186"/>
      </rPr>
      <t>nakvynės namai)</t>
    </r>
  </si>
  <si>
    <r>
      <t>Projekto „</t>
    </r>
    <r>
      <rPr>
        <b/>
        <sz val="10"/>
        <rFont val="Times New Roman"/>
        <family val="1"/>
        <charset val="186"/>
      </rPr>
      <t xml:space="preserve">Integrali pagalba į namus </t>
    </r>
    <r>
      <rPr>
        <b/>
        <strike/>
        <sz val="10"/>
        <rFont val="Times New Roman"/>
        <family val="1"/>
        <charset val="186"/>
      </rPr>
      <t xml:space="preserve">Integralios socialinės globos paslaugų teikimas </t>
    </r>
    <r>
      <rPr>
        <b/>
        <sz val="10"/>
        <rFont val="Times New Roman"/>
        <family val="1"/>
      </rPr>
      <t>Klaipėdos mieste</t>
    </r>
    <r>
      <rPr>
        <sz val="10"/>
        <rFont val="Times New Roman"/>
        <family val="1"/>
      </rPr>
      <t xml:space="preserve">“ įgyvendinimas (dienos socialinės globos ir slaugos paslaugos į namus)                   </t>
    </r>
  </si>
  <si>
    <r>
      <t>Projekto „</t>
    </r>
    <r>
      <rPr>
        <b/>
        <sz val="10"/>
        <rFont val="Times New Roman"/>
        <family val="1"/>
      </rPr>
      <t>Integrali pagalba į namus Klaipėdos mieste</t>
    </r>
    <r>
      <rPr>
        <sz val="10"/>
        <rFont val="Times New Roman"/>
        <family val="1"/>
      </rPr>
      <t xml:space="preserve">“ įgyvendinimas (dienos socialinės globos ir slaugos paslaugos į namus)                   </t>
    </r>
  </si>
  <si>
    <r>
      <rPr>
        <strike/>
        <sz val="10"/>
        <color rgb="FFFF0000"/>
        <rFont val="Times New Roman"/>
        <family val="1"/>
        <charset val="186"/>
      </rPr>
      <t>196</t>
    </r>
    <r>
      <rPr>
        <sz val="10"/>
        <color rgb="FFFF0000"/>
        <rFont val="Times New Roman"/>
        <family val="1"/>
        <charset val="186"/>
      </rPr>
      <t xml:space="preserve"> 186</t>
    </r>
  </si>
  <si>
    <r>
      <rPr>
        <strike/>
        <sz val="10"/>
        <color rgb="FFFF0000"/>
        <rFont val="Times New Roman"/>
        <family val="1"/>
        <charset val="186"/>
      </rPr>
      <t>6</t>
    </r>
    <r>
      <rPr>
        <sz val="10"/>
        <color rgb="FFFF0000"/>
        <rFont val="Times New Roman"/>
        <family val="1"/>
        <charset val="186"/>
      </rPr>
      <t xml:space="preserve"> 5</t>
    </r>
  </si>
  <si>
    <r>
      <rPr>
        <strike/>
        <sz val="10"/>
        <color rgb="FFFF0000"/>
        <rFont val="Times New Roman"/>
        <family val="1"/>
        <charset val="186"/>
      </rPr>
      <t>16280</t>
    </r>
    <r>
      <rPr>
        <sz val="10"/>
        <color rgb="FFFF0000"/>
        <rFont val="Times New Roman"/>
        <family val="1"/>
        <charset val="186"/>
      </rPr>
      <t xml:space="preserve"> 15800</t>
    </r>
  </si>
  <si>
    <t>2) dėl padidėjusios minimalios mėnesinės algos, sumažėjusios bedarbystės sumažėjo žmonių, turinčių teisę gauti pašalpas ir kompensacijas, skaičius (-25,5 tūkst. Eur SB);                                                                           3)  užsienyje mirusių (žuvusių) LR piliečių palaikams parvežti (SB(VB) didinama 3,52 tūkst. Eur)</t>
  </si>
  <si>
    <r>
      <t xml:space="preserve">760 </t>
    </r>
    <r>
      <rPr>
        <strike/>
        <sz val="10"/>
        <color rgb="FFFF0000"/>
        <rFont val="Times New Roman"/>
        <family val="1"/>
      </rPr>
      <t xml:space="preserve">639 </t>
    </r>
  </si>
  <si>
    <r>
      <t xml:space="preserve">1610 </t>
    </r>
    <r>
      <rPr>
        <strike/>
        <sz val="10"/>
        <color rgb="FFFF0000"/>
        <rFont val="Times New Roman"/>
        <family val="1"/>
      </rPr>
      <t>2100</t>
    </r>
  </si>
  <si>
    <t>1610</t>
  </si>
  <si>
    <r>
      <t xml:space="preserve">108 </t>
    </r>
    <r>
      <rPr>
        <strike/>
        <sz val="10"/>
        <color rgb="FFFF0000"/>
        <rFont val="Times New Roman"/>
        <family val="1"/>
        <charset val="186"/>
      </rPr>
      <t xml:space="preserve"> 68</t>
    </r>
  </si>
  <si>
    <r>
      <t xml:space="preserve">108  </t>
    </r>
    <r>
      <rPr>
        <strike/>
        <sz val="10"/>
        <color rgb="FFFF0000"/>
        <rFont val="Times New Roman"/>
        <family val="1"/>
        <charset val="186"/>
      </rPr>
      <t>68</t>
    </r>
  </si>
  <si>
    <r>
      <t xml:space="preserve">28  </t>
    </r>
    <r>
      <rPr>
        <strike/>
        <sz val="10"/>
        <color rgb="FFFF0000"/>
        <rFont val="Times New Roman"/>
        <family val="1"/>
      </rPr>
      <t>25</t>
    </r>
  </si>
  <si>
    <r>
      <t xml:space="preserve">40 </t>
    </r>
    <r>
      <rPr>
        <strike/>
        <sz val="10"/>
        <color rgb="FFFF0000"/>
        <rFont val="Times New Roman"/>
        <family val="1"/>
        <charset val="186"/>
      </rPr>
      <t xml:space="preserve"> 43</t>
    </r>
  </si>
  <si>
    <r>
      <t xml:space="preserve">40  </t>
    </r>
    <r>
      <rPr>
        <strike/>
        <sz val="10"/>
        <color rgb="FFFF0000"/>
        <rFont val="Times New Roman"/>
        <family val="1"/>
        <charset val="186"/>
      </rPr>
      <t>43</t>
    </r>
  </si>
  <si>
    <t>VšĮ Ori senatvė</t>
  </si>
  <si>
    <r>
      <t xml:space="preserve">10 </t>
    </r>
    <r>
      <rPr>
        <strike/>
        <sz val="10"/>
        <color rgb="FFFF0000"/>
        <rFont val="Times New Roman"/>
        <family val="1"/>
        <charset val="186"/>
      </rPr>
      <t xml:space="preserve"> 9</t>
    </r>
  </si>
  <si>
    <t>Atlikta rekonstrukcija, proc.</t>
  </si>
  <si>
    <t>Reikalinga sumažinti priemonės finansavimo apimtį ir patikslinti produkto vertinimo kriterijų reikšmes dėl šių priežasčių: 1) Socialinės apsaugos ir darbo ministro  2016-09-29 įsakymu Nr.A1-539 mažinama suma, skirta būsto nuomos ar išperkamosios būsto nuomos mokesčių dalies kompensacijoms ir laidojimo pašalpoms;</t>
  </si>
  <si>
    <r>
      <t xml:space="preserve">1510  </t>
    </r>
    <r>
      <rPr>
        <strike/>
        <sz val="10"/>
        <color rgb="FFFF0000"/>
        <rFont val="Times New Roman"/>
        <family val="1"/>
      </rPr>
      <t>1600</t>
    </r>
  </si>
  <si>
    <t>1510</t>
  </si>
  <si>
    <t xml:space="preserve">Reikalinga padidinti priemonės finansavimo apimtį ir patikslinti produkto vertinimo kriterijų reikšmes, nes Socialinės apsaugos ir darbo ministro  2016-09-29 įsakymu Nr.A1-539 padidinta suma, skirta socialinėms paslaugoms  </t>
  </si>
  <si>
    <t>Reikalinga padidinti priemonės finansavimo apimtį, nes Socialinės apsaugos ir darbo ministro  2016-09-29 įsakymu Nr.A1-539 padidinta suma, skirta pagalbos socialinės rizikos šeimoms teikimui  (skirta darbuotojų kvalifikacijos kėlimui)</t>
  </si>
  <si>
    <t>Siūloma sumažinti priemonės finansavimo apimtį, nes  papriemonei „Dienos socialinės globos paslaugų teikimas asmenims su psichine negalia dienos socialinės globos centre“  lėšų bus panaudota mažiau nei planuota.</t>
  </si>
  <si>
    <r>
      <t xml:space="preserve">Reikalinga sumažinti priemonės finansavimo apimtį ir patikslinti produkto vertinimo kriterijaus reikšmę, nes </t>
    </r>
    <r>
      <rPr>
        <sz val="10"/>
        <rFont val="Times New Roman"/>
        <family val="1"/>
      </rPr>
      <t>Socialinės apsaugos ir darbo ministro  2016-09-29 įsakymu Nr.A1-539 mažinama suma, skirta mokinių nemokamam maitinimui  SB(VB) -95,3 tūkst. Eur</t>
    </r>
  </si>
  <si>
    <t>Siūloma padidinti finansavimo apimtį šiai priemonei  ir patikslinti produkto vertinimo kriterijų reikšmes dėl šių priežasčių: 1) skirta valstybės dotacija minimaliai mėnesinei algai (MMA) padidinti 16,9 tūkst. Eur; 2) BĮ Klaipėdos miesto nakvynės namai ir Globos namai didina pajamų įmokas už paslaugas (SB(SP)) 39,3 tūkst. Eur; 3) BĮ Klaipėdos miesto socialinės paramos centras, vykdydamas Klaipėdos miesto savivaldybės tarybos 2015-10-29 sprendimą Nr. T2-269 „Dėl prieglobstį gavusių užsieniečių socialinės integracijos Klaipėdos mieste kvotų patvirtinimo“, organizuoja užsieniečių, gavusių prieglobstį Lietuvoje, integraciją Klaipėdos mieste. Dėl šios priežasties reikalinga įtraukti naują papriemonę - projekto „Lietuva - kitataučių užuovėja“ vykdymas, kuri bus finansuojama iš ES Prieglobsčio, migracijos ir integracijos fondo.</t>
  </si>
  <si>
    <t xml:space="preserve">Siūloma didinti finansavimo apimtį, nes papriemonei „Socialinės reabilitacijos paslaugų neįgaliesiems bendruomenėje projektų dalinis finansavimas“ įgyvendinti suplanuotos lėšos  yra 16 Eur mažesnės nei reglamentuota
</t>
  </si>
  <si>
    <t xml:space="preserve">Siūloma padidinti finansavimo apimtį priemonei, nes pradėjus įgyvendinti projektą, teikiamos paslaugos didesniam sunkią negalią turinčių klientų skaičiui. Klaipėdos miesto administracijos direktoriaus 2016-05-30 įsakymais P1-562 ir P1-563 buvo padidintas įstaigose didžiausias leistinas pareigybių skaičius (SPC-3,5 et. ir „Klaipėdos lakštutė“-5,5 et.). Taip pat reikalinga patikslinti projekto pavadinimą ir vertinimo kriterijus bei jų reikšmes siekiant atitikimo projekto paraiškoje nurodytiems duomenims ir Klaipėdos miesto savivaldybės tarybos 2016 m. kovo 31 d. sprendimu Nr. T2-80 patvirtintai jungtinės veiklos sutarčiai. 
</t>
  </si>
  <si>
    <t xml:space="preserve">Senyvo amžiaus asmenų globos paslaugų plėtra </t>
  </si>
  <si>
    <t xml:space="preserve"> - projekto „Lietuva – kitataučių užuovėja“ įgyvendinimas</t>
  </si>
  <si>
    <t>Siūloma padidinti finansavimo apimtį priemonei dėl šių priežasčių: 1) iškilo būtinybė atlikti papildomus BĮ Klaipėdos miesto socialinės paramos centro pastato (Taikos pr.76) remonto darbus - centro prieigų (cokolinės įėjimo dalies) bei nutrupėjusių laiptų remontą;                     2)  anksčiau, nei planuota,  gautas Regioninės plėtros departamento prie VRM kvietimas teikti projektinius pasiūlymus Klaipėdos regiono projektų sąrašui sudaryti pagal 2014–2020 m. ES fondų investicijų veiksmų programos 8 prioriteto „Socialinės įtraukties didinimas ir kova su skurdu“ įgyvendinimo priemonę Nr. 08.1.1-</t>
  </si>
  <si>
    <t xml:space="preserve">CPVA-R-407 „Socialinių paslaugų infrastruktūros plėtra“.                Pagal šią priemonę planuojama modernizuoti Nakvynės namų, adresu Šilutės pl. 8, 1-ą aukštą, kuriame teikiama laikino apgyvendinimo paslauga. Laikino apnakvindinimo paslaugą (vietų poreikis 50 asmenų) planuojama iš Šilutės pl. 8 rūsio iškelti į teritoriją adresu Dubysosg. 39a. Siūloma šioje teritorijoje laikino apnakvindinimo  paslaugos teikimui pastatyti  gyvenamuosius konteinerius/ modulinius namus. Jau pasirašytos Investicijų projektų rengiimo paslaugų ir galimybių tyrimo paslaugos sutartys (8,3 tūkst. Eur), atitinkamai tikslinamos 2017-2018 m. lėšos ir kriterijai;                                    3) tikslinamas pavadinimas „Senyvo amžiaus asmenų globos paslaugų plėtra“, nes atsilaisvinus patalpoms Vaivos g. 23, Melnragėje, siūloma rekonstruoti esamą pastatą ir pritaikyti jį Senyvo amžiaus asmenų globos namams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</si>
</sst>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1"/>
      <color theme="1"/>
      <name val="Calibri"/>
      <family val="2"/>
      <charset val="186"/>
      <scheme val="minor"/>
    </font>
    <font>
      <sz val="10"/>
      <name val="Times New Roman"/>
      <family val="1"/>
      <charset val="186"/>
    </font>
    <font>
      <sz val="10"/>
      <name val="Arial"/>
      <family val="2"/>
      <charset val="186"/>
    </font>
    <font>
      <b/>
      <sz val="10"/>
      <name val="Times New Roman"/>
      <family val="1"/>
    </font>
    <font>
      <sz val="10"/>
      <name val="Times New Roman"/>
      <family val="1"/>
    </font>
    <font>
      <b/>
      <u/>
      <sz val="10"/>
      <name val="Times New Roman"/>
      <family val="1"/>
    </font>
    <font>
      <b/>
      <sz val="10"/>
      <name val="Times New Roman"/>
      <family val="1"/>
      <charset val="186"/>
    </font>
    <font>
      <sz val="9"/>
      <name val="Times New Roman"/>
      <family val="1"/>
      <charset val="186"/>
    </font>
    <font>
      <b/>
      <sz val="9"/>
      <color indexed="81"/>
      <name val="Tahoma"/>
      <family val="2"/>
      <charset val="186"/>
    </font>
    <font>
      <sz val="9"/>
      <color indexed="81"/>
      <name val="Tahoma"/>
      <family val="2"/>
      <charset val="186"/>
    </font>
    <font>
      <sz val="10"/>
      <name val="Calibri"/>
      <family val="2"/>
      <charset val="186"/>
    </font>
    <font>
      <sz val="9"/>
      <name val="Times New Roman"/>
      <family val="1"/>
    </font>
    <font>
      <sz val="12"/>
      <name val="Times New Roman"/>
      <family val="1"/>
      <charset val="186"/>
    </font>
    <font>
      <sz val="12"/>
      <name val="Arial"/>
      <family val="2"/>
      <charset val="186"/>
    </font>
    <font>
      <b/>
      <sz val="12"/>
      <name val="Times New Roman"/>
      <family val="1"/>
    </font>
    <font>
      <sz val="12"/>
      <name val="Times New Roman"/>
      <family val="1"/>
    </font>
    <font>
      <b/>
      <sz val="12"/>
      <name val="Times New Roman"/>
      <family val="1"/>
      <charset val="186"/>
    </font>
    <font>
      <sz val="11"/>
      <name val="Calibri"/>
      <family val="2"/>
      <charset val="186"/>
      <scheme val="minor"/>
    </font>
    <font>
      <sz val="10"/>
      <color rgb="FFFF0000"/>
      <name val="Times New Roman"/>
      <family val="1"/>
      <charset val="186"/>
    </font>
    <font>
      <sz val="10"/>
      <color rgb="FFFF0000"/>
      <name val="Times New Roman"/>
      <family val="1"/>
    </font>
    <font>
      <sz val="11"/>
      <color theme="0"/>
      <name val="Calibri"/>
      <family val="2"/>
      <charset val="186"/>
      <scheme val="minor"/>
    </font>
    <font>
      <sz val="8"/>
      <name val="Times New Roman"/>
      <family val="1"/>
    </font>
    <font>
      <sz val="8"/>
      <name val="Times New Roman"/>
      <family val="1"/>
      <charset val="186"/>
    </font>
    <font>
      <strike/>
      <sz val="10"/>
      <color rgb="FFFF0000"/>
      <name val="Times New Roman"/>
      <family val="1"/>
      <charset val="186"/>
    </font>
    <font>
      <strike/>
      <sz val="10"/>
      <color rgb="FFFF0000"/>
      <name val="Times New Roman"/>
      <family val="1"/>
    </font>
    <font>
      <b/>
      <sz val="10"/>
      <color rgb="FFFF0000"/>
      <name val="Times New Roman"/>
      <family val="1"/>
    </font>
    <font>
      <b/>
      <strike/>
      <sz val="10"/>
      <color rgb="FFFF0000"/>
      <name val="Times New Roman"/>
      <family val="1"/>
    </font>
    <font>
      <b/>
      <strike/>
      <sz val="10"/>
      <name val="Times New Roman"/>
      <family val="1"/>
      <charset val="186"/>
    </font>
    <font>
      <sz val="10"/>
      <color rgb="FF00B050"/>
      <name val="Times New Roman"/>
      <family val="1"/>
    </font>
    <font>
      <b/>
      <sz val="11"/>
      <name val="Calibri"/>
      <family val="2"/>
      <charset val="186"/>
      <scheme val="minor"/>
    </font>
  </fonts>
  <fills count="11">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s>
  <borders count="8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s>
  <cellStyleXfs count="1">
    <xf numFmtId="0" fontId="0" fillId="0" borderId="0"/>
  </cellStyleXfs>
  <cellXfs count="2575">
    <xf numFmtId="0" fontId="0" fillId="0" borderId="0" xfId="0"/>
    <xf numFmtId="3" fontId="2" fillId="0" borderId="0" xfId="0" applyNumberFormat="1" applyFont="1"/>
    <xf numFmtId="3" fontId="4" fillId="0" borderId="0" xfId="0" applyNumberFormat="1" applyFont="1" applyAlignment="1">
      <alignment vertical="top"/>
    </xf>
    <xf numFmtId="3" fontId="4" fillId="0" borderId="0" xfId="0" applyNumberFormat="1" applyFont="1" applyBorder="1" applyAlignment="1">
      <alignment vertical="top"/>
    </xf>
    <xf numFmtId="3" fontId="1" fillId="0" borderId="21" xfId="0" applyNumberFormat="1" applyFont="1" applyBorder="1" applyAlignment="1">
      <alignment horizontal="center" vertical="center" textRotation="90"/>
    </xf>
    <xf numFmtId="3" fontId="1" fillId="0" borderId="26" xfId="0" applyNumberFormat="1" applyFont="1" applyBorder="1" applyAlignment="1">
      <alignment horizontal="center" vertical="center" textRotation="90"/>
    </xf>
    <xf numFmtId="3" fontId="3" fillId="4" borderId="33" xfId="0" applyNumberFormat="1" applyFont="1" applyFill="1" applyBorder="1" applyAlignment="1">
      <alignment horizontal="center" vertical="top" wrapText="1"/>
    </xf>
    <xf numFmtId="3" fontId="3" fillId="4" borderId="33" xfId="0" applyNumberFormat="1" applyFont="1" applyFill="1" applyBorder="1" applyAlignment="1">
      <alignment horizontal="center" vertical="top"/>
    </xf>
    <xf numFmtId="3" fontId="3" fillId="5" borderId="34" xfId="0" applyNumberFormat="1" applyFont="1" applyFill="1" applyBorder="1" applyAlignment="1">
      <alignment horizontal="center" vertical="top"/>
    </xf>
    <xf numFmtId="3" fontId="3" fillId="5" borderId="5" xfId="0" applyNumberFormat="1" applyFont="1" applyFill="1" applyBorder="1" applyAlignment="1">
      <alignment horizontal="center" vertical="top"/>
    </xf>
    <xf numFmtId="49" fontId="3" fillId="0" borderId="5" xfId="0" applyNumberFormat="1" applyFont="1" applyBorder="1" applyAlignment="1">
      <alignment horizontal="center" vertical="top" wrapText="1"/>
    </xf>
    <xf numFmtId="3" fontId="6" fillId="6" borderId="7" xfId="0" applyNumberFormat="1" applyFont="1" applyFill="1" applyBorder="1" applyAlignment="1">
      <alignment vertical="top" wrapText="1"/>
    </xf>
    <xf numFmtId="3" fontId="3" fillId="0" borderId="6" xfId="0" applyNumberFormat="1" applyFont="1" applyFill="1" applyBorder="1" applyAlignment="1">
      <alignment horizontal="center" vertical="top" wrapText="1"/>
    </xf>
    <xf numFmtId="3" fontId="4" fillId="0" borderId="7" xfId="0" applyNumberFormat="1" applyFont="1" applyFill="1" applyBorder="1" applyAlignment="1">
      <alignment horizontal="center" vertical="top"/>
    </xf>
    <xf numFmtId="164" fontId="4" fillId="7" borderId="37" xfId="0" applyNumberFormat="1" applyFont="1" applyFill="1" applyBorder="1" applyAlignment="1">
      <alignment horizontal="center" vertical="top"/>
    </xf>
    <xf numFmtId="164" fontId="4" fillId="7" borderId="7" xfId="0" applyNumberFormat="1" applyFont="1" applyFill="1" applyBorder="1" applyAlignment="1">
      <alignment horizontal="center" vertical="top"/>
    </xf>
    <xf numFmtId="164" fontId="4" fillId="7" borderId="36" xfId="0" applyNumberFormat="1" applyFont="1" applyFill="1" applyBorder="1" applyAlignment="1">
      <alignment horizontal="center" vertical="top"/>
    </xf>
    <xf numFmtId="3" fontId="4" fillId="0" borderId="27" xfId="0" applyNumberFormat="1" applyFont="1" applyFill="1" applyBorder="1" applyAlignment="1">
      <alignment horizontal="center" vertical="top"/>
    </xf>
    <xf numFmtId="3" fontId="4" fillId="0" borderId="3" xfId="0" applyNumberFormat="1" applyFont="1" applyFill="1" applyBorder="1" applyAlignment="1">
      <alignment horizontal="center" vertical="top"/>
    </xf>
    <xf numFmtId="3" fontId="4" fillId="0" borderId="29" xfId="0" applyNumberFormat="1" applyFont="1" applyFill="1" applyBorder="1" applyAlignment="1">
      <alignment horizontal="center" vertical="top"/>
    </xf>
    <xf numFmtId="3" fontId="3" fillId="5" borderId="14" xfId="0" applyNumberFormat="1" applyFont="1" applyFill="1" applyBorder="1" applyAlignment="1">
      <alignment horizontal="center" vertical="top"/>
    </xf>
    <xf numFmtId="49" fontId="3" fillId="0" borderId="14" xfId="0" applyNumberFormat="1" applyFont="1" applyBorder="1" applyAlignment="1">
      <alignment horizontal="center" vertical="top" wrapText="1"/>
    </xf>
    <xf numFmtId="3" fontId="4" fillId="0" borderId="41"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4" fillId="0" borderId="40" xfId="0" applyNumberFormat="1" applyFont="1" applyFill="1" applyBorder="1" applyAlignment="1">
      <alignment horizontal="center" vertical="top"/>
    </xf>
    <xf numFmtId="164" fontId="4" fillId="7" borderId="42" xfId="0" applyNumberFormat="1" applyFont="1" applyFill="1" applyBorder="1" applyAlignment="1">
      <alignment horizontal="center" vertical="top"/>
    </xf>
    <xf numFmtId="164" fontId="4" fillId="7" borderId="40" xfId="0" applyNumberFormat="1" applyFont="1" applyFill="1" applyBorder="1" applyAlignment="1">
      <alignment horizontal="center" vertical="top"/>
    </xf>
    <xf numFmtId="3" fontId="4" fillId="7" borderId="40" xfId="0" applyNumberFormat="1" applyFont="1" applyFill="1" applyBorder="1" applyAlignment="1">
      <alignment vertical="top" wrapText="1"/>
    </xf>
    <xf numFmtId="3" fontId="4" fillId="0" borderId="43" xfId="0" applyNumberFormat="1" applyFont="1" applyFill="1" applyBorder="1" applyAlignment="1">
      <alignment horizontal="center" vertical="top"/>
    </xf>
    <xf numFmtId="3" fontId="4" fillId="0" borderId="45" xfId="0" applyNumberFormat="1" applyFont="1" applyFill="1" applyBorder="1" applyAlignment="1">
      <alignment horizontal="center" vertical="top"/>
    </xf>
    <xf numFmtId="3" fontId="3" fillId="0" borderId="15"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xf>
    <xf numFmtId="164" fontId="4" fillId="7" borderId="41" xfId="0" applyNumberFormat="1" applyFont="1" applyFill="1" applyBorder="1" applyAlignment="1">
      <alignment horizontal="center" vertical="top"/>
    </xf>
    <xf numFmtId="164" fontId="4" fillId="7" borderId="16" xfId="0" applyNumberFormat="1" applyFont="1" applyFill="1" applyBorder="1" applyAlignment="1">
      <alignment horizontal="center" vertical="top"/>
    </xf>
    <xf numFmtId="3" fontId="4" fillId="0" borderId="42" xfId="0" applyNumberFormat="1" applyFont="1" applyFill="1" applyBorder="1" applyAlignment="1">
      <alignment horizontal="center" vertical="top"/>
    </xf>
    <xf numFmtId="3" fontId="4" fillId="6" borderId="16" xfId="0" applyNumberFormat="1" applyFont="1" applyFill="1" applyBorder="1" applyAlignment="1">
      <alignment vertical="top" wrapText="1"/>
    </xf>
    <xf numFmtId="164" fontId="4" fillId="7" borderId="15" xfId="0" applyNumberFormat="1" applyFont="1" applyFill="1" applyBorder="1" applyAlignment="1">
      <alignment horizontal="center" vertical="top"/>
    </xf>
    <xf numFmtId="3" fontId="4" fillId="0" borderId="40" xfId="0" applyNumberFormat="1" applyFont="1" applyBorder="1" applyAlignment="1">
      <alignment vertical="top" wrapText="1"/>
    </xf>
    <xf numFmtId="164" fontId="4" fillId="6" borderId="41" xfId="0" applyNumberFormat="1" applyFont="1" applyFill="1" applyBorder="1" applyAlignment="1">
      <alignment horizontal="center" vertical="top"/>
    </xf>
    <xf numFmtId="3" fontId="4" fillId="0" borderId="46" xfId="0" applyNumberFormat="1" applyFont="1" applyBorder="1" applyAlignment="1">
      <alignment vertical="top" wrapText="1"/>
    </xf>
    <xf numFmtId="0" fontId="4" fillId="0" borderId="12" xfId="0" applyFont="1" applyBorder="1" applyAlignment="1">
      <alignment horizontal="center" vertical="center" wrapText="1"/>
    </xf>
    <xf numFmtId="3" fontId="4" fillId="0" borderId="48" xfId="0" applyNumberFormat="1" applyFont="1" applyFill="1" applyBorder="1" applyAlignment="1">
      <alignment horizontal="center" vertical="top"/>
    </xf>
    <xf numFmtId="3" fontId="3" fillId="8" borderId="40" xfId="0" applyNumberFormat="1" applyFont="1" applyFill="1" applyBorder="1" applyAlignment="1">
      <alignment horizontal="center" vertical="top"/>
    </xf>
    <xf numFmtId="164" fontId="3" fillId="8" borderId="42" xfId="0" applyNumberFormat="1" applyFont="1" applyFill="1" applyBorder="1" applyAlignment="1">
      <alignment horizontal="center" vertical="top"/>
    </xf>
    <xf numFmtId="164" fontId="3" fillId="8" borderId="40" xfId="0" applyNumberFormat="1" applyFont="1" applyFill="1" applyBorder="1" applyAlignment="1">
      <alignment horizontal="center" vertical="top"/>
    </xf>
    <xf numFmtId="164" fontId="3" fillId="8" borderId="43" xfId="0" applyNumberFormat="1" applyFont="1" applyFill="1" applyBorder="1" applyAlignment="1">
      <alignment horizontal="center" vertical="top"/>
    </xf>
    <xf numFmtId="3" fontId="4" fillId="0" borderId="41"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4" fillId="0" borderId="15" xfId="0" applyNumberFormat="1" applyFont="1" applyFill="1" applyBorder="1" applyAlignment="1">
      <alignment horizontal="center" vertical="top"/>
    </xf>
    <xf numFmtId="3" fontId="3" fillId="0" borderId="31" xfId="0" applyNumberFormat="1" applyFont="1" applyFill="1" applyBorder="1" applyAlignment="1">
      <alignment horizontal="center" vertical="top" wrapText="1"/>
    </xf>
    <xf numFmtId="3" fontId="4" fillId="0" borderId="46" xfId="0" applyNumberFormat="1" applyFont="1" applyFill="1" applyBorder="1" applyAlignment="1">
      <alignment horizontal="center" vertical="top"/>
    </xf>
    <xf numFmtId="164" fontId="4" fillId="6" borderId="30" xfId="0" applyNumberFormat="1" applyFont="1" applyFill="1" applyBorder="1" applyAlignment="1">
      <alignment horizontal="center" vertical="top"/>
    </xf>
    <xf numFmtId="164" fontId="4" fillId="0" borderId="46" xfId="0" applyNumberFormat="1" applyFont="1" applyFill="1" applyBorder="1" applyAlignment="1">
      <alignment horizontal="center" vertical="top"/>
    </xf>
    <xf numFmtId="3" fontId="4" fillId="6" borderId="42" xfId="0" applyNumberFormat="1" applyFont="1" applyFill="1" applyBorder="1" applyAlignment="1">
      <alignment horizontal="center" vertical="top" wrapText="1"/>
    </xf>
    <xf numFmtId="3" fontId="4" fillId="6" borderId="44" xfId="0" applyNumberFormat="1" applyFont="1" applyFill="1" applyBorder="1" applyAlignment="1">
      <alignment horizontal="center" vertical="top" wrapText="1"/>
    </xf>
    <xf numFmtId="3" fontId="4" fillId="6" borderId="32"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164" fontId="4" fillId="6" borderId="46" xfId="0" applyNumberFormat="1" applyFont="1" applyFill="1" applyBorder="1" applyAlignment="1">
      <alignment horizontal="center" vertical="top"/>
    </xf>
    <xf numFmtId="3" fontId="3" fillId="0" borderId="51" xfId="0" applyNumberFormat="1" applyFont="1" applyFill="1" applyBorder="1" applyAlignment="1">
      <alignment horizontal="center" vertical="top" wrapText="1"/>
    </xf>
    <xf numFmtId="3" fontId="3" fillId="8" borderId="46" xfId="0" applyNumberFormat="1" applyFont="1" applyFill="1" applyBorder="1" applyAlignment="1">
      <alignment horizontal="center" vertical="top"/>
    </xf>
    <xf numFmtId="164" fontId="3" fillId="8" borderId="46" xfId="0" applyNumberFormat="1" applyFont="1" applyFill="1" applyBorder="1" applyAlignment="1">
      <alignment horizontal="center" vertical="top"/>
    </xf>
    <xf numFmtId="164" fontId="3" fillId="8" borderId="11" xfId="0" applyNumberFormat="1" applyFont="1" applyFill="1" applyBorder="1" applyAlignment="1">
      <alignment horizontal="center" vertical="top"/>
    </xf>
    <xf numFmtId="164" fontId="4" fillId="0" borderId="48" xfId="0" applyNumberFormat="1" applyFont="1" applyFill="1" applyBorder="1" applyAlignment="1">
      <alignment horizontal="center" vertical="top"/>
    </xf>
    <xf numFmtId="49" fontId="4" fillId="0" borderId="52" xfId="0" applyNumberFormat="1" applyFont="1" applyFill="1" applyBorder="1" applyAlignment="1">
      <alignment horizontal="center" vertical="top"/>
    </xf>
    <xf numFmtId="49" fontId="4" fillId="0" borderId="50" xfId="0" applyNumberFormat="1" applyFont="1" applyFill="1" applyBorder="1" applyAlignment="1">
      <alignment horizontal="center" vertical="top"/>
    </xf>
    <xf numFmtId="49" fontId="4" fillId="0" borderId="53" xfId="0" applyNumberFormat="1" applyFont="1" applyFill="1" applyBorder="1" applyAlignment="1">
      <alignment horizontal="center" vertical="top"/>
    </xf>
    <xf numFmtId="49" fontId="4" fillId="0" borderId="39"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4" fillId="0" borderId="54" xfId="0" applyNumberFormat="1" applyFont="1" applyFill="1" applyBorder="1" applyAlignment="1">
      <alignment horizontal="center" vertical="top"/>
    </xf>
    <xf numFmtId="49" fontId="3" fillId="0" borderId="14" xfId="0" applyNumberFormat="1" applyFont="1" applyBorder="1" applyAlignment="1">
      <alignment horizontal="center" vertical="top"/>
    </xf>
    <xf numFmtId="49" fontId="4" fillId="0" borderId="44" xfId="0" applyNumberFormat="1" applyFont="1" applyBorder="1" applyAlignment="1">
      <alignment horizontal="center" vertical="top"/>
    </xf>
    <xf numFmtId="3" fontId="3" fillId="0" borderId="31" xfId="0" applyNumberFormat="1" applyFont="1" applyBorder="1" applyAlignment="1">
      <alignment horizontal="center" vertical="top"/>
    </xf>
    <xf numFmtId="164" fontId="4" fillId="0" borderId="30" xfId="0" applyNumberFormat="1" applyFont="1" applyFill="1" applyBorder="1" applyAlignment="1">
      <alignment horizontal="center" vertical="top"/>
    </xf>
    <xf numFmtId="49" fontId="4" fillId="0" borderId="50" xfId="0" applyNumberFormat="1" applyFont="1" applyBorder="1" applyAlignment="1">
      <alignment horizontal="center" vertical="top"/>
    </xf>
    <xf numFmtId="3" fontId="3" fillId="0" borderId="51" xfId="0" applyNumberFormat="1" applyFont="1" applyBorder="1" applyAlignment="1">
      <alignment horizontal="center" vertical="top"/>
    </xf>
    <xf numFmtId="3" fontId="3" fillId="8" borderId="46" xfId="0" applyNumberFormat="1" applyFont="1" applyFill="1" applyBorder="1" applyAlignment="1">
      <alignment horizontal="center" vertical="top" wrapText="1"/>
    </xf>
    <xf numFmtId="3" fontId="4" fillId="0" borderId="48" xfId="0" applyNumberFormat="1" applyFont="1" applyFill="1" applyBorder="1" applyAlignment="1">
      <alignment vertical="top" wrapText="1"/>
    </xf>
    <xf numFmtId="3" fontId="4" fillId="0" borderId="52" xfId="0" applyNumberFormat="1" applyFont="1" applyFill="1" applyBorder="1" applyAlignment="1">
      <alignment horizontal="center" vertical="top"/>
    </xf>
    <xf numFmtId="3" fontId="4" fillId="0" borderId="50" xfId="0" applyNumberFormat="1" applyFont="1" applyFill="1" applyBorder="1" applyAlignment="1">
      <alignment horizontal="center" vertical="top"/>
    </xf>
    <xf numFmtId="3" fontId="4" fillId="0" borderId="53" xfId="0" applyNumberFormat="1" applyFont="1" applyFill="1" applyBorder="1" applyAlignment="1">
      <alignment horizontal="center" vertical="top"/>
    </xf>
    <xf numFmtId="164" fontId="4" fillId="0" borderId="41" xfId="0" applyNumberFormat="1" applyFont="1" applyFill="1" applyBorder="1" applyAlignment="1">
      <alignment horizontal="center" vertical="top"/>
    </xf>
    <xf numFmtId="164" fontId="4" fillId="7" borderId="48" xfId="0" applyNumberFormat="1" applyFont="1" applyFill="1" applyBorder="1" applyAlignment="1">
      <alignment horizontal="center" vertical="top" wrapText="1"/>
    </xf>
    <xf numFmtId="164" fontId="4" fillId="7" borderId="49" xfId="0" applyNumberFormat="1" applyFont="1" applyFill="1" applyBorder="1" applyAlignment="1">
      <alignment horizontal="center" vertical="top" wrapText="1"/>
    </xf>
    <xf numFmtId="164" fontId="4" fillId="6" borderId="42" xfId="0" applyNumberFormat="1" applyFont="1" applyFill="1" applyBorder="1" applyAlignment="1">
      <alignment horizontal="center" vertical="top"/>
    </xf>
    <xf numFmtId="164" fontId="4" fillId="6" borderId="40" xfId="0" applyNumberFormat="1" applyFont="1" applyFill="1" applyBorder="1" applyAlignment="1">
      <alignment horizontal="center" vertical="top"/>
    </xf>
    <xf numFmtId="3" fontId="4" fillId="0" borderId="15" xfId="0" applyNumberFormat="1" applyFont="1" applyBorder="1" applyAlignment="1">
      <alignment vertical="top"/>
    </xf>
    <xf numFmtId="164" fontId="4" fillId="0" borderId="16" xfId="0" applyNumberFormat="1" applyFont="1" applyFill="1" applyBorder="1" applyAlignment="1">
      <alignment horizontal="center" vertical="top"/>
    </xf>
    <xf numFmtId="3" fontId="4" fillId="0" borderId="39" xfId="0" applyNumberFormat="1" applyFont="1" applyFill="1" applyBorder="1" applyAlignment="1">
      <alignment horizontal="center" vertical="top" wrapText="1"/>
    </xf>
    <xf numFmtId="3" fontId="4" fillId="0" borderId="54" xfId="0" applyNumberFormat="1" applyFont="1" applyFill="1" applyBorder="1" applyAlignment="1">
      <alignment horizontal="center" vertical="top" wrapText="1"/>
    </xf>
    <xf numFmtId="164" fontId="3" fillId="8" borderId="55" xfId="0" applyNumberFormat="1" applyFont="1" applyFill="1" applyBorder="1" applyAlignment="1">
      <alignment horizontal="center" vertical="top"/>
    </xf>
    <xf numFmtId="164" fontId="3" fillId="8" borderId="58" xfId="0" applyNumberFormat="1" applyFont="1" applyFill="1" applyBorder="1" applyAlignment="1">
      <alignment horizontal="center" vertical="top"/>
    </xf>
    <xf numFmtId="3" fontId="4" fillId="0" borderId="22" xfId="0" applyNumberFormat="1" applyFont="1" applyFill="1" applyBorder="1" applyAlignment="1">
      <alignment vertical="top" wrapText="1"/>
    </xf>
    <xf numFmtId="3" fontId="4" fillId="0" borderId="60" xfId="0" applyNumberFormat="1" applyFont="1" applyFill="1" applyBorder="1" applyAlignment="1">
      <alignment vertical="top" wrapText="1"/>
    </xf>
    <xf numFmtId="164" fontId="4" fillId="0" borderId="36" xfId="0" applyNumberFormat="1" applyFont="1" applyFill="1" applyBorder="1" applyAlignment="1">
      <alignment horizontal="center" vertical="top"/>
    </xf>
    <xf numFmtId="3" fontId="4" fillId="0" borderId="7" xfId="0" applyNumberFormat="1" applyFont="1" applyFill="1" applyBorder="1" applyAlignment="1">
      <alignment vertical="top" wrapText="1"/>
    </xf>
    <xf numFmtId="3" fontId="4" fillId="0" borderId="36" xfId="0" applyNumberFormat="1" applyFont="1" applyFill="1" applyBorder="1" applyAlignment="1">
      <alignment horizontal="center" vertical="top"/>
    </xf>
    <xf numFmtId="3" fontId="4" fillId="0" borderId="61" xfId="0" applyNumberFormat="1" applyFont="1" applyFill="1" applyBorder="1" applyAlignment="1">
      <alignment horizontal="center" vertical="top"/>
    </xf>
    <xf numFmtId="3" fontId="3" fillId="8" borderId="58" xfId="0" applyNumberFormat="1" applyFont="1" applyFill="1" applyBorder="1" applyAlignment="1">
      <alignment horizontal="center" vertical="top"/>
    </xf>
    <xf numFmtId="164" fontId="3" fillId="8" borderId="20" xfId="0" applyNumberFormat="1" applyFont="1" applyFill="1" applyBorder="1" applyAlignment="1">
      <alignment horizontal="center" vertical="top"/>
    </xf>
    <xf numFmtId="3" fontId="4" fillId="0" borderId="25" xfId="0" applyNumberFormat="1" applyFont="1" applyFill="1" applyBorder="1" applyAlignment="1">
      <alignment vertical="top" wrapText="1"/>
    </xf>
    <xf numFmtId="3" fontId="4" fillId="0" borderId="63" xfId="0" applyNumberFormat="1" applyFont="1" applyFill="1" applyBorder="1" applyAlignment="1">
      <alignment horizontal="center" vertical="top"/>
    </xf>
    <xf numFmtId="3" fontId="4" fillId="0" borderId="54" xfId="0" applyNumberFormat="1" applyFont="1" applyFill="1" applyBorder="1" applyAlignment="1">
      <alignment horizontal="center" vertical="top"/>
    </xf>
    <xf numFmtId="3" fontId="3" fillId="0" borderId="35" xfId="0" applyNumberFormat="1" applyFont="1" applyBorder="1" applyAlignment="1">
      <alignment horizontal="center" vertical="top" wrapText="1"/>
    </xf>
    <xf numFmtId="164" fontId="1" fillId="0" borderId="2" xfId="0" applyNumberFormat="1" applyFont="1" applyFill="1" applyBorder="1" applyAlignment="1">
      <alignment horizontal="center" vertical="top"/>
    </xf>
    <xf numFmtId="164" fontId="4" fillId="0" borderId="38" xfId="0" applyNumberFormat="1" applyFont="1" applyFill="1" applyBorder="1" applyAlignment="1">
      <alignment horizontal="center" vertical="top"/>
    </xf>
    <xf numFmtId="3" fontId="3" fillId="5" borderId="23" xfId="0" applyNumberFormat="1" applyFont="1" applyFill="1" applyBorder="1" applyAlignment="1">
      <alignment horizontal="center" vertical="top"/>
    </xf>
    <xf numFmtId="3" fontId="4" fillId="0" borderId="1" xfId="0" applyNumberFormat="1" applyFont="1" applyFill="1" applyBorder="1" applyAlignment="1">
      <alignment horizontal="center" vertical="top" wrapText="1"/>
    </xf>
    <xf numFmtId="49" fontId="4" fillId="0" borderId="4" xfId="0" applyNumberFormat="1" applyFont="1" applyBorder="1" applyAlignment="1">
      <alignment horizontal="center" vertical="top"/>
    </xf>
    <xf numFmtId="3" fontId="4" fillId="0" borderId="7" xfId="0" applyNumberFormat="1" applyFont="1" applyBorder="1" applyAlignment="1">
      <alignment horizontal="center" vertical="top"/>
    </xf>
    <xf numFmtId="3" fontId="4" fillId="0" borderId="0" xfId="0" applyNumberFormat="1" applyFont="1" applyFill="1" applyBorder="1" applyAlignment="1">
      <alignment horizontal="center" vertical="top" wrapText="1"/>
    </xf>
    <xf numFmtId="3" fontId="4" fillId="0" borderId="35" xfId="0" applyNumberFormat="1" applyFont="1" applyFill="1" applyBorder="1" applyAlignment="1">
      <alignment horizontal="center" vertical="top" wrapText="1"/>
    </xf>
    <xf numFmtId="49" fontId="4" fillId="0" borderId="22" xfId="0" applyNumberFormat="1" applyFont="1" applyBorder="1" applyAlignment="1">
      <alignment horizontal="center" vertical="top"/>
    </xf>
    <xf numFmtId="3" fontId="3" fillId="8" borderId="58" xfId="0" applyNumberFormat="1" applyFont="1" applyFill="1" applyBorder="1" applyAlignment="1">
      <alignment horizontal="center" vertical="top" wrapText="1"/>
    </xf>
    <xf numFmtId="3" fontId="4" fillId="0" borderId="41" xfId="0" applyNumberFormat="1" applyFont="1" applyFill="1" applyBorder="1" applyAlignment="1">
      <alignment vertical="top" wrapText="1"/>
    </xf>
    <xf numFmtId="3" fontId="4" fillId="0" borderId="59" xfId="0" applyNumberFormat="1" applyFont="1" applyFill="1" applyBorder="1" applyAlignment="1">
      <alignment horizontal="center" vertical="top"/>
    </xf>
    <xf numFmtId="3" fontId="4" fillId="0" borderId="60" xfId="0" applyNumberFormat="1" applyFont="1" applyFill="1" applyBorder="1" applyAlignment="1">
      <alignment horizontal="center" vertical="top"/>
    </xf>
    <xf numFmtId="164" fontId="3" fillId="5" borderId="33" xfId="0" applyNumberFormat="1" applyFont="1" applyFill="1" applyBorder="1" applyAlignment="1">
      <alignment horizontal="center" vertical="top"/>
    </xf>
    <xf numFmtId="3" fontId="3" fillId="4" borderId="8" xfId="0" applyNumberFormat="1" applyFont="1" applyFill="1" applyBorder="1" applyAlignment="1">
      <alignment horizontal="center" vertical="top"/>
    </xf>
    <xf numFmtId="49" fontId="6" fillId="0" borderId="5" xfId="0" applyNumberFormat="1" applyFont="1" applyBorder="1" applyAlignment="1">
      <alignment horizontal="center" vertical="top"/>
    </xf>
    <xf numFmtId="3" fontId="6" fillId="7" borderId="7" xfId="0" applyNumberFormat="1" applyFont="1" applyFill="1" applyBorder="1" applyAlignment="1">
      <alignment vertical="top" wrapText="1"/>
    </xf>
    <xf numFmtId="3" fontId="6" fillId="0" borderId="35" xfId="0" applyNumberFormat="1" applyFont="1" applyFill="1" applyBorder="1" applyAlignment="1">
      <alignment horizontal="center" vertical="top" textRotation="180" wrapText="1"/>
    </xf>
    <xf numFmtId="49" fontId="1" fillId="0" borderId="4" xfId="0" applyNumberFormat="1" applyFont="1" applyBorder="1" applyAlignment="1">
      <alignment horizontal="center" vertical="top" wrapText="1"/>
    </xf>
    <xf numFmtId="3" fontId="1" fillId="7" borderId="7" xfId="0" applyNumberFormat="1" applyFont="1" applyFill="1" applyBorder="1" applyAlignment="1">
      <alignment horizontal="center" vertical="top"/>
    </xf>
    <xf numFmtId="164" fontId="1" fillId="7" borderId="35" xfId="0" applyNumberFormat="1" applyFont="1" applyFill="1" applyBorder="1" applyAlignment="1">
      <alignment horizontal="center" vertical="top"/>
    </xf>
    <xf numFmtId="3" fontId="4" fillId="0" borderId="7" xfId="0" applyNumberFormat="1" applyFont="1" applyBorder="1" applyAlignment="1">
      <alignment vertical="top" wrapText="1"/>
    </xf>
    <xf numFmtId="3" fontId="4" fillId="6" borderId="37" xfId="0" applyNumberFormat="1" applyFont="1" applyFill="1" applyBorder="1" applyAlignment="1">
      <alignment horizontal="center" vertical="top"/>
    </xf>
    <xf numFmtId="3" fontId="4" fillId="6" borderId="3" xfId="0" applyNumberFormat="1" applyFont="1" applyFill="1" applyBorder="1" applyAlignment="1">
      <alignment horizontal="center" vertical="top"/>
    </xf>
    <xf numFmtId="3" fontId="4" fillId="6" borderId="6" xfId="0" applyNumberFormat="1" applyFont="1" applyFill="1" applyBorder="1" applyAlignment="1">
      <alignment horizontal="center" vertical="top"/>
    </xf>
    <xf numFmtId="3" fontId="3" fillId="0" borderId="0" xfId="0" applyNumberFormat="1" applyFont="1" applyFill="1" applyBorder="1" applyAlignment="1">
      <alignment horizontal="center" vertical="top" textRotation="180" wrapText="1"/>
    </xf>
    <xf numFmtId="3" fontId="3" fillId="0" borderId="14" xfId="0" applyNumberFormat="1" applyFont="1" applyBorder="1" applyAlignment="1">
      <alignment horizontal="center" vertical="top"/>
    </xf>
    <xf numFmtId="164" fontId="4" fillId="0" borderId="31" xfId="0" applyNumberFormat="1" applyFont="1" applyFill="1" applyBorder="1" applyAlignment="1">
      <alignment horizontal="center" vertical="top"/>
    </xf>
    <xf numFmtId="164" fontId="4" fillId="0" borderId="40" xfId="0" applyNumberFormat="1" applyFont="1" applyFill="1" applyBorder="1" applyAlignment="1">
      <alignment horizontal="center" vertical="top"/>
    </xf>
    <xf numFmtId="3" fontId="4" fillId="0" borderId="46" xfId="0" applyNumberFormat="1" applyFont="1" applyFill="1" applyBorder="1" applyAlignment="1">
      <alignment vertical="top" wrapText="1"/>
    </xf>
    <xf numFmtId="3" fontId="4" fillId="6" borderId="30" xfId="0" applyNumberFormat="1" applyFont="1" applyFill="1" applyBorder="1" applyAlignment="1">
      <alignment horizontal="center" vertical="top" wrapText="1"/>
    </xf>
    <xf numFmtId="3" fontId="4" fillId="6" borderId="12" xfId="0" applyNumberFormat="1" applyFont="1" applyFill="1" applyBorder="1" applyAlignment="1">
      <alignment horizontal="center" vertical="top" wrapText="1"/>
    </xf>
    <xf numFmtId="3" fontId="4" fillId="6" borderId="19" xfId="0" applyNumberFormat="1" applyFont="1" applyFill="1" applyBorder="1" applyAlignment="1">
      <alignment horizontal="center" vertical="top" wrapText="1"/>
    </xf>
    <xf numFmtId="164" fontId="4" fillId="7" borderId="46" xfId="0" applyNumberFormat="1" applyFont="1" applyFill="1" applyBorder="1" applyAlignment="1">
      <alignment horizontal="center" vertical="top"/>
    </xf>
    <xf numFmtId="3" fontId="4" fillId="0" borderId="16" xfId="0" applyNumberFormat="1" applyFont="1" applyBorder="1" applyAlignment="1">
      <alignment vertical="top"/>
    </xf>
    <xf numFmtId="164" fontId="4" fillId="0" borderId="0" xfId="0" applyNumberFormat="1" applyFont="1" applyBorder="1" applyAlignment="1">
      <alignment horizontal="center" vertical="top"/>
    </xf>
    <xf numFmtId="164" fontId="4" fillId="7" borderId="16"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49" fontId="4" fillId="0" borderId="44" xfId="0" applyNumberFormat="1" applyFont="1" applyFill="1" applyBorder="1" applyAlignment="1">
      <alignment horizontal="center" vertical="top"/>
    </xf>
    <xf numFmtId="49" fontId="4" fillId="0" borderId="32" xfId="0" applyNumberFormat="1" applyFont="1" applyFill="1" applyBorder="1" applyAlignment="1">
      <alignment horizontal="center" vertical="top"/>
    </xf>
    <xf numFmtId="164" fontId="4" fillId="6" borderId="0" xfId="0" applyNumberFormat="1" applyFont="1" applyFill="1" applyBorder="1" applyAlignment="1">
      <alignment horizontal="center" vertical="top"/>
    </xf>
    <xf numFmtId="164" fontId="4" fillId="0" borderId="16" xfId="0" applyNumberFormat="1" applyFont="1" applyFill="1" applyBorder="1" applyAlignment="1">
      <alignment horizontal="center" vertical="top" wrapText="1"/>
    </xf>
    <xf numFmtId="164" fontId="4" fillId="7" borderId="0" xfId="0" applyNumberFormat="1" applyFont="1" applyFill="1" applyBorder="1" applyAlignment="1">
      <alignment horizontal="center" vertical="top"/>
    </xf>
    <xf numFmtId="3" fontId="4" fillId="0" borderId="30" xfId="0" applyNumberFormat="1" applyFont="1" applyFill="1" applyBorder="1" applyAlignment="1">
      <alignment horizontal="center" vertical="top"/>
    </xf>
    <xf numFmtId="3" fontId="4" fillId="0" borderId="19" xfId="0" applyNumberFormat="1" applyFont="1" applyFill="1" applyBorder="1" applyAlignment="1">
      <alignment horizontal="center" vertical="top"/>
    </xf>
    <xf numFmtId="3" fontId="4" fillId="0" borderId="13" xfId="0" applyNumberFormat="1" applyFont="1" applyBorder="1" applyAlignment="1">
      <alignment vertical="top"/>
    </xf>
    <xf numFmtId="49" fontId="4" fillId="0" borderId="13" xfId="0" applyNumberFormat="1" applyFont="1" applyBorder="1" applyAlignment="1">
      <alignment horizontal="center" vertical="top"/>
    </xf>
    <xf numFmtId="3" fontId="3" fillId="6" borderId="16" xfId="0" applyNumberFormat="1" applyFont="1" applyFill="1" applyBorder="1" applyAlignment="1">
      <alignment horizontal="center" vertical="top" wrapText="1"/>
    </xf>
    <xf numFmtId="164" fontId="3" fillId="6" borderId="0" xfId="0" applyNumberFormat="1" applyFont="1" applyFill="1" applyBorder="1" applyAlignment="1">
      <alignment horizontal="center" vertical="top"/>
    </xf>
    <xf numFmtId="49" fontId="4" fillId="0" borderId="13" xfId="0" applyNumberFormat="1" applyFont="1" applyBorder="1" applyAlignment="1">
      <alignment vertical="top" wrapText="1"/>
    </xf>
    <xf numFmtId="164" fontId="4" fillId="0" borderId="0" xfId="0" applyNumberFormat="1" applyFont="1" applyFill="1" applyBorder="1" applyAlignment="1">
      <alignment horizontal="center" vertical="top"/>
    </xf>
    <xf numFmtId="164" fontId="4" fillId="0" borderId="16" xfId="0" applyNumberFormat="1" applyFont="1" applyBorder="1" applyAlignment="1">
      <alignment horizontal="center" vertical="top"/>
    </xf>
    <xf numFmtId="3" fontId="4" fillId="0" borderId="16" xfId="0" applyNumberFormat="1" applyFont="1" applyFill="1" applyBorder="1" applyAlignment="1">
      <alignment vertical="top" wrapText="1"/>
    </xf>
    <xf numFmtId="49" fontId="3" fillId="0" borderId="14" xfId="0" applyNumberFormat="1" applyFont="1" applyFill="1" applyBorder="1" applyAlignment="1">
      <alignment horizontal="center" vertical="top"/>
    </xf>
    <xf numFmtId="49" fontId="4" fillId="0" borderId="13" xfId="0" applyNumberFormat="1" applyFont="1" applyFill="1" applyBorder="1" applyAlignment="1">
      <alignment horizontal="center" vertical="top" wrapText="1"/>
    </xf>
    <xf numFmtId="164" fontId="4" fillId="7" borderId="0" xfId="0" applyNumberFormat="1" applyFont="1" applyFill="1" applyBorder="1" applyAlignment="1">
      <alignment horizontal="center" vertical="top" wrapText="1"/>
    </xf>
    <xf numFmtId="3" fontId="4" fillId="0" borderId="0" xfId="0" applyNumberFormat="1" applyFont="1" applyFill="1" applyBorder="1" applyAlignment="1">
      <alignment vertical="top"/>
    </xf>
    <xf numFmtId="3" fontId="3" fillId="4" borderId="41" xfId="0" applyNumberFormat="1" applyFont="1" applyFill="1" applyBorder="1" applyAlignment="1">
      <alignment horizontal="center" vertical="top"/>
    </xf>
    <xf numFmtId="49" fontId="4" fillId="0" borderId="50" xfId="0" applyNumberFormat="1" applyFont="1" applyFill="1" applyBorder="1" applyAlignment="1">
      <alignment horizontal="center" vertical="top" wrapText="1"/>
    </xf>
    <xf numFmtId="164" fontId="3" fillId="8" borderId="31" xfId="0" applyNumberFormat="1" applyFont="1" applyFill="1" applyBorder="1" applyAlignment="1">
      <alignment horizontal="center" vertical="top"/>
    </xf>
    <xf numFmtId="3" fontId="4" fillId="0" borderId="25" xfId="0" applyNumberFormat="1" applyFont="1" applyFill="1" applyBorder="1" applyAlignment="1">
      <alignment vertical="top"/>
    </xf>
    <xf numFmtId="3" fontId="4" fillId="0" borderId="62" xfId="0" applyNumberFormat="1" applyFont="1" applyFill="1" applyBorder="1" applyAlignment="1">
      <alignment vertical="top"/>
    </xf>
    <xf numFmtId="164" fontId="1" fillId="7" borderId="37" xfId="0" applyNumberFormat="1" applyFont="1" applyFill="1" applyBorder="1" applyAlignment="1">
      <alignment horizontal="center" vertical="top"/>
    </xf>
    <xf numFmtId="164" fontId="1" fillId="0" borderId="7" xfId="0" applyNumberFormat="1" applyFont="1" applyFill="1" applyBorder="1" applyAlignment="1">
      <alignment horizontal="center" vertical="top"/>
    </xf>
    <xf numFmtId="3" fontId="1" fillId="0" borderId="37" xfId="0" applyNumberFormat="1" applyFont="1" applyFill="1" applyBorder="1" applyAlignment="1">
      <alignment horizontal="center" vertical="top" wrapText="1"/>
    </xf>
    <xf numFmtId="3" fontId="1" fillId="0" borderId="4" xfId="0" applyNumberFormat="1" applyFont="1" applyFill="1" applyBorder="1" applyAlignment="1">
      <alignment horizontal="center" vertical="top" wrapText="1"/>
    </xf>
    <xf numFmtId="3" fontId="1" fillId="0" borderId="6" xfId="0" applyNumberFormat="1" applyFont="1" applyFill="1" applyBorder="1" applyAlignment="1">
      <alignment horizontal="center" vertical="top"/>
    </xf>
    <xf numFmtId="3" fontId="1" fillId="0" borderId="0" xfId="0" applyNumberFormat="1" applyFont="1" applyAlignment="1">
      <alignment vertical="top"/>
    </xf>
    <xf numFmtId="3" fontId="6" fillId="8" borderId="58" xfId="0" applyNumberFormat="1" applyFont="1" applyFill="1" applyBorder="1" applyAlignment="1">
      <alignment horizontal="center" vertical="top"/>
    </xf>
    <xf numFmtId="164" fontId="6" fillId="8" borderId="55" xfId="0" applyNumberFormat="1" applyFont="1" applyFill="1" applyBorder="1" applyAlignment="1">
      <alignment horizontal="center" vertical="top"/>
    </xf>
    <xf numFmtId="164" fontId="6" fillId="8" borderId="58" xfId="0" applyNumberFormat="1" applyFont="1" applyFill="1" applyBorder="1" applyAlignment="1">
      <alignment horizontal="center" vertical="top"/>
    </xf>
    <xf numFmtId="3" fontId="1" fillId="0" borderId="62" xfId="0" applyNumberFormat="1" applyFont="1" applyFill="1" applyBorder="1" applyAlignment="1">
      <alignment horizontal="center" vertical="top"/>
    </xf>
    <xf numFmtId="3" fontId="1" fillId="0" borderId="22" xfId="0" applyNumberFormat="1" applyFont="1" applyFill="1" applyBorder="1" applyAlignment="1">
      <alignment horizontal="center" vertical="top"/>
    </xf>
    <xf numFmtId="3" fontId="1" fillId="0" borderId="24" xfId="0" applyNumberFormat="1" applyFont="1" applyFill="1" applyBorder="1" applyAlignment="1">
      <alignment horizontal="center" vertical="top"/>
    </xf>
    <xf numFmtId="3" fontId="1" fillId="0" borderId="0" xfId="0" applyNumberFormat="1" applyFont="1" applyBorder="1" applyAlignment="1">
      <alignment vertical="top"/>
    </xf>
    <xf numFmtId="3" fontId="3" fillId="4" borderId="36" xfId="0" applyNumberFormat="1" applyFont="1" applyFill="1" applyBorder="1" applyAlignment="1">
      <alignment horizontal="center" vertical="top" wrapText="1"/>
    </xf>
    <xf numFmtId="3" fontId="3" fillId="5" borderId="4" xfId="0" applyNumberFormat="1" applyFont="1" applyFill="1" applyBorder="1" applyAlignment="1">
      <alignment horizontal="center" vertical="top" wrapText="1"/>
    </xf>
    <xf numFmtId="3" fontId="3" fillId="0" borderId="36" xfId="0" applyNumberFormat="1" applyFont="1" applyFill="1" applyBorder="1" applyAlignment="1">
      <alignment vertical="center" textRotation="90" wrapText="1"/>
    </xf>
    <xf numFmtId="164" fontId="4" fillId="7" borderId="37" xfId="0" applyNumberFormat="1" applyFont="1" applyFill="1" applyBorder="1" applyAlignment="1">
      <alignment horizontal="center" vertical="top" wrapText="1"/>
    </xf>
    <xf numFmtId="164" fontId="4" fillId="7" borderId="7" xfId="0" applyNumberFormat="1" applyFont="1" applyFill="1" applyBorder="1" applyAlignment="1">
      <alignment horizontal="center" vertical="top" wrapText="1"/>
    </xf>
    <xf numFmtId="164" fontId="4" fillId="7" borderId="6" xfId="0" applyNumberFormat="1" applyFont="1" applyFill="1" applyBorder="1" applyAlignment="1">
      <alignment horizontal="center" vertical="top" wrapText="1"/>
    </xf>
    <xf numFmtId="3" fontId="4" fillId="6" borderId="37" xfId="0" applyNumberFormat="1" applyFont="1" applyFill="1" applyBorder="1" applyAlignment="1">
      <alignment horizontal="center" vertical="top" wrapText="1"/>
    </xf>
    <xf numFmtId="3" fontId="4" fillId="6" borderId="4" xfId="0" applyNumberFormat="1" applyFont="1" applyFill="1" applyBorder="1" applyAlignment="1">
      <alignment horizontal="center" vertical="top" wrapText="1"/>
    </xf>
    <xf numFmtId="3" fontId="4" fillId="6" borderId="6" xfId="0" applyNumberFormat="1" applyFont="1" applyFill="1" applyBorder="1" applyAlignment="1">
      <alignment horizontal="center" vertical="top" wrapText="1"/>
    </xf>
    <xf numFmtId="3" fontId="3" fillId="4" borderId="39" xfId="0" applyNumberFormat="1" applyFont="1" applyFill="1" applyBorder="1" applyAlignment="1">
      <alignment horizontal="center" vertical="top" wrapText="1"/>
    </xf>
    <xf numFmtId="3" fontId="3" fillId="5" borderId="13" xfId="0" applyNumberFormat="1" applyFont="1" applyFill="1" applyBorder="1" applyAlignment="1">
      <alignment horizontal="center" vertical="top" wrapText="1"/>
    </xf>
    <xf numFmtId="49" fontId="3" fillId="0" borderId="13" xfId="0" applyNumberFormat="1" applyFont="1" applyBorder="1" applyAlignment="1">
      <alignment horizontal="center" vertical="top" wrapText="1"/>
    </xf>
    <xf numFmtId="3" fontId="3" fillId="0" borderId="39" xfId="0" applyNumberFormat="1" applyFont="1" applyFill="1" applyBorder="1" applyAlignment="1">
      <alignment vertical="center" textRotation="90" wrapText="1"/>
    </xf>
    <xf numFmtId="164" fontId="4" fillId="7" borderId="41" xfId="0" applyNumberFormat="1" applyFont="1" applyFill="1" applyBorder="1" applyAlignment="1">
      <alignment horizontal="center" vertical="top" wrapText="1"/>
    </xf>
    <xf numFmtId="164" fontId="4" fillId="7" borderId="15" xfId="0" applyNumberFormat="1" applyFont="1" applyFill="1" applyBorder="1" applyAlignment="1">
      <alignment horizontal="center" vertical="top" wrapText="1"/>
    </xf>
    <xf numFmtId="3" fontId="4" fillId="0" borderId="30" xfId="0" applyNumberFormat="1" applyFont="1" applyFill="1" applyBorder="1" applyAlignment="1">
      <alignment vertical="top" wrapText="1"/>
    </xf>
    <xf numFmtId="3" fontId="4" fillId="0" borderId="30" xfId="0" applyNumberFormat="1" applyFont="1" applyFill="1" applyBorder="1" applyAlignment="1">
      <alignment horizontal="center" vertical="top" wrapText="1"/>
    </xf>
    <xf numFmtId="3" fontId="4" fillId="0" borderId="12" xfId="0" applyNumberFormat="1" applyFont="1" applyFill="1" applyBorder="1" applyAlignment="1">
      <alignment horizontal="center" vertical="top" wrapText="1"/>
    </xf>
    <xf numFmtId="3" fontId="4" fillId="0" borderId="19" xfId="0" applyNumberFormat="1" applyFont="1" applyFill="1" applyBorder="1" applyAlignment="1">
      <alignment horizontal="center" vertical="top" wrapText="1"/>
    </xf>
    <xf numFmtId="49" fontId="4" fillId="0" borderId="42" xfId="0" applyNumberFormat="1" applyFont="1" applyFill="1" applyBorder="1" applyAlignment="1">
      <alignment horizontal="center" vertical="top"/>
    </xf>
    <xf numFmtId="3" fontId="4" fillId="0" borderId="41" xfId="0" applyNumberFormat="1" applyFont="1" applyBorder="1" applyAlignment="1">
      <alignment vertical="top"/>
    </xf>
    <xf numFmtId="164" fontId="4" fillId="0" borderId="15" xfId="0" applyNumberFormat="1" applyFont="1" applyFill="1" applyBorder="1" applyAlignment="1">
      <alignment horizontal="center" vertical="top"/>
    </xf>
    <xf numFmtId="3" fontId="4" fillId="6" borderId="48" xfId="0" applyNumberFormat="1" applyFont="1" applyFill="1" applyBorder="1" applyAlignment="1">
      <alignment vertical="top" wrapText="1"/>
    </xf>
    <xf numFmtId="3" fontId="4" fillId="6" borderId="16" xfId="0" applyNumberFormat="1" applyFont="1" applyFill="1" applyBorder="1" applyAlignment="1">
      <alignment horizontal="center" vertical="top" wrapText="1"/>
    </xf>
    <xf numFmtId="0" fontId="4" fillId="6" borderId="46" xfId="0" applyFont="1" applyFill="1" applyBorder="1" applyAlignment="1">
      <alignment vertical="top" wrapText="1"/>
    </xf>
    <xf numFmtId="164" fontId="4" fillId="6" borderId="16" xfId="0" applyNumberFormat="1" applyFont="1" applyFill="1" applyBorder="1" applyAlignment="1">
      <alignment horizontal="center" vertical="top"/>
    </xf>
    <xf numFmtId="0" fontId="4" fillId="0" borderId="41" xfId="0" applyFont="1" applyFill="1" applyBorder="1" applyAlignment="1">
      <alignment vertical="top" wrapText="1"/>
    </xf>
    <xf numFmtId="1" fontId="4" fillId="0" borderId="41" xfId="0" applyNumberFormat="1" applyFont="1" applyFill="1" applyBorder="1" applyAlignment="1">
      <alignment horizontal="center" vertical="top"/>
    </xf>
    <xf numFmtId="1" fontId="4" fillId="0" borderId="13" xfId="0" applyNumberFormat="1" applyFont="1" applyFill="1" applyBorder="1" applyAlignment="1">
      <alignment horizontal="center" vertical="top"/>
    </xf>
    <xf numFmtId="1" fontId="4" fillId="0" borderId="15" xfId="0" applyNumberFormat="1" applyFont="1" applyFill="1" applyBorder="1" applyAlignment="1">
      <alignment horizontal="center" vertical="top"/>
    </xf>
    <xf numFmtId="164" fontId="4" fillId="6" borderId="49" xfId="0" applyNumberFormat="1" applyFont="1" applyFill="1" applyBorder="1" applyAlignment="1">
      <alignment horizontal="center" vertical="top"/>
    </xf>
    <xf numFmtId="164" fontId="4" fillId="6" borderId="48" xfId="0" applyNumberFormat="1" applyFont="1" applyFill="1" applyBorder="1" applyAlignment="1">
      <alignment horizontal="center" vertical="top"/>
    </xf>
    <xf numFmtId="3" fontId="4" fillId="0" borderId="62" xfId="0" applyNumberFormat="1" applyFont="1" applyFill="1" applyBorder="1" applyAlignment="1">
      <alignment horizontal="center" vertical="top"/>
    </xf>
    <xf numFmtId="3" fontId="3" fillId="4" borderId="36" xfId="0" applyNumberFormat="1" applyFont="1" applyFill="1" applyBorder="1" applyAlignment="1">
      <alignment vertical="top" wrapText="1"/>
    </xf>
    <xf numFmtId="3" fontId="3" fillId="5" borderId="4" xfId="0" applyNumberFormat="1" applyFont="1" applyFill="1" applyBorder="1" applyAlignment="1">
      <alignment vertical="top" wrapText="1"/>
    </xf>
    <xf numFmtId="3" fontId="3" fillId="0" borderId="7" xfId="0" applyNumberFormat="1" applyFont="1" applyBorder="1" applyAlignment="1">
      <alignment vertical="top" wrapText="1"/>
    </xf>
    <xf numFmtId="3" fontId="3" fillId="4" borderId="39" xfId="0" applyNumberFormat="1" applyFont="1" applyFill="1" applyBorder="1" applyAlignment="1">
      <alignment vertical="top" wrapText="1"/>
    </xf>
    <xf numFmtId="3" fontId="3" fillId="5" borderId="13" xfId="0" applyNumberFormat="1" applyFont="1" applyFill="1" applyBorder="1" applyAlignment="1">
      <alignment vertical="top" wrapText="1"/>
    </xf>
    <xf numFmtId="3" fontId="4" fillId="0" borderId="48" xfId="0" applyNumberFormat="1" applyFont="1" applyBorder="1" applyAlignment="1">
      <alignment vertical="top" wrapText="1"/>
    </xf>
    <xf numFmtId="3" fontId="4" fillId="0" borderId="39" xfId="0" applyNumberFormat="1" applyFont="1" applyFill="1" applyBorder="1" applyAlignment="1">
      <alignment vertical="top"/>
    </xf>
    <xf numFmtId="3" fontId="4" fillId="0" borderId="13" xfId="0" applyNumberFormat="1" applyFont="1" applyFill="1" applyBorder="1" applyAlignment="1">
      <alignment vertical="top"/>
    </xf>
    <xf numFmtId="3" fontId="4" fillId="0" borderId="54" xfId="0" applyNumberFormat="1" applyFont="1" applyFill="1" applyBorder="1" applyAlignment="1">
      <alignment vertical="top"/>
    </xf>
    <xf numFmtId="3" fontId="3" fillId="0" borderId="54" xfId="0" applyNumberFormat="1" applyFont="1" applyBorder="1" applyAlignment="1">
      <alignment horizontal="center" vertical="top" wrapText="1"/>
    </xf>
    <xf numFmtId="164" fontId="1" fillId="0" borderId="41" xfId="0" applyNumberFormat="1" applyFont="1" applyFill="1" applyBorder="1" applyAlignment="1">
      <alignment horizontal="center" vertical="top"/>
    </xf>
    <xf numFmtId="164" fontId="1" fillId="0" borderId="16"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3" fontId="2" fillId="0" borderId="0" xfId="0" applyNumberFormat="1" applyFont="1" applyBorder="1" applyAlignment="1">
      <alignment horizontal="center" wrapText="1"/>
    </xf>
    <xf numFmtId="49" fontId="2" fillId="0" borderId="13" xfId="0" applyNumberFormat="1" applyFont="1" applyBorder="1" applyAlignment="1">
      <alignment horizontal="center" vertical="top"/>
    </xf>
    <xf numFmtId="0" fontId="4" fillId="0" borderId="0" xfId="0" applyFont="1" applyFill="1" applyBorder="1" applyAlignment="1">
      <alignment horizontal="left" vertical="top" wrapText="1"/>
    </xf>
    <xf numFmtId="3" fontId="2" fillId="0" borderId="1" xfId="0" applyNumberFormat="1" applyFont="1" applyBorder="1" applyAlignment="1">
      <alignment horizontal="center" wrapText="1"/>
    </xf>
    <xf numFmtId="49" fontId="2" fillId="0" borderId="22" xfId="0" applyNumberFormat="1" applyFont="1" applyBorder="1" applyAlignment="1">
      <alignment horizontal="center" vertical="top"/>
    </xf>
    <xf numFmtId="49" fontId="4" fillId="0" borderId="59" xfId="0" applyNumberFormat="1" applyFont="1" applyFill="1" applyBorder="1" applyAlignment="1">
      <alignment horizontal="center" vertical="top"/>
    </xf>
    <xf numFmtId="49" fontId="4" fillId="0" borderId="22" xfId="0" applyNumberFormat="1" applyFont="1" applyFill="1" applyBorder="1" applyAlignment="1">
      <alignment horizontal="center" vertical="top"/>
    </xf>
    <xf numFmtId="49" fontId="4" fillId="0" borderId="60" xfId="0" applyNumberFormat="1" applyFont="1" applyFill="1" applyBorder="1" applyAlignment="1">
      <alignment horizontal="center" vertical="top"/>
    </xf>
    <xf numFmtId="164" fontId="4" fillId="0" borderId="37" xfId="0" applyNumberFormat="1" applyFont="1" applyBorder="1" applyAlignment="1">
      <alignment horizontal="center" vertical="top"/>
    </xf>
    <xf numFmtId="164" fontId="4" fillId="0" borderId="7" xfId="0" applyNumberFormat="1" applyFont="1" applyFill="1" applyBorder="1" applyAlignment="1">
      <alignment horizontal="center" vertical="top"/>
    </xf>
    <xf numFmtId="0" fontId="4" fillId="0" borderId="27" xfId="0" applyFont="1" applyFill="1" applyBorder="1" applyAlignment="1">
      <alignment vertical="top" wrapText="1"/>
    </xf>
    <xf numFmtId="0" fontId="4" fillId="0" borderId="2" xfId="0" applyNumberFormat="1" applyFont="1" applyFill="1" applyBorder="1" applyAlignment="1">
      <alignment horizontal="center" vertical="top"/>
    </xf>
    <xf numFmtId="0" fontId="4" fillId="0" borderId="3" xfId="0" applyNumberFormat="1" applyFont="1" applyFill="1" applyBorder="1" applyAlignment="1">
      <alignment horizontal="center" vertical="top"/>
    </xf>
    <xf numFmtId="0" fontId="4" fillId="0" borderId="67" xfId="0" applyNumberFormat="1" applyFont="1" applyFill="1" applyBorder="1" applyAlignment="1">
      <alignment horizontal="center" vertical="top"/>
    </xf>
    <xf numFmtId="0" fontId="4" fillId="0" borderId="46" xfId="0" applyFont="1" applyFill="1" applyBorder="1" applyAlignment="1">
      <alignment horizontal="center" vertical="top"/>
    </xf>
    <xf numFmtId="0" fontId="4" fillId="0" borderId="43" xfId="0" applyNumberFormat="1" applyFont="1" applyFill="1" applyBorder="1" applyAlignment="1">
      <alignment horizontal="center" vertical="top"/>
    </xf>
    <xf numFmtId="0" fontId="4" fillId="0" borderId="44" xfId="0" applyNumberFormat="1" applyFont="1" applyFill="1" applyBorder="1" applyAlignment="1">
      <alignment horizontal="center" vertical="top"/>
    </xf>
    <xf numFmtId="0" fontId="4" fillId="0" borderId="45" xfId="0" applyNumberFormat="1" applyFont="1" applyFill="1" applyBorder="1" applyAlignment="1">
      <alignment horizontal="center" vertical="top"/>
    </xf>
    <xf numFmtId="164" fontId="3" fillId="8" borderId="68" xfId="0" applyNumberFormat="1" applyFont="1" applyFill="1" applyBorder="1" applyAlignment="1">
      <alignment horizontal="center" vertical="top"/>
    </xf>
    <xf numFmtId="3" fontId="4" fillId="0" borderId="22" xfId="0" applyNumberFormat="1" applyFont="1" applyFill="1" applyBorder="1" applyAlignment="1">
      <alignment horizontal="center" vertical="top" wrapText="1"/>
    </xf>
    <xf numFmtId="3" fontId="4" fillId="0" borderId="24" xfId="0" applyNumberFormat="1" applyFont="1" applyFill="1" applyBorder="1" applyAlignment="1">
      <alignment horizontal="center" vertical="top" wrapText="1"/>
    </xf>
    <xf numFmtId="164" fontId="4" fillId="0" borderId="37" xfId="0" applyNumberFormat="1" applyFont="1" applyFill="1" applyBorder="1" applyAlignment="1">
      <alignment horizontal="center" vertical="top"/>
    </xf>
    <xf numFmtId="3" fontId="4" fillId="0" borderId="4"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164" fontId="4" fillId="7" borderId="38" xfId="0" applyNumberFormat="1" applyFont="1" applyFill="1" applyBorder="1" applyAlignment="1">
      <alignment horizontal="center" vertical="top" wrapText="1"/>
    </xf>
    <xf numFmtId="164" fontId="3" fillId="5" borderId="8" xfId="0" applyNumberFormat="1" applyFont="1" applyFill="1" applyBorder="1" applyAlignment="1">
      <alignment horizontal="center" vertical="top"/>
    </xf>
    <xf numFmtId="164" fontId="3" fillId="5" borderId="70" xfId="0" applyNumberFormat="1" applyFont="1" applyFill="1" applyBorder="1" applyAlignment="1">
      <alignment horizontal="center" vertical="top"/>
    </xf>
    <xf numFmtId="3" fontId="3" fillId="4" borderId="36" xfId="0" applyNumberFormat="1" applyFont="1" applyFill="1" applyBorder="1" applyAlignment="1">
      <alignment vertical="top"/>
    </xf>
    <xf numFmtId="49" fontId="6" fillId="7" borderId="5" xfId="0" applyNumberFormat="1" applyFont="1" applyFill="1" applyBorder="1" applyAlignment="1">
      <alignment horizontal="center" vertical="top"/>
    </xf>
    <xf numFmtId="3" fontId="6" fillId="7" borderId="37" xfId="0" applyNumberFormat="1" applyFont="1" applyFill="1" applyBorder="1" applyAlignment="1">
      <alignment vertical="top" wrapText="1"/>
    </xf>
    <xf numFmtId="3" fontId="6" fillId="0" borderId="37" xfId="0" applyNumberFormat="1" applyFont="1" applyFill="1" applyBorder="1" applyAlignment="1">
      <alignment horizontal="center" vertical="top" textRotation="180" wrapText="1"/>
    </xf>
    <xf numFmtId="49" fontId="1" fillId="0" borderId="4" xfId="0" applyNumberFormat="1" applyFont="1" applyBorder="1" applyAlignment="1">
      <alignment horizontal="center" vertical="center" wrapText="1"/>
    </xf>
    <xf numFmtId="3" fontId="6" fillId="0" borderId="6" xfId="0" applyNumberFormat="1" applyFont="1" applyBorder="1" applyAlignment="1">
      <alignment horizontal="center" vertical="center"/>
    </xf>
    <xf numFmtId="3" fontId="4" fillId="7" borderId="6" xfId="0" applyNumberFormat="1" applyFont="1" applyFill="1" applyBorder="1" applyAlignment="1">
      <alignment horizontal="center" vertical="top" wrapText="1"/>
    </xf>
    <xf numFmtId="164" fontId="4" fillId="7" borderId="36" xfId="0" applyNumberFormat="1" applyFont="1" applyFill="1" applyBorder="1" applyAlignment="1">
      <alignment horizontal="center" vertical="top" wrapText="1"/>
    </xf>
    <xf numFmtId="164" fontId="4" fillId="6" borderId="36" xfId="0" applyNumberFormat="1" applyFont="1" applyFill="1" applyBorder="1" applyAlignment="1">
      <alignment horizontal="center" vertical="top" wrapText="1"/>
    </xf>
    <xf numFmtId="164" fontId="4" fillId="6" borderId="37" xfId="0" applyNumberFormat="1" applyFont="1" applyFill="1" applyBorder="1" applyAlignment="1">
      <alignment horizontal="center" vertical="top" wrapText="1"/>
    </xf>
    <xf numFmtId="3" fontId="4" fillId="7" borderId="37" xfId="0" applyNumberFormat="1" applyFont="1" applyFill="1" applyBorder="1" applyAlignment="1">
      <alignment vertical="top" wrapText="1"/>
    </xf>
    <xf numFmtId="3" fontId="4" fillId="7" borderId="4" xfId="0" applyNumberFormat="1" applyFont="1" applyFill="1" applyBorder="1" applyAlignment="1">
      <alignment vertical="top" wrapText="1"/>
    </xf>
    <xf numFmtId="3" fontId="4" fillId="7" borderId="6" xfId="0" applyNumberFormat="1" applyFont="1" applyFill="1" applyBorder="1" applyAlignment="1">
      <alignment vertical="top" wrapText="1"/>
    </xf>
    <xf numFmtId="3" fontId="3" fillId="4" borderId="39" xfId="0" applyNumberFormat="1" applyFont="1" applyFill="1" applyBorder="1" applyAlignment="1">
      <alignment vertical="top"/>
    </xf>
    <xf numFmtId="49" fontId="6" fillId="7" borderId="14" xfId="0" applyNumberFormat="1" applyFont="1" applyFill="1" applyBorder="1" applyAlignment="1">
      <alignment horizontal="center" vertical="top"/>
    </xf>
    <xf numFmtId="3" fontId="6" fillId="0" borderId="43" xfId="0" applyNumberFormat="1" applyFont="1" applyFill="1" applyBorder="1" applyAlignment="1">
      <alignment horizontal="center" vertical="center" wrapText="1"/>
    </xf>
    <xf numFmtId="49" fontId="1" fillId="0" borderId="44" xfId="0" applyNumberFormat="1" applyFont="1" applyBorder="1" applyAlignment="1">
      <alignment horizontal="center" vertical="top" wrapText="1"/>
    </xf>
    <xf numFmtId="3" fontId="4" fillId="7" borderId="40" xfId="0" applyNumberFormat="1" applyFont="1" applyFill="1" applyBorder="1" applyAlignment="1">
      <alignment horizontal="center" vertical="top" wrapText="1"/>
    </xf>
    <xf numFmtId="164" fontId="4" fillId="7" borderId="43" xfId="0" applyNumberFormat="1" applyFont="1" applyFill="1" applyBorder="1" applyAlignment="1">
      <alignment horizontal="center" vertical="top" wrapText="1"/>
    </xf>
    <xf numFmtId="164" fontId="4" fillId="7" borderId="40" xfId="0" applyNumberFormat="1" applyFont="1" applyFill="1" applyBorder="1" applyAlignment="1">
      <alignment horizontal="center" vertical="top" wrapText="1"/>
    </xf>
    <xf numFmtId="3" fontId="4" fillId="7" borderId="42" xfId="0" applyNumberFormat="1" applyFont="1" applyFill="1" applyBorder="1" applyAlignment="1">
      <alignment horizontal="center" vertical="top" wrapText="1"/>
    </xf>
    <xf numFmtId="3" fontId="4" fillId="7" borderId="32" xfId="0" applyNumberFormat="1" applyFont="1" applyFill="1" applyBorder="1" applyAlignment="1">
      <alignment horizontal="center" vertical="top" wrapText="1"/>
    </xf>
    <xf numFmtId="3" fontId="6" fillId="0" borderId="39" xfId="0" applyNumberFormat="1" applyFont="1" applyFill="1" applyBorder="1" applyAlignment="1">
      <alignment vertical="center" wrapText="1"/>
    </xf>
    <xf numFmtId="49" fontId="4" fillId="0" borderId="0" xfId="0" applyNumberFormat="1" applyFont="1" applyBorder="1" applyAlignment="1">
      <alignment vertical="top"/>
    </xf>
    <xf numFmtId="3" fontId="6" fillId="6" borderId="54" xfId="0" applyNumberFormat="1" applyFont="1" applyFill="1" applyBorder="1" applyAlignment="1">
      <alignment vertical="center"/>
    </xf>
    <xf numFmtId="164" fontId="4" fillId="7" borderId="39" xfId="0" applyNumberFormat="1" applyFont="1" applyFill="1" applyBorder="1" applyAlignment="1">
      <alignment horizontal="center" vertical="top" wrapText="1"/>
    </xf>
    <xf numFmtId="3" fontId="6" fillId="0" borderId="39" xfId="0" applyNumberFormat="1" applyFont="1" applyFill="1" applyBorder="1" applyAlignment="1">
      <alignment horizontal="center" vertical="center" wrapText="1"/>
    </xf>
    <xf numFmtId="49" fontId="1" fillId="0" borderId="13" xfId="0" applyNumberFormat="1" applyFont="1" applyBorder="1" applyAlignment="1">
      <alignment horizontal="center" vertical="center" wrapText="1"/>
    </xf>
    <xf numFmtId="3" fontId="6" fillId="6" borderId="54" xfId="0" applyNumberFormat="1" applyFont="1" applyFill="1" applyBorder="1" applyAlignment="1">
      <alignment horizontal="center" vertical="center"/>
    </xf>
    <xf numFmtId="164" fontId="4" fillId="7" borderId="42" xfId="0" applyNumberFormat="1" applyFont="1" applyFill="1" applyBorder="1" applyAlignment="1">
      <alignment horizontal="center" vertical="top" wrapText="1"/>
    </xf>
    <xf numFmtId="3" fontId="4" fillId="7" borderId="42" xfId="0" applyNumberFormat="1" applyFont="1" applyFill="1" applyBorder="1" applyAlignment="1">
      <alignment vertical="top" wrapText="1"/>
    </xf>
    <xf numFmtId="164" fontId="4" fillId="7" borderId="52" xfId="0" applyNumberFormat="1" applyFont="1" applyFill="1" applyBorder="1" applyAlignment="1">
      <alignment horizontal="center" vertical="top" wrapText="1"/>
    </xf>
    <xf numFmtId="3" fontId="4" fillId="7" borderId="41" xfId="0" applyNumberFormat="1" applyFont="1" applyFill="1" applyBorder="1" applyAlignment="1">
      <alignment vertical="top" wrapText="1"/>
    </xf>
    <xf numFmtId="3" fontId="4" fillId="7" borderId="41" xfId="0" applyNumberFormat="1" applyFont="1" applyFill="1" applyBorder="1" applyAlignment="1">
      <alignment horizontal="center" vertical="top" wrapText="1"/>
    </xf>
    <xf numFmtId="3" fontId="4" fillId="7" borderId="15" xfId="0" applyNumberFormat="1" applyFont="1" applyFill="1" applyBorder="1" applyAlignment="1">
      <alignment horizontal="center" vertical="top" wrapText="1"/>
    </xf>
    <xf numFmtId="3" fontId="3" fillId="0" borderId="39" xfId="0" applyNumberFormat="1" applyFont="1" applyBorder="1" applyAlignment="1">
      <alignment vertical="center" textRotation="90"/>
    </xf>
    <xf numFmtId="0" fontId="4" fillId="0" borderId="30" xfId="0" applyFont="1" applyFill="1" applyBorder="1" applyAlignment="1">
      <alignment vertical="top" wrapText="1"/>
    </xf>
    <xf numFmtId="0" fontId="4" fillId="0" borderId="11" xfId="0" applyFont="1" applyFill="1" applyBorder="1" applyAlignment="1">
      <alignment horizontal="center" vertical="top"/>
    </xf>
    <xf numFmtId="3" fontId="4" fillId="0" borderId="44" xfId="0" applyNumberFormat="1" applyFont="1" applyFill="1" applyBorder="1" applyAlignment="1">
      <alignment vertical="top"/>
    </xf>
    <xf numFmtId="3" fontId="4" fillId="0" borderId="45" xfId="0" applyNumberFormat="1" applyFont="1" applyFill="1" applyBorder="1" applyAlignment="1">
      <alignment vertical="top"/>
    </xf>
    <xf numFmtId="3" fontId="2" fillId="0" borderId="0" xfId="0" applyNumberFormat="1" applyFont="1" applyBorder="1"/>
    <xf numFmtId="3" fontId="4" fillId="7" borderId="49" xfId="0" applyNumberFormat="1" applyFont="1" applyFill="1" applyBorder="1" applyAlignment="1">
      <alignment vertical="top" wrapText="1"/>
    </xf>
    <xf numFmtId="3" fontId="4" fillId="0" borderId="52" xfId="0" applyNumberFormat="1" applyFont="1" applyFill="1" applyBorder="1" applyAlignment="1">
      <alignment vertical="top"/>
    </xf>
    <xf numFmtId="3" fontId="6" fillId="0" borderId="39" xfId="0" applyNumberFormat="1" applyFont="1" applyFill="1" applyBorder="1" applyAlignment="1">
      <alignment horizontal="center" vertical="top" wrapText="1"/>
    </xf>
    <xf numFmtId="49" fontId="1" fillId="0" borderId="13" xfId="0" applyNumberFormat="1" applyFont="1" applyBorder="1" applyAlignment="1">
      <alignment horizontal="center" vertical="top" wrapText="1"/>
    </xf>
    <xf numFmtId="3" fontId="4" fillId="7" borderId="19" xfId="0" applyNumberFormat="1" applyFont="1" applyFill="1" applyBorder="1" applyAlignment="1">
      <alignment horizontal="center" vertical="top" wrapText="1"/>
    </xf>
    <xf numFmtId="164" fontId="1" fillId="6" borderId="11" xfId="0" applyNumberFormat="1" applyFont="1" applyFill="1" applyBorder="1" applyAlignment="1">
      <alignment horizontal="center" vertical="top"/>
    </xf>
    <xf numFmtId="3" fontId="4" fillId="6" borderId="42" xfId="0" applyNumberFormat="1" applyFont="1" applyFill="1" applyBorder="1" applyAlignment="1">
      <alignment vertical="top" wrapText="1"/>
    </xf>
    <xf numFmtId="3" fontId="6" fillId="0" borderId="54" xfId="0" applyNumberFormat="1" applyFont="1" applyBorder="1" applyAlignment="1">
      <alignment horizontal="center" vertical="center"/>
    </xf>
    <xf numFmtId="3" fontId="4" fillId="0" borderId="43" xfId="0" applyNumberFormat="1" applyFont="1" applyBorder="1" applyAlignment="1">
      <alignment horizontal="center" vertical="top"/>
    </xf>
    <xf numFmtId="3" fontId="6" fillId="0" borderId="54" xfId="0" applyNumberFormat="1" applyFont="1" applyBorder="1" applyAlignment="1">
      <alignment vertical="center"/>
    </xf>
    <xf numFmtId="3" fontId="6" fillId="8" borderId="19" xfId="0" applyNumberFormat="1" applyFont="1" applyFill="1" applyBorder="1" applyAlignment="1">
      <alignment horizontal="center" vertical="top" wrapText="1"/>
    </xf>
    <xf numFmtId="164" fontId="6" fillId="8" borderId="11" xfId="0" applyNumberFormat="1" applyFont="1" applyFill="1" applyBorder="1" applyAlignment="1">
      <alignment horizontal="center" vertical="top" wrapText="1"/>
    </xf>
    <xf numFmtId="3" fontId="4" fillId="0" borderId="39" xfId="0" applyNumberFormat="1" applyFont="1" applyBorder="1" applyAlignment="1">
      <alignment horizontal="center" vertical="top"/>
    </xf>
    <xf numFmtId="3" fontId="6" fillId="0" borderId="43" xfId="0" applyNumberFormat="1" applyFont="1" applyFill="1" applyBorder="1" applyAlignment="1">
      <alignment horizontal="center" vertical="top" wrapText="1"/>
    </xf>
    <xf numFmtId="3" fontId="6" fillId="0" borderId="45" xfId="0" applyNumberFormat="1" applyFont="1" applyBorder="1" applyAlignment="1">
      <alignment horizontal="center" vertical="top"/>
    </xf>
    <xf numFmtId="164" fontId="1" fillId="6" borderId="46" xfId="0" applyNumberFormat="1" applyFont="1" applyFill="1" applyBorder="1" applyAlignment="1">
      <alignment horizontal="center" vertical="top" wrapText="1"/>
    </xf>
    <xf numFmtId="0" fontId="4" fillId="0" borderId="30" xfId="0" applyFont="1" applyFill="1" applyBorder="1" applyAlignment="1">
      <alignment horizontal="left"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0" xfId="0" applyNumberFormat="1" applyFont="1" applyBorder="1" applyAlignment="1">
      <alignment horizontal="center" vertical="top"/>
    </xf>
    <xf numFmtId="3" fontId="6" fillId="0" borderId="54" xfId="0" applyNumberFormat="1" applyFont="1" applyBorder="1" applyAlignment="1">
      <alignment horizontal="center" vertical="top"/>
    </xf>
    <xf numFmtId="3" fontId="4" fillId="7" borderId="46" xfId="0" applyNumberFormat="1" applyFont="1" applyFill="1" applyBorder="1" applyAlignment="1">
      <alignment horizontal="center" vertical="top" wrapText="1"/>
    </xf>
    <xf numFmtId="164" fontId="4" fillId="7" borderId="11" xfId="0" applyNumberFormat="1" applyFont="1" applyFill="1" applyBorder="1" applyAlignment="1">
      <alignment horizontal="center" vertical="top" wrapText="1"/>
    </xf>
    <xf numFmtId="164" fontId="1" fillId="6" borderId="30" xfId="0" applyNumberFormat="1" applyFont="1" applyFill="1" applyBorder="1" applyAlignment="1">
      <alignment horizontal="center" vertical="top"/>
    </xf>
    <xf numFmtId="3" fontId="4" fillId="0" borderId="49" xfId="0" applyNumberFormat="1" applyFont="1" applyBorder="1" applyAlignment="1">
      <alignment horizontal="center" vertical="top"/>
    </xf>
    <xf numFmtId="3" fontId="4" fillId="0" borderId="50" xfId="0" applyNumberFormat="1" applyFont="1" applyBorder="1" applyAlignment="1">
      <alignment horizontal="center" vertical="top"/>
    </xf>
    <xf numFmtId="3" fontId="4" fillId="0" borderId="66" xfId="0" applyNumberFormat="1" applyFont="1" applyBorder="1" applyAlignment="1">
      <alignment horizontal="center" vertical="top"/>
    </xf>
    <xf numFmtId="164" fontId="1" fillId="0" borderId="16" xfId="0" applyNumberFormat="1" applyFont="1" applyFill="1" applyBorder="1" applyAlignment="1">
      <alignment horizontal="center" vertical="top" wrapText="1"/>
    </xf>
    <xf numFmtId="0" fontId="4" fillId="0" borderId="43" xfId="0" applyFont="1" applyFill="1" applyBorder="1" applyAlignment="1">
      <alignment horizontal="center" vertical="top" wrapText="1"/>
    </xf>
    <xf numFmtId="3" fontId="6" fillId="0" borderId="52" xfId="0" applyNumberFormat="1" applyFont="1" applyFill="1" applyBorder="1" applyAlignment="1">
      <alignment vertical="center" wrapText="1"/>
    </xf>
    <xf numFmtId="49" fontId="1" fillId="0" borderId="50" xfId="0" applyNumberFormat="1" applyFont="1" applyBorder="1" applyAlignment="1">
      <alignment horizontal="center" vertical="center" wrapText="1"/>
    </xf>
    <xf numFmtId="3" fontId="6" fillId="0" borderId="53" xfId="0" applyNumberFormat="1" applyFont="1" applyBorder="1" applyAlignment="1">
      <alignment vertical="center"/>
    </xf>
    <xf numFmtId="3" fontId="3" fillId="4" borderId="59" xfId="0" applyNumberFormat="1" applyFont="1" applyFill="1" applyBorder="1" applyAlignment="1">
      <alignment vertical="top"/>
    </xf>
    <xf numFmtId="164" fontId="3" fillId="9" borderId="55" xfId="0" applyNumberFormat="1" applyFont="1" applyFill="1" applyBorder="1" applyAlignment="1">
      <alignment horizontal="center" vertical="top"/>
    </xf>
    <xf numFmtId="3" fontId="3" fillId="5" borderId="65" xfId="0" applyNumberFormat="1" applyFont="1" applyFill="1" applyBorder="1" applyAlignment="1">
      <alignment horizontal="center" vertical="top"/>
    </xf>
    <xf numFmtId="164" fontId="3" fillId="5" borderId="62" xfId="0" applyNumberFormat="1" applyFont="1" applyFill="1" applyBorder="1" applyAlignment="1">
      <alignment horizontal="center" vertical="top"/>
    </xf>
    <xf numFmtId="3" fontId="3" fillId="5" borderId="4" xfId="0" applyNumberFormat="1" applyFont="1" applyFill="1" applyBorder="1" applyAlignment="1">
      <alignment vertical="top"/>
    </xf>
    <xf numFmtId="49" fontId="3" fillId="0" borderId="4" xfId="0" applyNumberFormat="1" applyFont="1" applyBorder="1" applyAlignment="1">
      <alignment vertical="top"/>
    </xf>
    <xf numFmtId="3" fontId="6" fillId="0" borderId="7" xfId="0" applyNumberFormat="1" applyFont="1" applyBorder="1" applyAlignment="1">
      <alignment vertical="top" wrapText="1"/>
    </xf>
    <xf numFmtId="3" fontId="3" fillId="0" borderId="36" xfId="0" applyNumberFormat="1" applyFont="1" applyBorder="1" applyAlignment="1">
      <alignment vertical="center" textRotation="90"/>
    </xf>
    <xf numFmtId="49" fontId="4" fillId="0" borderId="4" xfId="0" applyNumberFormat="1" applyFont="1" applyBorder="1" applyAlignment="1">
      <alignment vertical="top" wrapText="1"/>
    </xf>
    <xf numFmtId="3" fontId="3" fillId="0" borderId="45" xfId="0" applyNumberFormat="1" applyFont="1" applyBorder="1" applyAlignment="1">
      <alignment horizontal="center" vertical="top" wrapText="1"/>
    </xf>
    <xf numFmtId="3" fontId="4" fillId="7" borderId="7" xfId="0" applyNumberFormat="1" applyFont="1" applyFill="1" applyBorder="1" applyAlignment="1">
      <alignment horizontal="center" vertical="top" wrapText="1"/>
    </xf>
    <xf numFmtId="3" fontId="4" fillId="7" borderId="7" xfId="0" applyNumberFormat="1" applyFont="1" applyFill="1" applyBorder="1" applyAlignment="1">
      <alignment vertical="top" wrapText="1"/>
    </xf>
    <xf numFmtId="164" fontId="1" fillId="6" borderId="46" xfId="0" applyNumberFormat="1" applyFont="1" applyFill="1" applyBorder="1" applyAlignment="1">
      <alignment horizontal="center" vertical="top"/>
    </xf>
    <xf numFmtId="164" fontId="1" fillId="6" borderId="19" xfId="0" applyNumberFormat="1" applyFont="1" applyFill="1" applyBorder="1" applyAlignment="1">
      <alignment horizontal="center" vertical="top"/>
    </xf>
    <xf numFmtId="3" fontId="4" fillId="0" borderId="42" xfId="0" applyNumberFormat="1" applyFont="1" applyBorder="1" applyAlignment="1">
      <alignment horizontal="center" vertical="top" wrapText="1"/>
    </xf>
    <xf numFmtId="3" fontId="4" fillId="0" borderId="44" xfId="0" applyNumberFormat="1" applyFont="1" applyBorder="1" applyAlignment="1">
      <alignment horizontal="center" vertical="top" wrapText="1"/>
    </xf>
    <xf numFmtId="3" fontId="4" fillId="0" borderId="32" xfId="0" applyNumberFormat="1" applyFont="1" applyBorder="1" applyAlignment="1">
      <alignment horizontal="center" vertical="top" wrapText="1"/>
    </xf>
    <xf numFmtId="3" fontId="3" fillId="0" borderId="54" xfId="0" applyNumberFormat="1" applyFont="1" applyBorder="1" applyAlignment="1">
      <alignment vertical="top" wrapText="1"/>
    </xf>
    <xf numFmtId="164" fontId="4" fillId="6" borderId="11" xfId="0" applyNumberFormat="1" applyFont="1" applyFill="1" applyBorder="1" applyAlignment="1">
      <alignment horizontal="center" vertical="top"/>
    </xf>
    <xf numFmtId="164" fontId="4" fillId="6" borderId="19" xfId="0" applyNumberFormat="1" applyFont="1" applyFill="1" applyBorder="1" applyAlignment="1">
      <alignment horizontal="center" vertical="top"/>
    </xf>
    <xf numFmtId="3" fontId="4" fillId="0" borderId="41"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3" fontId="4" fillId="0" borderId="15" xfId="0" applyNumberFormat="1" applyFont="1" applyBorder="1" applyAlignment="1">
      <alignment horizontal="center" vertical="top" wrapText="1"/>
    </xf>
    <xf numFmtId="3" fontId="3" fillId="5" borderId="13" xfId="0" applyNumberFormat="1" applyFont="1" applyFill="1" applyBorder="1" applyAlignment="1">
      <alignment vertical="top"/>
    </xf>
    <xf numFmtId="49" fontId="3" fillId="0" borderId="13" xfId="0" applyNumberFormat="1" applyFont="1" applyBorder="1" applyAlignment="1">
      <alignment vertical="top"/>
    </xf>
    <xf numFmtId="3" fontId="3" fillId="8" borderId="40" xfId="0" applyNumberFormat="1" applyFont="1" applyFill="1" applyBorder="1" applyAlignment="1">
      <alignment horizontal="center" vertical="top" wrapText="1"/>
    </xf>
    <xf numFmtId="3" fontId="3" fillId="0" borderId="41" xfId="0" applyNumberFormat="1" applyFont="1" applyFill="1" applyBorder="1" applyAlignment="1">
      <alignment horizontal="center" vertical="top"/>
    </xf>
    <xf numFmtId="3" fontId="3" fillId="0" borderId="13" xfId="0" applyNumberFormat="1" applyFont="1" applyFill="1" applyBorder="1" applyAlignment="1">
      <alignment horizontal="center" vertical="top"/>
    </xf>
    <xf numFmtId="3" fontId="1" fillId="0" borderId="15" xfId="0" applyNumberFormat="1" applyFont="1" applyFill="1" applyBorder="1" applyAlignment="1">
      <alignment horizontal="center" vertical="top"/>
    </xf>
    <xf numFmtId="49" fontId="3" fillId="7" borderId="4" xfId="0" applyNumberFormat="1" applyFont="1" applyFill="1" applyBorder="1" applyAlignment="1">
      <alignment horizontal="center" vertical="top"/>
    </xf>
    <xf numFmtId="3" fontId="3" fillId="0" borderId="35" xfId="0" applyNumberFormat="1" applyFont="1" applyBorder="1" applyAlignment="1">
      <alignment horizontal="center" vertical="center" textRotation="90"/>
    </xf>
    <xf numFmtId="49" fontId="4" fillId="7" borderId="4" xfId="0" applyNumberFormat="1" applyFont="1" applyFill="1" applyBorder="1" applyAlignment="1">
      <alignment horizontal="center" vertical="top"/>
    </xf>
    <xf numFmtId="164" fontId="4" fillId="0" borderId="35" xfId="0" applyNumberFormat="1" applyFont="1" applyFill="1" applyBorder="1" applyAlignment="1">
      <alignment horizontal="center" vertical="top" wrapText="1"/>
    </xf>
    <xf numFmtId="49" fontId="3" fillId="7" borderId="13" xfId="0" applyNumberFormat="1" applyFont="1" applyFill="1" applyBorder="1" applyAlignment="1">
      <alignment horizontal="center" vertical="top"/>
    </xf>
    <xf numFmtId="3" fontId="4" fillId="0" borderId="51" xfId="0" applyNumberFormat="1" applyFont="1" applyFill="1" applyBorder="1" applyAlignment="1">
      <alignment horizontal="center" vertical="top" wrapText="1"/>
    </xf>
    <xf numFmtId="3" fontId="2" fillId="0" borderId="16" xfId="0" applyNumberFormat="1" applyFont="1" applyBorder="1"/>
    <xf numFmtId="0" fontId="4" fillId="0" borderId="39" xfId="0" applyFont="1" applyFill="1" applyBorder="1" applyAlignment="1">
      <alignment horizontal="center" vertical="top"/>
    </xf>
    <xf numFmtId="0" fontId="4" fillId="0" borderId="13" xfId="0" applyFont="1" applyFill="1" applyBorder="1" applyAlignment="1">
      <alignment horizontal="center" vertical="top"/>
    </xf>
    <xf numFmtId="0" fontId="4" fillId="0" borderId="54" xfId="0" applyFont="1" applyFill="1" applyBorder="1" applyAlignment="1">
      <alignment horizontal="center" vertical="top"/>
    </xf>
    <xf numFmtId="164" fontId="1" fillId="0" borderId="0" xfId="0" applyNumberFormat="1" applyFont="1" applyFill="1" applyBorder="1" applyAlignment="1">
      <alignment horizontal="center" vertical="top"/>
    </xf>
    <xf numFmtId="0" fontId="4" fillId="0" borderId="43" xfId="0" applyFont="1" applyFill="1" applyBorder="1" applyAlignment="1">
      <alignment horizontal="center" vertical="top"/>
    </xf>
    <xf numFmtId="0" fontId="4" fillId="0" borderId="44" xfId="0" applyFont="1" applyFill="1" applyBorder="1" applyAlignment="1">
      <alignment horizontal="center" vertical="top"/>
    </xf>
    <xf numFmtId="0" fontId="4" fillId="0" borderId="45" xfId="0" applyFont="1" applyFill="1" applyBorder="1" applyAlignment="1">
      <alignment horizontal="center" vertical="top"/>
    </xf>
    <xf numFmtId="3" fontId="3" fillId="0" borderId="0" xfId="0" applyNumberFormat="1" applyFont="1" applyBorder="1" applyAlignment="1">
      <alignment vertical="center" textRotation="90"/>
    </xf>
    <xf numFmtId="164" fontId="1" fillId="0" borderId="0" xfId="0" applyNumberFormat="1" applyFont="1" applyFill="1" applyBorder="1" applyAlignment="1">
      <alignment horizontal="center" vertical="top" wrapText="1"/>
    </xf>
    <xf numFmtId="3" fontId="4" fillId="0" borderId="39" xfId="0" applyNumberFormat="1" applyFont="1" applyFill="1" applyBorder="1" applyAlignment="1">
      <alignment horizontal="center" vertical="top"/>
    </xf>
    <xf numFmtId="49" fontId="3" fillId="7" borderId="13" xfId="0" applyNumberFormat="1" applyFont="1" applyFill="1" applyBorder="1" applyAlignment="1">
      <alignment vertical="top"/>
    </xf>
    <xf numFmtId="3" fontId="4" fillId="0" borderId="46" xfId="0" applyNumberFormat="1" applyFont="1" applyFill="1" applyBorder="1" applyAlignment="1">
      <alignment horizontal="left" vertical="top" wrapText="1"/>
    </xf>
    <xf numFmtId="164" fontId="4" fillId="7" borderId="32" xfId="0" applyNumberFormat="1" applyFont="1" applyFill="1" applyBorder="1" applyAlignment="1">
      <alignment horizontal="center" vertical="top" wrapText="1"/>
    </xf>
    <xf numFmtId="3" fontId="3" fillId="4" borderId="62" xfId="0" applyNumberFormat="1" applyFont="1" applyFill="1" applyBorder="1" applyAlignment="1">
      <alignment horizontal="center" vertical="top"/>
    </xf>
    <xf numFmtId="49" fontId="3" fillId="7" borderId="22" xfId="0" applyNumberFormat="1" applyFont="1" applyFill="1" applyBorder="1" applyAlignment="1">
      <alignment vertical="top"/>
    </xf>
    <xf numFmtId="3" fontId="3" fillId="0" borderId="59" xfId="0" applyNumberFormat="1" applyFont="1" applyBorder="1" applyAlignment="1">
      <alignment horizontal="center" vertical="center" textRotation="90"/>
    </xf>
    <xf numFmtId="164" fontId="3" fillId="8" borderId="56" xfId="0" applyNumberFormat="1" applyFont="1" applyFill="1" applyBorder="1" applyAlignment="1">
      <alignment horizontal="center" vertical="top"/>
    </xf>
    <xf numFmtId="3" fontId="4" fillId="0" borderId="59" xfId="0" applyNumberFormat="1" applyFont="1" applyFill="1" applyBorder="1" applyAlignment="1">
      <alignment vertical="top"/>
    </xf>
    <xf numFmtId="3" fontId="4" fillId="0" borderId="22" xfId="0" applyNumberFormat="1" applyFont="1" applyFill="1" applyBorder="1" applyAlignment="1">
      <alignment vertical="top"/>
    </xf>
    <xf numFmtId="3" fontId="4" fillId="0" borderId="60" xfId="0" applyNumberFormat="1" applyFont="1" applyFill="1" applyBorder="1" applyAlignment="1">
      <alignment vertical="top"/>
    </xf>
    <xf numFmtId="3" fontId="3" fillId="0" borderId="37" xfId="0" applyNumberFormat="1" applyFont="1" applyBorder="1" applyAlignment="1">
      <alignment vertical="center" textRotation="90"/>
    </xf>
    <xf numFmtId="3" fontId="4" fillId="0" borderId="38" xfId="0" applyNumberFormat="1" applyFont="1" applyFill="1" applyBorder="1" applyAlignment="1">
      <alignment horizontal="center" vertical="top"/>
    </xf>
    <xf numFmtId="164" fontId="4" fillId="0" borderId="27" xfId="0" applyNumberFormat="1" applyFont="1" applyFill="1" applyBorder="1" applyAlignment="1">
      <alignment horizontal="center" vertical="top" wrapText="1"/>
    </xf>
    <xf numFmtId="3" fontId="4" fillId="0" borderId="28" xfId="0" applyNumberFormat="1" applyFont="1" applyFill="1" applyBorder="1" applyAlignment="1">
      <alignment vertical="top" wrapText="1"/>
    </xf>
    <xf numFmtId="3" fontId="4" fillId="0" borderId="2" xfId="0" applyNumberFormat="1" applyFont="1" applyFill="1" applyBorder="1" applyAlignment="1">
      <alignment horizontal="center" vertical="top"/>
    </xf>
    <xf numFmtId="3" fontId="4" fillId="0" borderId="67" xfId="0" applyNumberFormat="1" applyFont="1" applyFill="1" applyBorder="1" applyAlignment="1">
      <alignment horizontal="center" vertical="top"/>
    </xf>
    <xf numFmtId="3" fontId="3" fillId="4" borderId="41" xfId="0" applyNumberFormat="1" applyFont="1" applyFill="1" applyBorder="1" applyAlignment="1">
      <alignment vertical="top"/>
    </xf>
    <xf numFmtId="3" fontId="3" fillId="0" borderId="41" xfId="0" applyNumberFormat="1" applyFont="1" applyBorder="1" applyAlignment="1">
      <alignment vertical="center" textRotation="90"/>
    </xf>
    <xf numFmtId="164" fontId="4" fillId="0" borderId="42" xfId="0" applyNumberFormat="1" applyFont="1" applyFill="1" applyBorder="1" applyAlignment="1">
      <alignment horizontal="center" vertical="top"/>
    </xf>
    <xf numFmtId="3" fontId="4" fillId="6" borderId="39" xfId="0" applyNumberFormat="1" applyFont="1" applyFill="1" applyBorder="1" applyAlignment="1">
      <alignment horizontal="center" vertical="top"/>
    </xf>
    <xf numFmtId="3" fontId="4" fillId="6" borderId="13" xfId="0" applyNumberFormat="1" applyFont="1" applyFill="1" applyBorder="1" applyAlignment="1">
      <alignment horizontal="center" vertical="top"/>
    </xf>
    <xf numFmtId="3" fontId="3" fillId="0" borderId="62" xfId="0" applyNumberFormat="1" applyFont="1" applyBorder="1" applyAlignment="1">
      <alignment horizontal="center" vertical="center" textRotation="90"/>
    </xf>
    <xf numFmtId="3" fontId="6" fillId="0" borderId="60" xfId="0" applyNumberFormat="1" applyFont="1" applyBorder="1" applyAlignment="1">
      <alignment vertical="top"/>
    </xf>
    <xf numFmtId="164" fontId="6" fillId="5" borderId="8"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164" fontId="3" fillId="4" borderId="8" xfId="0" applyNumberFormat="1" applyFont="1" applyFill="1" applyBorder="1" applyAlignment="1">
      <alignment horizontal="center" vertical="top"/>
    </xf>
    <xf numFmtId="3" fontId="3" fillId="3" borderId="33" xfId="0" applyNumberFormat="1" applyFont="1" applyFill="1" applyBorder="1" applyAlignment="1">
      <alignment horizontal="center" vertical="top"/>
    </xf>
    <xf numFmtId="164" fontId="3" fillId="3" borderId="62" xfId="0" applyNumberFormat="1" applyFont="1" applyFill="1" applyBorder="1" applyAlignment="1">
      <alignment horizontal="center" vertical="top" wrapText="1"/>
    </xf>
    <xf numFmtId="3" fontId="1" fillId="0" borderId="0" xfId="0" applyNumberFormat="1" applyFont="1" applyBorder="1" applyAlignment="1">
      <alignment vertical="top" wrapText="1"/>
    </xf>
    <xf numFmtId="3" fontId="1" fillId="0" borderId="0" xfId="0" applyNumberFormat="1" applyFont="1" applyFill="1" applyAlignment="1">
      <alignment vertical="top"/>
    </xf>
    <xf numFmtId="3" fontId="1" fillId="7" borderId="0" xfId="0" applyNumberFormat="1" applyFont="1" applyFill="1" applyAlignment="1">
      <alignment vertical="top"/>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vertical="center" wrapText="1"/>
    </xf>
    <xf numFmtId="3" fontId="1" fillId="7" borderId="0" xfId="0" applyNumberFormat="1" applyFont="1" applyFill="1" applyBorder="1" applyAlignment="1">
      <alignment vertical="top"/>
    </xf>
    <xf numFmtId="3" fontId="4" fillId="7" borderId="0" xfId="0" applyNumberFormat="1" applyFont="1" applyFill="1" applyBorder="1" applyAlignment="1">
      <alignment vertical="top"/>
    </xf>
    <xf numFmtId="3" fontId="3" fillId="7" borderId="0" xfId="0" applyNumberFormat="1" applyFont="1" applyFill="1" applyBorder="1" applyAlignment="1">
      <alignment horizontal="center" vertical="top" wrapText="1"/>
    </xf>
    <xf numFmtId="164" fontId="6" fillId="3" borderId="8" xfId="0" applyNumberFormat="1" applyFont="1" applyFill="1" applyBorder="1" applyAlignment="1">
      <alignment horizontal="center" vertical="top" wrapText="1"/>
    </xf>
    <xf numFmtId="164" fontId="6" fillId="3" borderId="70" xfId="0" applyNumberFormat="1" applyFont="1" applyFill="1" applyBorder="1" applyAlignment="1">
      <alignment horizontal="center" vertical="top" wrapText="1"/>
    </xf>
    <xf numFmtId="3" fontId="4" fillId="7" borderId="0" xfId="0" applyNumberFormat="1" applyFont="1" applyFill="1" applyBorder="1" applyAlignment="1">
      <alignment horizontal="center" vertical="top" wrapText="1"/>
    </xf>
    <xf numFmtId="164" fontId="1" fillId="0" borderId="27" xfId="0" applyNumberFormat="1" applyFont="1" applyBorder="1" applyAlignment="1">
      <alignment horizontal="center" vertical="top" wrapText="1"/>
    </xf>
    <xf numFmtId="164" fontId="1" fillId="0" borderId="7" xfId="0" applyNumberFormat="1" applyFont="1" applyBorder="1" applyAlignment="1">
      <alignment horizontal="center" vertical="top" wrapText="1"/>
    </xf>
    <xf numFmtId="164" fontId="1" fillId="0" borderId="30" xfId="0" applyNumberFormat="1" applyFont="1" applyBorder="1" applyAlignment="1">
      <alignment horizontal="center" vertical="top" wrapText="1"/>
    </xf>
    <xf numFmtId="164" fontId="1" fillId="0" borderId="46" xfId="0" applyNumberFormat="1" applyFont="1" applyBorder="1" applyAlignment="1">
      <alignment horizontal="center" vertical="top" wrapText="1"/>
    </xf>
    <xf numFmtId="164" fontId="1" fillId="0" borderId="19"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3" fontId="1" fillId="7" borderId="0" xfId="0" applyNumberFormat="1" applyFont="1" applyFill="1" applyBorder="1" applyAlignment="1">
      <alignment horizontal="center" vertical="top"/>
    </xf>
    <xf numFmtId="164" fontId="1" fillId="0" borderId="55" xfId="0" applyNumberFormat="1" applyFont="1" applyBorder="1" applyAlignment="1">
      <alignment horizontal="center" vertical="top" wrapText="1"/>
    </xf>
    <xf numFmtId="164" fontId="6" fillId="8" borderId="8" xfId="0" applyNumberFormat="1" applyFont="1" applyFill="1" applyBorder="1" applyAlignment="1">
      <alignment horizontal="center" vertical="top" wrapText="1"/>
    </xf>
    <xf numFmtId="164" fontId="6" fillId="8" borderId="70" xfId="0" applyNumberFormat="1" applyFont="1" applyFill="1" applyBorder="1" applyAlignment="1">
      <alignment horizontal="center" vertical="top" wrapText="1"/>
    </xf>
    <xf numFmtId="3" fontId="6" fillId="7" borderId="0" xfId="0" applyNumberFormat="1" applyFont="1" applyFill="1" applyBorder="1" applyAlignment="1">
      <alignment horizontal="center" vertical="top"/>
    </xf>
    <xf numFmtId="3" fontId="1" fillId="0" borderId="0" xfId="0" applyNumberFormat="1" applyFont="1" applyBorder="1" applyAlignment="1">
      <alignment horizontal="center" vertical="top"/>
    </xf>
    <xf numFmtId="49" fontId="1" fillId="0" borderId="0" xfId="0" applyNumberFormat="1" applyFont="1" applyBorder="1" applyAlignment="1">
      <alignment horizontal="center" vertical="top"/>
    </xf>
    <xf numFmtId="3" fontId="1" fillId="0" borderId="0" xfId="0" applyNumberFormat="1" applyFont="1" applyBorder="1" applyAlignment="1">
      <alignment horizontal="left" vertical="top"/>
    </xf>
    <xf numFmtId="49" fontId="1" fillId="0" borderId="0" xfId="0" applyNumberFormat="1" applyFont="1" applyBorder="1" applyAlignment="1">
      <alignment horizontal="left" vertical="top"/>
    </xf>
    <xf numFmtId="3" fontId="6" fillId="0" borderId="0" xfId="0" applyNumberFormat="1" applyFont="1" applyAlignment="1">
      <alignment horizontal="center"/>
    </xf>
    <xf numFmtId="3" fontId="2" fillId="0" borderId="0" xfId="0" applyNumberFormat="1" applyFont="1" applyAlignment="1">
      <alignment horizontal="center"/>
    </xf>
    <xf numFmtId="3" fontId="2" fillId="0" borderId="0" xfId="0" applyNumberFormat="1" applyFont="1" applyAlignment="1">
      <alignment horizontal="left"/>
    </xf>
    <xf numFmtId="3" fontId="1" fillId="0" borderId="27" xfId="0" applyNumberFormat="1" applyFont="1" applyBorder="1" applyAlignment="1">
      <alignment horizontal="center" vertical="top" wrapText="1"/>
    </xf>
    <xf numFmtId="3" fontId="1" fillId="0" borderId="67" xfId="0" applyNumberFormat="1" applyFont="1" applyBorder="1" applyAlignment="1">
      <alignment horizontal="center" vertical="top" wrapText="1"/>
    </xf>
    <xf numFmtId="3" fontId="4" fillId="0" borderId="21" xfId="0" applyNumberFormat="1" applyFont="1" applyFill="1" applyBorder="1" applyAlignment="1">
      <alignment horizontal="center" vertical="center" textRotation="90" wrapText="1"/>
    </xf>
    <xf numFmtId="49" fontId="4" fillId="10" borderId="6" xfId="0" applyNumberFormat="1" applyFont="1" applyFill="1" applyBorder="1" applyAlignment="1">
      <alignment horizontal="center" vertical="top" wrapText="1"/>
    </xf>
    <xf numFmtId="3" fontId="4" fillId="6" borderId="61" xfId="0" applyNumberFormat="1" applyFont="1" applyFill="1" applyBorder="1" applyAlignment="1">
      <alignment horizontal="center" vertical="top"/>
    </xf>
    <xf numFmtId="3" fontId="4" fillId="7" borderId="36" xfId="0" applyNumberFormat="1" applyFont="1" applyFill="1" applyBorder="1" applyAlignment="1">
      <alignment horizontal="center" vertical="top"/>
    </xf>
    <xf numFmtId="3" fontId="4" fillId="7" borderId="4" xfId="0" applyNumberFormat="1" applyFont="1" applyFill="1" applyBorder="1" applyAlignment="1">
      <alignment horizontal="center" vertical="top"/>
    </xf>
    <xf numFmtId="3" fontId="4" fillId="7" borderId="5" xfId="0" applyNumberFormat="1" applyFont="1" applyFill="1" applyBorder="1" applyAlignment="1">
      <alignment horizontal="center" vertical="top"/>
    </xf>
    <xf numFmtId="3" fontId="4" fillId="7" borderId="7" xfId="0" applyNumberFormat="1" applyFont="1" applyFill="1" applyBorder="1" applyAlignment="1">
      <alignment horizontal="center" vertical="top"/>
    </xf>
    <xf numFmtId="3" fontId="4" fillId="7" borderId="35" xfId="0" applyNumberFormat="1" applyFont="1" applyFill="1" applyBorder="1" applyAlignment="1">
      <alignment horizontal="center" vertical="top"/>
    </xf>
    <xf numFmtId="49" fontId="1" fillId="10" borderId="0" xfId="0" applyNumberFormat="1" applyFont="1" applyFill="1" applyBorder="1" applyAlignment="1">
      <alignment horizontal="center" vertical="top" wrapText="1"/>
    </xf>
    <xf numFmtId="3" fontId="4" fillId="6" borderId="30" xfId="0" applyNumberFormat="1" applyFont="1" applyFill="1" applyBorder="1" applyAlignment="1">
      <alignment horizontal="center" vertical="top"/>
    </xf>
    <xf numFmtId="3" fontId="4" fillId="7" borderId="11" xfId="0" applyNumberFormat="1" applyFont="1" applyFill="1" applyBorder="1" applyAlignment="1">
      <alignment horizontal="center" vertical="top"/>
    </xf>
    <xf numFmtId="3" fontId="4" fillId="7" borderId="71" xfId="0" applyNumberFormat="1" applyFont="1" applyFill="1" applyBorder="1" applyAlignment="1">
      <alignment horizontal="center" vertical="top"/>
    </xf>
    <xf numFmtId="3" fontId="4" fillId="7" borderId="12" xfId="0" applyNumberFormat="1" applyFont="1" applyFill="1" applyBorder="1" applyAlignment="1">
      <alignment horizontal="center" vertical="top"/>
    </xf>
    <xf numFmtId="3" fontId="4" fillId="7" borderId="17" xfId="0" applyNumberFormat="1" applyFont="1" applyFill="1" applyBorder="1" applyAlignment="1">
      <alignment horizontal="center" vertical="top"/>
    </xf>
    <xf numFmtId="3" fontId="4" fillId="7" borderId="46" xfId="0" applyNumberFormat="1" applyFont="1" applyFill="1" applyBorder="1" applyAlignment="1">
      <alignment horizontal="center" vertical="top"/>
    </xf>
    <xf numFmtId="3" fontId="4" fillId="7" borderId="18" xfId="0" applyNumberFormat="1" applyFont="1" applyFill="1" applyBorder="1" applyAlignment="1">
      <alignment horizontal="center" vertical="top"/>
    </xf>
    <xf numFmtId="3" fontId="4" fillId="7" borderId="30" xfId="0" applyNumberFormat="1" applyFont="1" applyFill="1" applyBorder="1" applyAlignment="1">
      <alignment horizontal="center" vertical="top"/>
    </xf>
    <xf numFmtId="3" fontId="4" fillId="6" borderId="12" xfId="0" applyNumberFormat="1" applyFont="1" applyFill="1" applyBorder="1" applyAlignment="1">
      <alignment horizontal="center" vertical="top"/>
    </xf>
    <xf numFmtId="3" fontId="4" fillId="7" borderId="41" xfId="0" applyNumberFormat="1" applyFont="1" applyFill="1" applyBorder="1" applyAlignment="1">
      <alignment horizontal="center" vertical="top"/>
    </xf>
    <xf numFmtId="3" fontId="4" fillId="7" borderId="13" xfId="0" applyNumberFormat="1" applyFont="1" applyFill="1" applyBorder="1" applyAlignment="1">
      <alignment horizontal="center" vertical="top"/>
    </xf>
    <xf numFmtId="3" fontId="4" fillId="7" borderId="63" xfId="0" applyNumberFormat="1" applyFont="1" applyFill="1" applyBorder="1" applyAlignment="1">
      <alignment horizontal="center" vertical="top"/>
    </xf>
    <xf numFmtId="3" fontId="4" fillId="7" borderId="14" xfId="0" applyNumberFormat="1" applyFont="1" applyFill="1" applyBorder="1" applyAlignment="1">
      <alignment horizontal="center" vertical="top"/>
    </xf>
    <xf numFmtId="3" fontId="4" fillId="7" borderId="16" xfId="0" applyNumberFormat="1" applyFont="1" applyFill="1" applyBorder="1" applyAlignment="1">
      <alignment horizontal="center" vertical="top"/>
    </xf>
    <xf numFmtId="3" fontId="3" fillId="8" borderId="42" xfId="0" applyNumberFormat="1" applyFont="1" applyFill="1" applyBorder="1" applyAlignment="1">
      <alignment horizontal="center" vertical="top"/>
    </xf>
    <xf numFmtId="3" fontId="3" fillId="8" borderId="45" xfId="0" applyNumberFormat="1" applyFont="1" applyFill="1" applyBorder="1" applyAlignment="1">
      <alignment horizontal="center" vertical="top"/>
    </xf>
    <xf numFmtId="3" fontId="3" fillId="8" borderId="44" xfId="0" applyNumberFormat="1" applyFont="1" applyFill="1" applyBorder="1" applyAlignment="1">
      <alignment horizontal="center" vertical="top"/>
    </xf>
    <xf numFmtId="3" fontId="3" fillId="8" borderId="31" xfId="0" applyNumberFormat="1" applyFont="1" applyFill="1" applyBorder="1" applyAlignment="1">
      <alignment horizontal="center" vertical="top"/>
    </xf>
    <xf numFmtId="3" fontId="3" fillId="8" borderId="43" xfId="0" applyNumberFormat="1" applyFont="1" applyFill="1" applyBorder="1" applyAlignment="1">
      <alignment horizontal="center" vertical="top"/>
    </xf>
    <xf numFmtId="3" fontId="4" fillId="0" borderId="31" xfId="0" applyNumberFormat="1" applyFont="1" applyFill="1" applyBorder="1" applyAlignment="1">
      <alignment horizontal="center" vertical="top" wrapText="1"/>
    </xf>
    <xf numFmtId="3" fontId="4" fillId="6" borderId="11" xfId="0" applyNumberFormat="1" applyFont="1" applyFill="1" applyBorder="1" applyAlignment="1">
      <alignment horizontal="center" vertical="top"/>
    </xf>
    <xf numFmtId="49" fontId="4" fillId="10" borderId="14" xfId="0" applyNumberFormat="1" applyFont="1" applyFill="1" applyBorder="1" applyAlignment="1">
      <alignment horizontal="center" vertical="top" wrapText="1"/>
    </xf>
    <xf numFmtId="3" fontId="4" fillId="6" borderId="54" xfId="0" applyNumberFormat="1" applyFont="1" applyFill="1" applyBorder="1" applyAlignment="1">
      <alignment vertical="top"/>
    </xf>
    <xf numFmtId="3" fontId="4" fillId="0" borderId="71" xfId="0" applyNumberFormat="1" applyFont="1" applyFill="1" applyBorder="1" applyAlignment="1">
      <alignment horizontal="center" vertical="top"/>
    </xf>
    <xf numFmtId="3" fontId="4" fillId="6" borderId="49" xfId="0" applyNumberFormat="1" applyFont="1" applyFill="1" applyBorder="1" applyAlignment="1">
      <alignment horizontal="center" vertical="top"/>
    </xf>
    <xf numFmtId="49" fontId="4" fillId="10" borderId="0" xfId="0" applyNumberFormat="1" applyFont="1" applyFill="1" applyBorder="1" applyAlignment="1">
      <alignment horizontal="center" vertical="top" wrapText="1"/>
    </xf>
    <xf numFmtId="3" fontId="4" fillId="6" borderId="41" xfId="0" applyNumberFormat="1" applyFont="1" applyFill="1" applyBorder="1" applyAlignment="1">
      <alignment horizontal="center" vertical="top"/>
    </xf>
    <xf numFmtId="3" fontId="4" fillId="0" borderId="74" xfId="0" applyNumberFormat="1" applyFont="1" applyFill="1" applyBorder="1" applyAlignment="1">
      <alignment horizontal="center" vertical="top"/>
    </xf>
    <xf numFmtId="3" fontId="4" fillId="0" borderId="11" xfId="0" applyNumberFormat="1" applyFont="1" applyFill="1" applyBorder="1" applyAlignment="1">
      <alignment horizontal="center" vertical="top" wrapText="1"/>
    </xf>
    <xf numFmtId="3" fontId="4" fillId="0" borderId="47" xfId="0" applyNumberFormat="1" applyFont="1" applyFill="1" applyBorder="1" applyAlignment="1">
      <alignment horizontal="center" vertical="top" wrapText="1"/>
    </xf>
    <xf numFmtId="3" fontId="4" fillId="6" borderId="42" xfId="0" applyNumberFormat="1" applyFont="1" applyFill="1" applyBorder="1" applyAlignment="1">
      <alignment horizontal="center" vertical="top"/>
    </xf>
    <xf numFmtId="49" fontId="4" fillId="10" borderId="15" xfId="0" applyNumberFormat="1" applyFont="1" applyFill="1" applyBorder="1" applyAlignment="1">
      <alignment horizontal="center" vertical="top" wrapText="1"/>
    </xf>
    <xf numFmtId="3" fontId="4" fillId="0" borderId="51" xfId="0" applyNumberFormat="1" applyFont="1" applyFill="1" applyBorder="1" applyAlignment="1">
      <alignment horizontal="center" vertical="top"/>
    </xf>
    <xf numFmtId="3" fontId="4" fillId="0" borderId="49" xfId="0" applyNumberFormat="1" applyFont="1" applyFill="1" applyBorder="1" applyAlignment="1">
      <alignment horizontal="center" vertical="top"/>
    </xf>
    <xf numFmtId="3" fontId="4" fillId="6" borderId="53" xfId="0" applyNumberFormat="1" applyFont="1" applyFill="1" applyBorder="1" applyAlignment="1">
      <alignment vertical="top"/>
    </xf>
    <xf numFmtId="49" fontId="4" fillId="10" borderId="72" xfId="0" applyNumberFormat="1" applyFont="1" applyFill="1" applyBorder="1" applyAlignment="1">
      <alignment horizontal="center" vertical="top" wrapText="1"/>
    </xf>
    <xf numFmtId="3" fontId="4" fillId="6" borderId="47" xfId="0" applyNumberFormat="1" applyFont="1" applyFill="1" applyBorder="1" applyAlignment="1">
      <alignment horizontal="center" vertical="top"/>
    </xf>
    <xf numFmtId="3" fontId="3" fillId="6" borderId="17" xfId="0" applyNumberFormat="1" applyFont="1" applyFill="1" applyBorder="1" applyAlignment="1">
      <alignment horizontal="center" vertical="top"/>
    </xf>
    <xf numFmtId="3" fontId="3" fillId="8" borderId="47" xfId="0" applyNumberFormat="1" applyFont="1" applyFill="1" applyBorder="1" applyAlignment="1">
      <alignment horizontal="center" vertical="top"/>
    </xf>
    <xf numFmtId="3" fontId="4" fillId="6" borderId="46" xfId="0" applyNumberFormat="1" applyFont="1" applyFill="1" applyBorder="1" applyAlignment="1">
      <alignment horizontal="center" vertical="top"/>
    </xf>
    <xf numFmtId="49" fontId="4" fillId="10" borderId="75" xfId="0" applyNumberFormat="1" applyFont="1" applyFill="1" applyBorder="1" applyAlignment="1">
      <alignment horizontal="center" vertical="top" wrapText="1"/>
    </xf>
    <xf numFmtId="3" fontId="3" fillId="8" borderId="30" xfId="0" applyNumberFormat="1" applyFont="1" applyFill="1" applyBorder="1" applyAlignment="1">
      <alignment horizontal="center" vertical="top"/>
    </xf>
    <xf numFmtId="3" fontId="3" fillId="8" borderId="12" xfId="0" applyNumberFormat="1" applyFont="1" applyFill="1" applyBorder="1" applyAlignment="1">
      <alignment horizontal="center" vertical="top"/>
    </xf>
    <xf numFmtId="3" fontId="3" fillId="8" borderId="18" xfId="0" applyNumberFormat="1" applyFont="1" applyFill="1" applyBorder="1" applyAlignment="1">
      <alignment horizontal="center" vertical="top"/>
    </xf>
    <xf numFmtId="3" fontId="3" fillId="8" borderId="17" xfId="0" applyNumberFormat="1" applyFont="1" applyFill="1" applyBorder="1" applyAlignment="1">
      <alignment horizontal="center" vertical="top"/>
    </xf>
    <xf numFmtId="3" fontId="3" fillId="8" borderId="11" xfId="0" applyNumberFormat="1" applyFont="1" applyFill="1" applyBorder="1" applyAlignment="1">
      <alignment horizontal="center" vertical="top"/>
    </xf>
    <xf numFmtId="3" fontId="3" fillId="0" borderId="75" xfId="0" applyNumberFormat="1" applyFont="1" applyFill="1" applyBorder="1" applyAlignment="1">
      <alignment horizontal="center" vertical="top"/>
    </xf>
    <xf numFmtId="3" fontId="3" fillId="8" borderId="74" xfId="0" applyNumberFormat="1" applyFont="1" applyFill="1" applyBorder="1" applyAlignment="1">
      <alignment horizontal="center" vertical="top"/>
    </xf>
    <xf numFmtId="3" fontId="3" fillId="8" borderId="72" xfId="0" applyNumberFormat="1" applyFont="1" applyFill="1" applyBorder="1" applyAlignment="1">
      <alignment horizontal="center" vertical="top"/>
    </xf>
    <xf numFmtId="49" fontId="4" fillId="10" borderId="45"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49" fontId="4" fillId="10" borderId="53" xfId="0" applyNumberFormat="1" applyFont="1" applyFill="1" applyBorder="1" applyAlignment="1">
      <alignment horizontal="center" vertical="top"/>
    </xf>
    <xf numFmtId="3" fontId="3" fillId="8" borderId="71" xfId="0" applyNumberFormat="1" applyFont="1" applyFill="1" applyBorder="1" applyAlignment="1">
      <alignment horizontal="center" vertical="top"/>
    </xf>
    <xf numFmtId="3" fontId="4" fillId="0" borderId="49" xfId="0" applyNumberFormat="1" applyFont="1" applyFill="1" applyBorder="1" applyAlignment="1">
      <alignment vertical="top" wrapText="1"/>
    </xf>
    <xf numFmtId="49" fontId="4" fillId="10" borderId="0" xfId="0" applyNumberFormat="1" applyFont="1" applyFill="1" applyBorder="1" applyAlignment="1">
      <alignment horizontal="center" vertical="top"/>
    </xf>
    <xf numFmtId="3" fontId="4" fillId="7" borderId="51" xfId="0" applyNumberFormat="1" applyFont="1" applyFill="1" applyBorder="1" applyAlignment="1">
      <alignment horizontal="center" vertical="top" wrapText="1"/>
    </xf>
    <xf numFmtId="3" fontId="4" fillId="7" borderId="49" xfId="0" applyNumberFormat="1" applyFont="1" applyFill="1" applyBorder="1" applyAlignment="1">
      <alignment horizontal="center" vertical="top" wrapText="1"/>
    </xf>
    <xf numFmtId="3" fontId="4" fillId="6" borderId="44" xfId="0" applyNumberFormat="1" applyFont="1" applyFill="1" applyBorder="1" applyAlignment="1">
      <alignment horizontal="center" vertical="top"/>
    </xf>
    <xf numFmtId="3" fontId="4" fillId="0" borderId="16" xfId="0" applyNumberFormat="1" applyFont="1" applyBorder="1" applyAlignment="1">
      <alignment vertical="top" wrapText="1"/>
    </xf>
    <xf numFmtId="3" fontId="4" fillId="0" borderId="58" xfId="0" applyNumberFormat="1" applyFont="1" applyFill="1" applyBorder="1" applyAlignment="1">
      <alignment horizontal="center" vertical="top"/>
    </xf>
    <xf numFmtId="3" fontId="4" fillId="0" borderId="0" xfId="0" applyNumberFormat="1" applyFont="1" applyFill="1" applyBorder="1" applyAlignment="1">
      <alignment horizontal="center" vertical="top"/>
    </xf>
    <xf numFmtId="49" fontId="4" fillId="10" borderId="15" xfId="0" applyNumberFormat="1" applyFont="1" applyFill="1" applyBorder="1" applyAlignment="1">
      <alignment horizontal="center" vertical="top"/>
    </xf>
    <xf numFmtId="3" fontId="4" fillId="10" borderId="56" xfId="0" applyNumberFormat="1" applyFont="1" applyFill="1" applyBorder="1" applyAlignment="1">
      <alignment horizontal="left" vertical="top" wrapText="1"/>
    </xf>
    <xf numFmtId="3" fontId="4" fillId="10" borderId="31" xfId="0" applyNumberFormat="1" applyFont="1" applyFill="1" applyBorder="1" applyAlignment="1">
      <alignment horizontal="center" vertical="top" textRotation="90" wrapText="1"/>
    </xf>
    <xf numFmtId="49" fontId="4" fillId="10" borderId="56" xfId="0" applyNumberFormat="1" applyFont="1" applyFill="1" applyBorder="1" applyAlignment="1">
      <alignment horizontal="center" vertical="top" wrapText="1"/>
    </xf>
    <xf numFmtId="3" fontId="3" fillId="10" borderId="56" xfId="0" applyNumberFormat="1" applyFont="1" applyFill="1" applyBorder="1" applyAlignment="1">
      <alignment horizontal="center" vertical="top"/>
    </xf>
    <xf numFmtId="3" fontId="3" fillId="10" borderId="26" xfId="0" applyNumberFormat="1" applyFont="1" applyFill="1" applyBorder="1" applyAlignment="1">
      <alignment horizontal="center" vertical="top"/>
    </xf>
    <xf numFmtId="3" fontId="3" fillId="10" borderId="58" xfId="0" applyNumberFormat="1" applyFont="1" applyFill="1" applyBorder="1" applyAlignment="1">
      <alignment horizontal="center" vertical="top"/>
    </xf>
    <xf numFmtId="49" fontId="4" fillId="0" borderId="35" xfId="0" applyNumberFormat="1" applyFont="1" applyBorder="1" applyAlignment="1">
      <alignment horizontal="center" vertical="top" wrapText="1"/>
    </xf>
    <xf numFmtId="3" fontId="4" fillId="0" borderId="35" xfId="0" applyNumberFormat="1" applyFont="1" applyFill="1" applyBorder="1" applyAlignment="1">
      <alignment horizontal="center" vertical="top"/>
    </xf>
    <xf numFmtId="3" fontId="3" fillId="0" borderId="5" xfId="0" applyNumberFormat="1" applyFont="1" applyFill="1" applyBorder="1" applyAlignment="1">
      <alignment horizontal="center" vertical="top"/>
    </xf>
    <xf numFmtId="49" fontId="4" fillId="0" borderId="1" xfId="0" applyNumberFormat="1" applyFont="1" applyBorder="1" applyAlignment="1">
      <alignment horizontal="center" vertical="top" wrapText="1"/>
    </xf>
    <xf numFmtId="3" fontId="3" fillId="8" borderId="55" xfId="0" applyNumberFormat="1" applyFont="1" applyFill="1" applyBorder="1" applyAlignment="1">
      <alignment horizontal="center" vertical="top"/>
    </xf>
    <xf numFmtId="3" fontId="3" fillId="8" borderId="26" xfId="0" applyNumberFormat="1" applyFont="1" applyFill="1" applyBorder="1" applyAlignment="1">
      <alignment horizontal="center" vertical="top"/>
    </xf>
    <xf numFmtId="3" fontId="3" fillId="8" borderId="20" xfId="0" applyNumberFormat="1" applyFont="1" applyFill="1" applyBorder="1" applyAlignment="1">
      <alignment horizontal="center" vertical="top"/>
    </xf>
    <xf numFmtId="3" fontId="3" fillId="8" borderId="56" xfId="0" applyNumberFormat="1" applyFont="1" applyFill="1" applyBorder="1" applyAlignment="1">
      <alignment horizontal="center" vertical="top"/>
    </xf>
    <xf numFmtId="3" fontId="3" fillId="8" borderId="21" xfId="0" applyNumberFormat="1" applyFont="1" applyFill="1" applyBorder="1" applyAlignment="1">
      <alignment horizontal="center" vertical="top"/>
    </xf>
    <xf numFmtId="3" fontId="1" fillId="6" borderId="27" xfId="0" applyNumberFormat="1" applyFont="1" applyFill="1" applyBorder="1" applyAlignment="1">
      <alignment horizontal="center" vertical="top"/>
    </xf>
    <xf numFmtId="3" fontId="1" fillId="6" borderId="67" xfId="0" applyNumberFormat="1" applyFont="1" applyFill="1" applyBorder="1" applyAlignment="1">
      <alignment horizontal="center" vertical="top"/>
    </xf>
    <xf numFmtId="3" fontId="1" fillId="0" borderId="28"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49" fontId="4" fillId="0" borderId="35" xfId="0" applyNumberFormat="1" applyFont="1" applyBorder="1" applyAlignment="1">
      <alignment horizontal="center" vertical="top"/>
    </xf>
    <xf numFmtId="3" fontId="1" fillId="0" borderId="49" xfId="0" applyNumberFormat="1" applyFont="1" applyFill="1" applyBorder="1" applyAlignment="1">
      <alignment horizontal="center" vertical="top"/>
    </xf>
    <xf numFmtId="3" fontId="1" fillId="0" borderId="3" xfId="0" applyNumberFormat="1" applyFont="1" applyFill="1" applyBorder="1" applyAlignment="1">
      <alignment horizontal="center" vertical="top"/>
    </xf>
    <xf numFmtId="3" fontId="1" fillId="0" borderId="73" xfId="0" applyNumberFormat="1" applyFont="1" applyFill="1" applyBorder="1" applyAlignment="1">
      <alignment horizontal="center" vertical="top"/>
    </xf>
    <xf numFmtId="3" fontId="1" fillId="0" borderId="38" xfId="0" applyNumberFormat="1" applyFont="1" applyFill="1" applyBorder="1" applyAlignment="1">
      <alignment horizontal="center" vertical="top"/>
    </xf>
    <xf numFmtId="3" fontId="6" fillId="8" borderId="55" xfId="0" applyNumberFormat="1" applyFont="1" applyFill="1" applyBorder="1" applyAlignment="1">
      <alignment horizontal="center" vertical="top"/>
    </xf>
    <xf numFmtId="3" fontId="6" fillId="8" borderId="26" xfId="0" applyNumberFormat="1" applyFont="1" applyFill="1" applyBorder="1" applyAlignment="1">
      <alignment horizontal="center" vertical="top"/>
    </xf>
    <xf numFmtId="3" fontId="3" fillId="8" borderId="68" xfId="0" applyNumberFormat="1" applyFont="1" applyFill="1" applyBorder="1" applyAlignment="1">
      <alignment horizontal="center" vertical="top"/>
    </xf>
    <xf numFmtId="49" fontId="4" fillId="0" borderId="6" xfId="0" applyNumberFormat="1" applyFont="1" applyBorder="1" applyAlignment="1">
      <alignment horizontal="center" vertical="top"/>
    </xf>
    <xf numFmtId="3" fontId="4" fillId="6" borderId="27" xfId="0" applyNumberFormat="1" applyFont="1" applyFill="1" applyBorder="1" applyAlignment="1">
      <alignment horizontal="center" vertical="top"/>
    </xf>
    <xf numFmtId="3" fontId="4" fillId="6" borderId="67" xfId="0" applyNumberFormat="1" applyFont="1" applyFill="1" applyBorder="1" applyAlignment="1">
      <alignment horizontal="center" vertical="top"/>
    </xf>
    <xf numFmtId="3" fontId="4" fillId="0" borderId="7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49" fontId="4" fillId="0" borderId="24" xfId="0" applyNumberFormat="1" applyFont="1" applyBorder="1" applyAlignment="1">
      <alignment horizontal="center" vertical="top"/>
    </xf>
    <xf numFmtId="3" fontId="3" fillId="8" borderId="57" xfId="0" applyNumberFormat="1" applyFont="1" applyFill="1" applyBorder="1" applyAlignment="1">
      <alignment horizontal="center" vertical="top"/>
    </xf>
    <xf numFmtId="3" fontId="3" fillId="5" borderId="8" xfId="0" applyNumberFormat="1" applyFont="1" applyFill="1" applyBorder="1" applyAlignment="1">
      <alignment horizontal="center" vertical="top"/>
    </xf>
    <xf numFmtId="3" fontId="3" fillId="5" borderId="77" xfId="0" applyNumberFormat="1" applyFont="1" applyFill="1" applyBorder="1" applyAlignment="1">
      <alignment horizontal="center" vertical="top"/>
    </xf>
    <xf numFmtId="3" fontId="3" fillId="5" borderId="33" xfId="0" applyNumberFormat="1" applyFont="1" applyFill="1" applyBorder="1" applyAlignment="1">
      <alignment horizontal="center" vertical="top"/>
    </xf>
    <xf numFmtId="49" fontId="1" fillId="9" borderId="5" xfId="0" applyNumberFormat="1" applyFont="1" applyFill="1" applyBorder="1" applyAlignment="1">
      <alignment horizontal="center" vertical="top"/>
    </xf>
    <xf numFmtId="3" fontId="3" fillId="7" borderId="6" xfId="0" applyNumberFormat="1" applyFont="1" applyFill="1" applyBorder="1" applyAlignment="1">
      <alignment horizontal="center" vertical="top"/>
    </xf>
    <xf numFmtId="3" fontId="3" fillId="6" borderId="37" xfId="0" applyNumberFormat="1" applyFont="1" applyFill="1" applyBorder="1" applyAlignment="1">
      <alignment horizontal="center" vertical="top"/>
    </xf>
    <xf numFmtId="3" fontId="3" fillId="6" borderId="5" xfId="0" applyNumberFormat="1" applyFont="1" applyFill="1" applyBorder="1" applyAlignment="1">
      <alignment horizontal="center" vertical="top"/>
    </xf>
    <xf numFmtId="3" fontId="3" fillId="7" borderId="36" xfId="0" applyNumberFormat="1" applyFont="1" applyFill="1" applyBorder="1" applyAlignment="1">
      <alignment horizontal="center" vertical="top"/>
    </xf>
    <xf numFmtId="3" fontId="3" fillId="7" borderId="69" xfId="0" applyNumberFormat="1" applyFont="1" applyFill="1" applyBorder="1" applyAlignment="1">
      <alignment horizontal="center" vertical="top"/>
    </xf>
    <xf numFmtId="3" fontId="4" fillId="7" borderId="37" xfId="0" applyNumberFormat="1" applyFont="1" applyFill="1" applyBorder="1" applyAlignment="1">
      <alignment horizontal="center" vertical="top" wrapText="1"/>
    </xf>
    <xf numFmtId="3" fontId="4" fillId="7" borderId="4" xfId="0" applyNumberFormat="1" applyFont="1" applyFill="1" applyBorder="1" applyAlignment="1">
      <alignment horizontal="center" vertical="top" wrapText="1"/>
    </xf>
    <xf numFmtId="3" fontId="4" fillId="7" borderId="61" xfId="0" applyNumberFormat="1" applyFont="1" applyFill="1" applyBorder="1" applyAlignment="1">
      <alignment vertical="top" wrapText="1"/>
    </xf>
    <xf numFmtId="3" fontId="4" fillId="0" borderId="66" xfId="0" applyNumberFormat="1" applyFont="1" applyFill="1" applyBorder="1" applyAlignment="1">
      <alignment horizontal="center" vertical="top"/>
    </xf>
    <xf numFmtId="3" fontId="4" fillId="6" borderId="75" xfId="0" applyNumberFormat="1" applyFont="1" applyFill="1" applyBorder="1" applyAlignment="1">
      <alignment horizontal="center" vertical="top"/>
    </xf>
    <xf numFmtId="3" fontId="4" fillId="7" borderId="49" xfId="0" applyNumberFormat="1" applyFont="1" applyFill="1" applyBorder="1" applyAlignment="1">
      <alignment horizontal="center" vertical="top"/>
    </xf>
    <xf numFmtId="3" fontId="4" fillId="7" borderId="50" xfId="0" applyNumberFormat="1" applyFont="1" applyFill="1" applyBorder="1" applyAlignment="1">
      <alignment horizontal="center" vertical="top"/>
    </xf>
    <xf numFmtId="3" fontId="4" fillId="6" borderId="0" xfId="0" applyNumberFormat="1" applyFont="1" applyFill="1" applyBorder="1" applyAlignment="1">
      <alignment vertical="top"/>
    </xf>
    <xf numFmtId="3" fontId="4" fillId="6" borderId="14" xfId="0" applyNumberFormat="1" applyFont="1" applyFill="1" applyBorder="1" applyAlignment="1">
      <alignment horizontal="center" vertical="top"/>
    </xf>
    <xf numFmtId="3" fontId="4" fillId="0" borderId="18" xfId="0" applyNumberFormat="1" applyFont="1" applyFill="1" applyBorder="1" applyAlignment="1">
      <alignment horizontal="center" vertical="top"/>
    </xf>
    <xf numFmtId="3" fontId="4" fillId="6" borderId="17" xfId="0" applyNumberFormat="1" applyFont="1" applyFill="1" applyBorder="1" applyAlignment="1">
      <alignment horizontal="center" vertical="top"/>
    </xf>
    <xf numFmtId="49" fontId="6" fillId="0" borderId="13" xfId="0" applyNumberFormat="1" applyFont="1" applyBorder="1" applyAlignment="1">
      <alignment horizontal="center" vertical="top"/>
    </xf>
    <xf numFmtId="3" fontId="1" fillId="6" borderId="16" xfId="0" applyNumberFormat="1" applyFont="1" applyFill="1" applyBorder="1" applyAlignment="1">
      <alignment vertical="top" wrapText="1"/>
    </xf>
    <xf numFmtId="3" fontId="6" fillId="0" borderId="0" xfId="0" applyNumberFormat="1" applyFont="1" applyFill="1" applyBorder="1" applyAlignment="1">
      <alignment horizontal="center" vertical="top" textRotation="180" wrapText="1"/>
    </xf>
    <xf numFmtId="3" fontId="6" fillId="0" borderId="0" xfId="0" applyNumberFormat="1" applyFont="1" applyBorder="1" applyAlignment="1">
      <alignment horizontal="center" vertical="top"/>
    </xf>
    <xf numFmtId="3" fontId="4" fillId="7" borderId="66" xfId="0" applyNumberFormat="1" applyFont="1" applyFill="1" applyBorder="1" applyAlignment="1">
      <alignment horizontal="center" vertical="top" wrapText="1"/>
    </xf>
    <xf numFmtId="3" fontId="4" fillId="0" borderId="44" xfId="0" applyNumberFormat="1" applyFont="1" applyBorder="1" applyAlignment="1">
      <alignment vertical="top"/>
    </xf>
    <xf numFmtId="3" fontId="4" fillId="0" borderId="62" xfId="0" applyNumberFormat="1" applyFont="1" applyFill="1" applyBorder="1" applyAlignment="1">
      <alignment vertical="top" wrapText="1"/>
    </xf>
    <xf numFmtId="49" fontId="4" fillId="9" borderId="72" xfId="0" applyNumberFormat="1" applyFont="1" applyFill="1" applyBorder="1" applyAlignment="1">
      <alignment horizontal="center" vertical="top"/>
    </xf>
    <xf numFmtId="3" fontId="4" fillId="6" borderId="40" xfId="0" applyNumberFormat="1" applyFont="1" applyFill="1" applyBorder="1" applyAlignment="1">
      <alignment vertical="top" wrapText="1"/>
    </xf>
    <xf numFmtId="3" fontId="4" fillId="0" borderId="16" xfId="0" applyNumberFormat="1" applyFont="1" applyBorder="1" applyAlignment="1">
      <alignment vertical="center" textRotation="90" wrapText="1"/>
    </xf>
    <xf numFmtId="3" fontId="4" fillId="0" borderId="28" xfId="0" applyNumberFormat="1" applyFont="1" applyFill="1" applyBorder="1" applyAlignment="1">
      <alignment horizontal="center" vertical="top" wrapText="1"/>
    </xf>
    <xf numFmtId="3" fontId="4" fillId="0" borderId="52" xfId="0" applyNumberFormat="1" applyFont="1" applyBorder="1" applyAlignment="1">
      <alignment horizontal="center" vertical="top"/>
    </xf>
    <xf numFmtId="3" fontId="4" fillId="7" borderId="53" xfId="0" applyNumberFormat="1" applyFont="1" applyFill="1" applyBorder="1" applyAlignment="1">
      <alignment horizontal="center" vertical="top"/>
    </xf>
    <xf numFmtId="3" fontId="4" fillId="7" borderId="18" xfId="0" applyNumberFormat="1" applyFont="1" applyFill="1" applyBorder="1" applyAlignment="1">
      <alignment horizontal="center" vertical="top" wrapText="1"/>
    </xf>
    <xf numFmtId="3" fontId="4" fillId="0" borderId="46" xfId="0" applyNumberFormat="1" applyFont="1" applyFill="1" applyBorder="1" applyAlignment="1">
      <alignment horizontal="center" vertical="top" wrapText="1"/>
    </xf>
    <xf numFmtId="3" fontId="4" fillId="0" borderId="46" xfId="0" applyNumberFormat="1" applyFont="1" applyBorder="1" applyAlignment="1">
      <alignment horizontal="left" vertical="top" wrapText="1"/>
    </xf>
    <xf numFmtId="3" fontId="4" fillId="6" borderId="43" xfId="0" applyNumberFormat="1" applyFont="1" applyFill="1" applyBorder="1" applyAlignment="1">
      <alignment horizontal="center" vertical="top"/>
    </xf>
    <xf numFmtId="3" fontId="4" fillId="7" borderId="47" xfId="0" applyNumberFormat="1" applyFont="1" applyFill="1" applyBorder="1" applyAlignment="1">
      <alignment horizontal="center" vertical="top"/>
    </xf>
    <xf numFmtId="3" fontId="4" fillId="0" borderId="18" xfId="0" applyNumberFormat="1" applyFont="1" applyFill="1" applyBorder="1" applyAlignment="1">
      <alignment horizontal="center" vertical="top" wrapText="1"/>
    </xf>
    <xf numFmtId="49" fontId="4" fillId="0" borderId="45" xfId="0" applyNumberFormat="1" applyFont="1" applyFill="1" applyBorder="1" applyAlignment="1">
      <alignment horizontal="center" vertical="top"/>
    </xf>
    <xf numFmtId="3" fontId="3" fillId="8" borderId="57" xfId="0" applyNumberFormat="1" applyFont="1" applyFill="1" applyBorder="1" applyAlignment="1">
      <alignment horizontal="center" vertical="top" wrapText="1"/>
    </xf>
    <xf numFmtId="49" fontId="4" fillId="9" borderId="0" xfId="0" applyNumberFormat="1" applyFont="1" applyFill="1" applyBorder="1" applyAlignment="1">
      <alignment horizontal="center" vertical="top"/>
    </xf>
    <xf numFmtId="3" fontId="1" fillId="6" borderId="41" xfId="0" applyNumberFormat="1" applyFont="1" applyFill="1" applyBorder="1" applyAlignment="1">
      <alignment horizontal="center" vertical="top"/>
    </xf>
    <xf numFmtId="3" fontId="1" fillId="6" borderId="13"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49" fontId="4" fillId="0" borderId="47" xfId="0" applyNumberFormat="1" applyFont="1" applyFill="1" applyBorder="1" applyAlignment="1">
      <alignment horizontal="center" vertical="top"/>
    </xf>
    <xf numFmtId="3" fontId="1" fillId="6" borderId="11"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3" fontId="4" fillId="7" borderId="30" xfId="0" applyNumberFormat="1" applyFont="1" applyFill="1" applyBorder="1" applyAlignment="1">
      <alignment horizontal="center" vertical="top" wrapText="1"/>
    </xf>
    <xf numFmtId="0" fontId="4" fillId="6" borderId="11" xfId="0" applyFont="1" applyFill="1" applyBorder="1" applyAlignment="1">
      <alignment horizontal="left" vertical="top" wrapText="1"/>
    </xf>
    <xf numFmtId="1" fontId="4" fillId="0" borderId="11" xfId="0" applyNumberFormat="1" applyFont="1" applyFill="1" applyBorder="1" applyAlignment="1">
      <alignment horizontal="center" vertical="top"/>
    </xf>
    <xf numFmtId="3" fontId="1" fillId="6" borderId="30" xfId="0" applyNumberFormat="1" applyFont="1" applyFill="1" applyBorder="1" applyAlignment="1">
      <alignment horizontal="center" vertical="top"/>
    </xf>
    <xf numFmtId="3" fontId="1" fillId="6" borderId="71" xfId="0" applyNumberFormat="1" applyFont="1" applyFill="1" applyBorder="1" applyAlignment="1">
      <alignment horizontal="center" vertical="top"/>
    </xf>
    <xf numFmtId="1" fontId="4" fillId="0" borderId="39" xfId="0" applyNumberFormat="1" applyFont="1" applyFill="1" applyBorder="1" applyAlignment="1">
      <alignment horizontal="center" vertical="top"/>
    </xf>
    <xf numFmtId="1" fontId="4" fillId="0" borderId="43" xfId="0" applyNumberFormat="1" applyFont="1" applyFill="1" applyBorder="1" applyAlignment="1">
      <alignment horizontal="center" vertical="top"/>
    </xf>
    <xf numFmtId="3" fontId="3" fillId="8" borderId="24" xfId="0" applyNumberFormat="1" applyFont="1" applyFill="1" applyBorder="1" applyAlignment="1">
      <alignment horizontal="center" vertical="top" wrapText="1"/>
    </xf>
    <xf numFmtId="3" fontId="3" fillId="8" borderId="62" xfId="0" applyNumberFormat="1" applyFont="1" applyFill="1" applyBorder="1" applyAlignment="1">
      <alignment horizontal="center" vertical="top"/>
    </xf>
    <xf numFmtId="3" fontId="3" fillId="8" borderId="24" xfId="0" applyNumberFormat="1" applyFont="1" applyFill="1" applyBorder="1" applyAlignment="1">
      <alignment horizontal="center" vertical="top"/>
    </xf>
    <xf numFmtId="3" fontId="4" fillId="0" borderId="78" xfId="0" applyNumberFormat="1" applyFont="1" applyFill="1" applyBorder="1" applyAlignment="1">
      <alignment horizontal="center" vertical="top"/>
    </xf>
    <xf numFmtId="3" fontId="4" fillId="0" borderId="27" xfId="0" applyNumberFormat="1" applyFont="1" applyFill="1" applyBorder="1" applyAlignment="1">
      <alignment vertical="top" wrapText="1"/>
    </xf>
    <xf numFmtId="3" fontId="4" fillId="0" borderId="75" xfId="0" applyNumberFormat="1" applyFont="1" applyFill="1" applyBorder="1" applyAlignment="1">
      <alignment horizontal="center" vertical="top"/>
    </xf>
    <xf numFmtId="1" fontId="4" fillId="0" borderId="52" xfId="0" applyNumberFormat="1" applyFont="1" applyFill="1" applyBorder="1" applyAlignment="1">
      <alignment horizontal="center" vertical="top"/>
    </xf>
    <xf numFmtId="3" fontId="4" fillId="0" borderId="14" xfId="0" applyNumberFormat="1" applyFont="1" applyFill="1" applyBorder="1" applyAlignment="1">
      <alignment horizontal="center" vertical="top"/>
    </xf>
    <xf numFmtId="3" fontId="4" fillId="0" borderId="17" xfId="0" applyNumberFormat="1" applyFont="1" applyFill="1" applyBorder="1" applyAlignment="1">
      <alignment horizontal="center" vertical="top"/>
    </xf>
    <xf numFmtId="3" fontId="4" fillId="0" borderId="31" xfId="0" applyNumberFormat="1" applyFont="1" applyFill="1" applyBorder="1" applyAlignment="1">
      <alignment horizontal="center" vertical="top"/>
    </xf>
    <xf numFmtId="3" fontId="4" fillId="6" borderId="72" xfId="0" applyNumberFormat="1" applyFont="1" applyFill="1" applyBorder="1" applyAlignment="1">
      <alignment horizontal="center" vertical="top"/>
    </xf>
    <xf numFmtId="49" fontId="4" fillId="9" borderId="51" xfId="0" applyNumberFormat="1" applyFont="1" applyFill="1" applyBorder="1" applyAlignment="1">
      <alignment horizontal="center" vertical="top"/>
    </xf>
    <xf numFmtId="3" fontId="3" fillId="8" borderId="79" xfId="0" applyNumberFormat="1" applyFont="1" applyFill="1" applyBorder="1" applyAlignment="1">
      <alignment horizontal="center" vertical="top"/>
    </xf>
    <xf numFmtId="3" fontId="4" fillId="0" borderId="5" xfId="0" applyNumberFormat="1" applyFont="1" applyFill="1" applyBorder="1" applyAlignment="1">
      <alignment horizontal="center" vertical="top"/>
    </xf>
    <xf numFmtId="3" fontId="4" fillId="0" borderId="3" xfId="0" applyNumberFormat="1" applyFont="1" applyFill="1" applyBorder="1" applyAlignment="1">
      <alignment horizontal="center" vertical="top" wrapText="1"/>
    </xf>
    <xf numFmtId="9" fontId="4" fillId="0" borderId="53" xfId="0" applyNumberFormat="1" applyFont="1" applyFill="1" applyBorder="1" applyAlignment="1">
      <alignment horizontal="center" vertical="top"/>
    </xf>
    <xf numFmtId="1" fontId="4" fillId="0" borderId="50" xfId="0" applyNumberFormat="1" applyFont="1" applyFill="1" applyBorder="1" applyAlignment="1">
      <alignment horizontal="center" vertical="top"/>
    </xf>
    <xf numFmtId="1" fontId="4" fillId="0" borderId="53" xfId="0" applyNumberFormat="1" applyFont="1" applyFill="1" applyBorder="1" applyAlignment="1">
      <alignment horizontal="center" vertical="top"/>
    </xf>
    <xf numFmtId="1" fontId="4" fillId="0" borderId="75" xfId="0" applyNumberFormat="1" applyFont="1" applyFill="1" applyBorder="1" applyAlignment="1">
      <alignment horizontal="center" vertical="top"/>
    </xf>
    <xf numFmtId="3" fontId="4" fillId="0" borderId="23" xfId="0" applyNumberFormat="1" applyFont="1" applyFill="1" applyBorder="1" applyAlignment="1">
      <alignment horizontal="center" vertical="top"/>
    </xf>
    <xf numFmtId="3" fontId="4" fillId="7" borderId="54" xfId="0" applyNumberFormat="1" applyFont="1" applyFill="1" applyBorder="1" applyAlignment="1">
      <alignment horizontal="center" vertical="top"/>
    </xf>
    <xf numFmtId="3" fontId="3" fillId="8" borderId="19" xfId="0" applyNumberFormat="1" applyFont="1" applyFill="1" applyBorder="1" applyAlignment="1">
      <alignment horizontal="center" vertical="top"/>
    </xf>
    <xf numFmtId="3" fontId="4" fillId="0" borderId="50" xfId="0" applyNumberFormat="1" applyFont="1" applyFill="1" applyBorder="1" applyAlignment="1">
      <alignment vertical="top"/>
    </xf>
    <xf numFmtId="3" fontId="4" fillId="0" borderId="53" xfId="0" applyNumberFormat="1" applyFont="1" applyFill="1" applyBorder="1" applyAlignment="1">
      <alignment vertical="top"/>
    </xf>
    <xf numFmtId="3" fontId="4" fillId="0" borderId="73" xfId="0" applyNumberFormat="1" applyFont="1" applyBorder="1" applyAlignment="1">
      <alignment horizontal="center" vertical="top"/>
    </xf>
    <xf numFmtId="3" fontId="4" fillId="0" borderId="53" xfId="0" applyNumberFormat="1" applyFont="1" applyBorder="1" applyAlignment="1">
      <alignment horizontal="center" vertical="top"/>
    </xf>
    <xf numFmtId="3" fontId="4" fillId="0" borderId="51" xfId="0" applyNumberFormat="1" applyFont="1" applyBorder="1" applyAlignment="1">
      <alignment horizontal="center" vertical="top"/>
    </xf>
    <xf numFmtId="3" fontId="4" fillId="0" borderId="49" xfId="0" applyNumberFormat="1" applyFont="1" applyBorder="1" applyAlignment="1">
      <alignment vertical="top"/>
    </xf>
    <xf numFmtId="3" fontId="4" fillId="0" borderId="50" xfId="0" applyNumberFormat="1" applyFont="1" applyBorder="1" applyAlignment="1">
      <alignment vertical="top"/>
    </xf>
    <xf numFmtId="3" fontId="4" fillId="0" borderId="66" xfId="0" applyNumberFormat="1" applyFont="1" applyBorder="1" applyAlignment="1">
      <alignment vertical="top"/>
    </xf>
    <xf numFmtId="49" fontId="4" fillId="0" borderId="43" xfId="0" applyNumberFormat="1" applyFont="1" applyFill="1" applyBorder="1" applyAlignment="1">
      <alignment horizontal="center" vertical="top"/>
    </xf>
    <xf numFmtId="3" fontId="4" fillId="6" borderId="18" xfId="0" applyNumberFormat="1" applyFont="1" applyFill="1" applyBorder="1" applyAlignment="1">
      <alignment horizontal="center" vertical="top"/>
    </xf>
    <xf numFmtId="3" fontId="3" fillId="8" borderId="32" xfId="0" applyNumberFormat="1" applyFont="1" applyFill="1" applyBorder="1" applyAlignment="1">
      <alignment horizontal="center" vertical="top"/>
    </xf>
    <xf numFmtId="49" fontId="3" fillId="0" borderId="13" xfId="0" applyNumberFormat="1" applyFont="1" applyFill="1" applyBorder="1" applyAlignment="1">
      <alignment horizontal="center" vertical="top"/>
    </xf>
    <xf numFmtId="3" fontId="4" fillId="7" borderId="27" xfId="0" applyNumberFormat="1" applyFont="1" applyFill="1" applyBorder="1" applyAlignment="1">
      <alignment horizontal="center" vertical="top" wrapText="1"/>
    </xf>
    <xf numFmtId="3" fontId="4" fillId="6" borderId="50" xfId="0" applyNumberFormat="1" applyFont="1" applyFill="1" applyBorder="1" applyAlignment="1">
      <alignment horizontal="center" vertical="top"/>
    </xf>
    <xf numFmtId="3" fontId="4" fillId="6" borderId="31" xfId="0" applyNumberFormat="1" applyFont="1" applyFill="1" applyBorder="1" applyAlignment="1">
      <alignment horizontal="center" vertical="top"/>
    </xf>
    <xf numFmtId="3" fontId="1" fillId="6" borderId="44" xfId="0" applyNumberFormat="1" applyFont="1" applyFill="1" applyBorder="1" applyAlignment="1">
      <alignment horizontal="center" vertical="top"/>
    </xf>
    <xf numFmtId="3" fontId="1" fillId="6" borderId="45" xfId="0" applyNumberFormat="1" applyFont="1" applyFill="1" applyBorder="1" applyAlignment="1">
      <alignment horizontal="center" vertical="top"/>
    </xf>
    <xf numFmtId="3" fontId="3" fillId="9" borderId="23" xfId="0" applyNumberFormat="1" applyFont="1" applyFill="1" applyBorder="1" applyAlignment="1">
      <alignment vertical="top"/>
    </xf>
    <xf numFmtId="3" fontId="3" fillId="9" borderId="56" xfId="0" applyNumberFormat="1" applyFont="1" applyFill="1" applyBorder="1" applyAlignment="1">
      <alignment vertical="top"/>
    </xf>
    <xf numFmtId="3" fontId="3" fillId="9" borderId="55" xfId="0" applyNumberFormat="1" applyFont="1" applyFill="1" applyBorder="1" applyAlignment="1">
      <alignment horizontal="center" vertical="top"/>
    </xf>
    <xf numFmtId="3" fontId="3" fillId="9" borderId="79"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3" fontId="1" fillId="6" borderId="37" xfId="0" applyNumberFormat="1" applyFont="1" applyFill="1" applyBorder="1" applyAlignment="1">
      <alignment horizontal="center" vertical="top"/>
    </xf>
    <xf numFmtId="3" fontId="1" fillId="6" borderId="61" xfId="0" applyNumberFormat="1" applyFont="1" applyFill="1" applyBorder="1" applyAlignment="1">
      <alignment horizontal="center" vertical="top"/>
    </xf>
    <xf numFmtId="3" fontId="1" fillId="7" borderId="37" xfId="0" applyNumberFormat="1" applyFont="1" applyFill="1" applyBorder="1" applyAlignment="1">
      <alignment horizontal="center" vertical="top"/>
    </xf>
    <xf numFmtId="3" fontId="1" fillId="7" borderId="3" xfId="0" applyNumberFormat="1" applyFont="1" applyFill="1" applyBorder="1" applyAlignment="1">
      <alignment horizontal="center" vertical="top"/>
    </xf>
    <xf numFmtId="3" fontId="1" fillId="7" borderId="4"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49" fontId="1" fillId="7" borderId="1" xfId="0" applyNumberFormat="1" applyFont="1" applyFill="1" applyBorder="1" applyAlignment="1">
      <alignment horizontal="center" vertical="top"/>
    </xf>
    <xf numFmtId="3" fontId="6" fillId="8" borderId="21" xfId="0" applyNumberFormat="1" applyFont="1" applyFill="1" applyBorder="1" applyAlignment="1">
      <alignment horizontal="center" vertical="top"/>
    </xf>
    <xf numFmtId="3" fontId="6" fillId="8" borderId="56" xfId="0" applyNumberFormat="1" applyFont="1" applyFill="1" applyBorder="1" applyAlignment="1">
      <alignment horizontal="center" vertical="top"/>
    </xf>
    <xf numFmtId="3" fontId="6" fillId="8" borderId="68" xfId="0" applyNumberFormat="1" applyFont="1" applyFill="1" applyBorder="1" applyAlignment="1">
      <alignment horizontal="center" vertical="top"/>
    </xf>
    <xf numFmtId="49" fontId="4" fillId="7" borderId="35" xfId="0" applyNumberFormat="1" applyFont="1" applyFill="1" applyBorder="1" applyAlignment="1">
      <alignment horizontal="center" vertical="top" wrapText="1"/>
    </xf>
    <xf numFmtId="49" fontId="4" fillId="7" borderId="47" xfId="0" applyNumberFormat="1" applyFont="1" applyFill="1" applyBorder="1" applyAlignment="1">
      <alignment horizontal="center" vertical="top" wrapText="1"/>
    </xf>
    <xf numFmtId="3" fontId="3" fillId="0" borderId="15" xfId="0" applyNumberFormat="1" applyFont="1" applyBorder="1" applyAlignment="1">
      <alignment horizontal="center" vertical="top" wrapText="1"/>
    </xf>
    <xf numFmtId="3" fontId="4" fillId="0" borderId="46" xfId="0" applyNumberFormat="1" applyFont="1" applyBorder="1" applyAlignment="1">
      <alignment horizontal="center" vertical="top" wrapText="1"/>
    </xf>
    <xf numFmtId="3" fontId="4" fillId="6" borderId="18" xfId="0" applyNumberFormat="1" applyFont="1" applyFill="1" applyBorder="1" applyAlignment="1">
      <alignment horizontal="center" vertical="top" wrapText="1"/>
    </xf>
    <xf numFmtId="3" fontId="4" fillId="7" borderId="12" xfId="0" applyNumberFormat="1" applyFont="1" applyFill="1" applyBorder="1" applyAlignment="1">
      <alignment horizontal="center" vertical="top" wrapText="1"/>
    </xf>
    <xf numFmtId="49" fontId="4" fillId="7" borderId="51" xfId="0" applyNumberFormat="1" applyFont="1" applyFill="1" applyBorder="1" applyAlignment="1">
      <alignment horizontal="center" vertical="top" wrapText="1"/>
    </xf>
    <xf numFmtId="3" fontId="4" fillId="6" borderId="51" xfId="0" applyNumberFormat="1" applyFont="1" applyFill="1" applyBorder="1" applyAlignment="1">
      <alignment horizontal="center" vertical="top" wrapText="1"/>
    </xf>
    <xf numFmtId="3" fontId="4" fillId="7" borderId="50" xfId="0" applyNumberFormat="1" applyFont="1" applyFill="1" applyBorder="1" applyAlignment="1">
      <alignment horizontal="center" vertical="top" wrapText="1"/>
    </xf>
    <xf numFmtId="49" fontId="4" fillId="7" borderId="53" xfId="0" applyNumberFormat="1" applyFont="1" applyFill="1" applyBorder="1" applyAlignment="1">
      <alignment horizontal="center" vertical="top" wrapText="1"/>
    </xf>
    <xf numFmtId="3" fontId="4" fillId="0" borderId="15" xfId="0" applyNumberFormat="1" applyFont="1" applyBorder="1" applyAlignment="1">
      <alignment horizontal="center" vertical="center" textRotation="90" wrapText="1"/>
    </xf>
    <xf numFmtId="3" fontId="4" fillId="6" borderId="41" xfId="0" applyNumberFormat="1" applyFont="1" applyFill="1" applyBorder="1" applyAlignment="1">
      <alignment horizontal="center" vertical="top" wrapText="1"/>
    </xf>
    <xf numFmtId="49" fontId="4" fillId="7" borderId="0" xfId="0" applyNumberFormat="1" applyFont="1" applyFill="1" applyBorder="1" applyAlignment="1">
      <alignment horizontal="center" vertical="top"/>
    </xf>
    <xf numFmtId="3" fontId="4" fillId="6" borderId="48" xfId="0" applyNumberFormat="1" applyFont="1" applyFill="1" applyBorder="1" applyAlignment="1">
      <alignment horizontal="center" vertical="top"/>
    </xf>
    <xf numFmtId="1" fontId="4" fillId="0" borderId="44" xfId="0" applyNumberFormat="1" applyFont="1" applyFill="1" applyBorder="1" applyAlignment="1">
      <alignment horizontal="center" vertical="top"/>
    </xf>
    <xf numFmtId="1" fontId="4" fillId="0" borderId="45" xfId="0" applyNumberFormat="1" applyFont="1" applyFill="1" applyBorder="1" applyAlignment="1">
      <alignment horizontal="center" vertical="top"/>
    </xf>
    <xf numFmtId="49" fontId="4" fillId="7" borderId="1" xfId="0" applyNumberFormat="1" applyFont="1" applyFill="1" applyBorder="1" applyAlignment="1">
      <alignment horizontal="center" vertical="top"/>
    </xf>
    <xf numFmtId="3" fontId="3" fillId="0" borderId="61" xfId="0" applyNumberFormat="1" applyFont="1" applyBorder="1" applyAlignment="1">
      <alignment horizontal="center" vertical="top" wrapText="1"/>
    </xf>
    <xf numFmtId="3" fontId="4" fillId="6" borderId="4" xfId="0" applyNumberFormat="1" applyFont="1" applyFill="1" applyBorder="1" applyAlignment="1">
      <alignment horizontal="center" vertical="top"/>
    </xf>
    <xf numFmtId="3" fontId="4" fillId="7" borderId="61" xfId="0" applyNumberFormat="1" applyFont="1" applyFill="1" applyBorder="1" applyAlignment="1">
      <alignment horizontal="center" vertical="top"/>
    </xf>
    <xf numFmtId="3" fontId="4" fillId="7" borderId="19" xfId="0" applyNumberFormat="1" applyFont="1" applyFill="1" applyBorder="1" applyAlignment="1">
      <alignment horizontal="center" vertical="top"/>
    </xf>
    <xf numFmtId="0" fontId="4" fillId="0" borderId="18" xfId="0" applyFont="1" applyFill="1" applyBorder="1" applyAlignment="1">
      <alignment horizontal="left" vertical="top" wrapText="1"/>
    </xf>
    <xf numFmtId="3" fontId="4" fillId="7" borderId="0" xfId="0" applyNumberFormat="1" applyFont="1" applyFill="1" applyBorder="1" applyAlignment="1">
      <alignment horizontal="center" vertical="top"/>
    </xf>
    <xf numFmtId="3" fontId="4" fillId="7" borderId="15" xfId="0" applyNumberFormat="1" applyFont="1" applyFill="1" applyBorder="1" applyAlignment="1">
      <alignment horizontal="center" vertical="top"/>
    </xf>
    <xf numFmtId="49" fontId="4" fillId="7" borderId="72" xfId="0" applyNumberFormat="1" applyFont="1" applyFill="1" applyBorder="1" applyAlignment="1">
      <alignment horizontal="center" vertical="top"/>
    </xf>
    <xf numFmtId="3" fontId="6" fillId="0" borderId="15" xfId="0" applyNumberFormat="1" applyFont="1" applyBorder="1" applyAlignment="1">
      <alignment horizontal="center" vertical="top" wrapText="1"/>
    </xf>
    <xf numFmtId="3" fontId="1" fillId="0" borderId="11" xfId="0" applyNumberFormat="1" applyFont="1" applyFill="1" applyBorder="1" applyAlignment="1">
      <alignment horizontal="center" vertical="top"/>
    </xf>
    <xf numFmtId="3" fontId="1" fillId="0" borderId="12" xfId="0" applyNumberFormat="1" applyFont="1" applyFill="1" applyBorder="1" applyAlignment="1">
      <alignment horizontal="center" vertical="top"/>
    </xf>
    <xf numFmtId="3" fontId="1" fillId="0" borderId="46" xfId="0" applyNumberFormat="1" applyFont="1" applyFill="1" applyBorder="1" applyAlignment="1">
      <alignment horizontal="center" vertical="top"/>
    </xf>
    <xf numFmtId="49" fontId="4" fillId="7" borderId="14" xfId="0" applyNumberFormat="1" applyFont="1" applyFill="1" applyBorder="1" applyAlignment="1">
      <alignment horizontal="center" vertical="top"/>
    </xf>
    <xf numFmtId="3" fontId="4" fillId="7" borderId="44" xfId="0" applyNumberFormat="1" applyFont="1" applyFill="1" applyBorder="1" applyAlignment="1">
      <alignment horizontal="center" vertical="top"/>
    </xf>
    <xf numFmtId="3" fontId="4" fillId="7" borderId="45" xfId="0" applyNumberFormat="1" applyFont="1" applyFill="1" applyBorder="1" applyAlignment="1">
      <alignment horizontal="center" vertical="top"/>
    </xf>
    <xf numFmtId="3" fontId="1" fillId="0" borderId="41" xfId="0" applyNumberFormat="1" applyFont="1" applyFill="1" applyBorder="1" applyAlignment="1">
      <alignment horizontal="center" vertical="top"/>
    </xf>
    <xf numFmtId="3" fontId="1" fillId="0" borderId="14" xfId="0" applyNumberFormat="1" applyFont="1" applyFill="1" applyBorder="1" applyAlignment="1">
      <alignment horizontal="center" vertical="top"/>
    </xf>
    <xf numFmtId="49" fontId="4" fillId="7" borderId="23" xfId="0" applyNumberFormat="1" applyFont="1" applyFill="1" applyBorder="1" applyAlignment="1">
      <alignment horizontal="center" vertical="top"/>
    </xf>
    <xf numFmtId="3" fontId="6" fillId="0" borderId="24" xfId="0" applyNumberFormat="1" applyFont="1" applyBorder="1" applyAlignment="1">
      <alignment horizontal="center" vertical="top" wrapText="1"/>
    </xf>
    <xf numFmtId="3" fontId="6" fillId="8" borderId="79" xfId="0" applyNumberFormat="1" applyFont="1" applyFill="1" applyBorder="1" applyAlignment="1">
      <alignment horizontal="center" vertical="top"/>
    </xf>
    <xf numFmtId="3" fontId="6" fillId="8" borderId="20" xfId="0" applyNumberFormat="1" applyFont="1" applyFill="1" applyBorder="1" applyAlignment="1">
      <alignment horizontal="center" vertical="top"/>
    </xf>
    <xf numFmtId="49" fontId="4" fillId="7" borderId="35" xfId="0" applyNumberFormat="1" applyFont="1" applyFill="1" applyBorder="1" applyAlignment="1">
      <alignment horizontal="center" vertical="top"/>
    </xf>
    <xf numFmtId="3" fontId="4" fillId="6" borderId="5" xfId="0" applyNumberFormat="1" applyFont="1" applyFill="1" applyBorder="1" applyAlignment="1">
      <alignment horizontal="center" vertical="top"/>
    </xf>
    <xf numFmtId="3" fontId="3" fillId="0" borderId="71" xfId="0" applyNumberFormat="1" applyFont="1" applyFill="1" applyBorder="1" applyAlignment="1">
      <alignment horizontal="center" vertical="top"/>
    </xf>
    <xf numFmtId="0" fontId="4" fillId="0" borderId="11" xfId="0" applyNumberFormat="1" applyFont="1" applyFill="1" applyBorder="1" applyAlignment="1">
      <alignment horizontal="center" vertical="top"/>
    </xf>
    <xf numFmtId="0" fontId="4" fillId="0" borderId="12"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0" fontId="4" fillId="0" borderId="16" xfId="0" applyFont="1" applyFill="1" applyBorder="1" applyAlignment="1">
      <alignment horizontal="center" vertical="top"/>
    </xf>
    <xf numFmtId="0" fontId="4" fillId="0" borderId="48" xfId="0" applyFont="1" applyFill="1" applyBorder="1" applyAlignment="1">
      <alignment horizontal="center" vertical="top"/>
    </xf>
    <xf numFmtId="3" fontId="4" fillId="6" borderId="52" xfId="0" applyNumberFormat="1" applyFont="1" applyFill="1" applyBorder="1" applyAlignment="1">
      <alignment horizontal="center" vertical="top"/>
    </xf>
    <xf numFmtId="3" fontId="3" fillId="0" borderId="73" xfId="0" applyNumberFormat="1" applyFont="1" applyFill="1" applyBorder="1" applyAlignment="1">
      <alignment horizontal="center" vertical="top"/>
    </xf>
    <xf numFmtId="0" fontId="4" fillId="0" borderId="41"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3" fontId="4" fillId="6" borderId="36" xfId="0" applyNumberFormat="1" applyFont="1" applyFill="1" applyBorder="1" applyAlignment="1">
      <alignment horizontal="center" vertical="top"/>
    </xf>
    <xf numFmtId="3" fontId="4" fillId="6" borderId="35" xfId="0" applyNumberFormat="1" applyFont="1" applyFill="1" applyBorder="1" applyAlignment="1">
      <alignment horizontal="center" vertical="top"/>
    </xf>
    <xf numFmtId="3" fontId="4" fillId="7" borderId="38" xfId="0" applyNumberFormat="1" applyFont="1" applyFill="1" applyBorder="1" applyAlignment="1">
      <alignment horizontal="center" vertical="top" wrapText="1"/>
    </xf>
    <xf numFmtId="3" fontId="4" fillId="6" borderId="19" xfId="0" applyNumberFormat="1" applyFont="1" applyFill="1" applyBorder="1" applyAlignment="1">
      <alignment horizontal="center" vertical="top"/>
    </xf>
    <xf numFmtId="3" fontId="3" fillId="8" borderId="23" xfId="0" applyNumberFormat="1" applyFont="1" applyFill="1" applyBorder="1" applyAlignment="1">
      <alignment horizontal="center" vertical="top"/>
    </xf>
    <xf numFmtId="3" fontId="3" fillId="8" borderId="1" xfId="0" applyNumberFormat="1" applyFont="1" applyFill="1" applyBorder="1" applyAlignment="1">
      <alignment horizontal="center" vertical="top"/>
    </xf>
    <xf numFmtId="3" fontId="4" fillId="0" borderId="36" xfId="0" applyNumberFormat="1" applyFont="1" applyFill="1" applyBorder="1" applyAlignment="1">
      <alignment vertical="top"/>
    </xf>
    <xf numFmtId="3" fontId="4" fillId="0" borderId="4" xfId="0" applyNumberFormat="1" applyFont="1" applyFill="1" applyBorder="1" applyAlignment="1">
      <alignment vertical="top"/>
    </xf>
    <xf numFmtId="3" fontId="4" fillId="0" borderId="61" xfId="0" applyNumberFormat="1" applyFont="1" applyFill="1" applyBorder="1" applyAlignment="1">
      <alignment vertical="top"/>
    </xf>
    <xf numFmtId="3" fontId="4" fillId="0" borderId="69" xfId="0" applyNumberFormat="1" applyFont="1" applyFill="1" applyBorder="1" applyAlignment="1">
      <alignment horizontal="center" vertical="top"/>
    </xf>
    <xf numFmtId="3" fontId="4" fillId="0" borderId="38" xfId="0" applyNumberFormat="1" applyFont="1" applyFill="1" applyBorder="1" applyAlignment="1">
      <alignment horizontal="left" vertical="top"/>
    </xf>
    <xf numFmtId="49" fontId="6" fillId="7" borderId="4" xfId="0" applyNumberFormat="1" applyFont="1" applyFill="1" applyBorder="1" applyAlignment="1">
      <alignment horizontal="center" vertical="top"/>
    </xf>
    <xf numFmtId="49" fontId="1" fillId="9" borderId="61" xfId="0" applyNumberFormat="1" applyFont="1" applyFill="1" applyBorder="1" applyAlignment="1">
      <alignment horizontal="center" vertical="top"/>
    </xf>
    <xf numFmtId="3" fontId="4" fillId="6" borderId="61" xfId="0" applyNumberFormat="1" applyFont="1" applyFill="1" applyBorder="1" applyAlignment="1">
      <alignment horizontal="center" vertical="top" wrapText="1"/>
    </xf>
    <xf numFmtId="3" fontId="4" fillId="7" borderId="36" xfId="0" applyNumberFormat="1" applyFont="1" applyFill="1" applyBorder="1" applyAlignment="1">
      <alignment horizontal="center" vertical="top" wrapText="1"/>
    </xf>
    <xf numFmtId="3" fontId="4" fillId="7" borderId="5" xfId="0" applyNumberFormat="1" applyFont="1" applyFill="1" applyBorder="1" applyAlignment="1">
      <alignment horizontal="center" vertical="top" wrapText="1"/>
    </xf>
    <xf numFmtId="3" fontId="4" fillId="6" borderId="36" xfId="0" applyNumberFormat="1" applyFont="1" applyFill="1" applyBorder="1" applyAlignment="1">
      <alignment horizontal="center" vertical="top" wrapText="1"/>
    </xf>
    <xf numFmtId="49" fontId="6" fillId="7" borderId="13" xfId="0" applyNumberFormat="1" applyFont="1" applyFill="1" applyBorder="1" applyAlignment="1">
      <alignment horizontal="center" vertical="top"/>
    </xf>
    <xf numFmtId="49" fontId="1" fillId="9" borderId="54" xfId="0" applyNumberFormat="1" applyFont="1" applyFill="1" applyBorder="1" applyAlignment="1">
      <alignment horizontal="center" vertical="top"/>
    </xf>
    <xf numFmtId="3" fontId="4" fillId="6" borderId="54" xfId="0" applyNumberFormat="1" applyFont="1" applyFill="1" applyBorder="1" applyAlignment="1">
      <alignment horizontal="center" vertical="top" wrapText="1"/>
    </xf>
    <xf numFmtId="3" fontId="4" fillId="7" borderId="39" xfId="0" applyNumberFormat="1" applyFont="1" applyFill="1" applyBorder="1" applyAlignment="1">
      <alignment horizontal="center" vertical="top" wrapText="1"/>
    </xf>
    <xf numFmtId="3" fontId="4" fillId="7" borderId="14" xfId="0" applyNumberFormat="1" applyFont="1" applyFill="1" applyBorder="1" applyAlignment="1">
      <alignment horizontal="center" vertical="top" wrapText="1"/>
    </xf>
    <xf numFmtId="3" fontId="4" fillId="7" borderId="16" xfId="0" applyNumberFormat="1" applyFont="1" applyFill="1" applyBorder="1" applyAlignment="1">
      <alignment vertical="top" wrapText="1"/>
    </xf>
    <xf numFmtId="49" fontId="1" fillId="9" borderId="53" xfId="0" applyNumberFormat="1" applyFont="1" applyFill="1" applyBorder="1" applyAlignment="1">
      <alignment horizontal="center" vertical="top"/>
    </xf>
    <xf numFmtId="3" fontId="6" fillId="6" borderId="53" xfId="0" applyNumberFormat="1" applyFont="1" applyFill="1" applyBorder="1" applyAlignment="1">
      <alignment vertical="center"/>
    </xf>
    <xf numFmtId="3" fontId="6" fillId="8" borderId="30" xfId="0" applyNumberFormat="1" applyFont="1" applyFill="1" applyBorder="1" applyAlignment="1">
      <alignment horizontal="center" vertical="top" wrapText="1"/>
    </xf>
    <xf numFmtId="3" fontId="6" fillId="8" borderId="47" xfId="0" applyNumberFormat="1" applyFont="1" applyFill="1" applyBorder="1" applyAlignment="1">
      <alignment horizontal="center" vertical="top" wrapText="1"/>
    </xf>
    <xf numFmtId="3" fontId="6" fillId="8" borderId="11" xfId="0" applyNumberFormat="1" applyFont="1" applyFill="1" applyBorder="1" applyAlignment="1">
      <alignment horizontal="center" vertical="top" wrapText="1"/>
    </xf>
    <xf numFmtId="3" fontId="6" fillId="8" borderId="17" xfId="0" applyNumberFormat="1" applyFont="1" applyFill="1" applyBorder="1" applyAlignment="1">
      <alignment horizontal="center" vertical="top" wrapText="1"/>
    </xf>
    <xf numFmtId="3" fontId="3" fillId="8" borderId="30" xfId="0" applyNumberFormat="1" applyFont="1" applyFill="1" applyBorder="1" applyAlignment="1">
      <alignment horizontal="center" vertical="top" wrapText="1"/>
    </xf>
    <xf numFmtId="3" fontId="4" fillId="7" borderId="48" xfId="0" applyNumberFormat="1" applyFont="1" applyFill="1" applyBorder="1" applyAlignment="1">
      <alignment vertical="top" wrapText="1"/>
    </xf>
    <xf numFmtId="49" fontId="1" fillId="9" borderId="45" xfId="0" applyNumberFormat="1" applyFont="1" applyFill="1" applyBorder="1" applyAlignment="1">
      <alignment horizontal="center" vertical="top"/>
    </xf>
    <xf numFmtId="49" fontId="1" fillId="0" borderId="44" xfId="0" applyNumberFormat="1" applyFont="1" applyBorder="1" applyAlignment="1">
      <alignment horizontal="center" vertical="center" wrapText="1"/>
    </xf>
    <xf numFmtId="3" fontId="4" fillId="6" borderId="45" xfId="0" applyNumberFormat="1" applyFont="1" applyFill="1" applyBorder="1" applyAlignment="1">
      <alignment horizontal="center" vertical="top" wrapText="1"/>
    </xf>
    <xf numFmtId="3" fontId="4" fillId="7" borderId="43" xfId="0" applyNumberFormat="1" applyFont="1" applyFill="1" applyBorder="1" applyAlignment="1">
      <alignment horizontal="center" vertical="top" wrapText="1"/>
    </xf>
    <xf numFmtId="3" fontId="4" fillId="6" borderId="72" xfId="0" applyNumberFormat="1" applyFont="1" applyFill="1" applyBorder="1" applyAlignment="1">
      <alignment horizontal="center" vertical="top" wrapText="1"/>
    </xf>
    <xf numFmtId="3" fontId="4" fillId="6" borderId="49" xfId="0" applyNumberFormat="1" applyFont="1" applyFill="1" applyBorder="1" applyAlignment="1">
      <alignment horizontal="center" vertical="top" wrapText="1"/>
    </xf>
    <xf numFmtId="3" fontId="4" fillId="6" borderId="53" xfId="0" applyNumberFormat="1" applyFont="1" applyFill="1" applyBorder="1" applyAlignment="1">
      <alignment horizontal="center" vertical="top" wrapText="1"/>
    </xf>
    <xf numFmtId="3" fontId="4" fillId="7" borderId="52" xfId="0" applyNumberFormat="1" applyFont="1" applyFill="1" applyBorder="1" applyAlignment="1">
      <alignment horizontal="center" vertical="top" wrapText="1"/>
    </xf>
    <xf numFmtId="3" fontId="4" fillId="7" borderId="75" xfId="0" applyNumberFormat="1" applyFont="1" applyFill="1" applyBorder="1" applyAlignment="1">
      <alignment horizontal="center" vertical="top" wrapText="1"/>
    </xf>
    <xf numFmtId="3" fontId="6" fillId="8" borderId="12" xfId="0" applyNumberFormat="1" applyFont="1" applyFill="1" applyBorder="1" applyAlignment="1">
      <alignment horizontal="center" vertical="top" wrapText="1"/>
    </xf>
    <xf numFmtId="3" fontId="6" fillId="8" borderId="71" xfId="0" applyNumberFormat="1" applyFont="1" applyFill="1" applyBorder="1" applyAlignment="1">
      <alignment horizontal="center" vertical="top" wrapText="1"/>
    </xf>
    <xf numFmtId="3" fontId="3" fillId="0" borderId="43" xfId="0" applyNumberFormat="1" applyFont="1" applyBorder="1" applyAlignment="1">
      <alignment vertical="center" textRotation="90"/>
    </xf>
    <xf numFmtId="49" fontId="4" fillId="6" borderId="44" xfId="0" applyNumberFormat="1" applyFont="1" applyFill="1" applyBorder="1" applyAlignment="1">
      <alignment vertical="top" wrapText="1"/>
    </xf>
    <xf numFmtId="3" fontId="3" fillId="0" borderId="52" xfId="0" applyNumberFormat="1" applyFont="1" applyBorder="1" applyAlignment="1">
      <alignment vertical="center" textRotation="90"/>
    </xf>
    <xf numFmtId="49" fontId="4" fillId="6" borderId="50" xfId="0" applyNumberFormat="1" applyFont="1" applyFill="1" applyBorder="1" applyAlignment="1">
      <alignment vertical="top" wrapText="1"/>
    </xf>
    <xf numFmtId="3" fontId="4" fillId="0" borderId="12" xfId="0" applyNumberFormat="1" applyFont="1" applyFill="1" applyBorder="1" applyAlignment="1">
      <alignment vertical="top"/>
    </xf>
    <xf numFmtId="3" fontId="4" fillId="0" borderId="47" xfId="0" applyNumberFormat="1" applyFont="1" applyFill="1" applyBorder="1" applyAlignment="1">
      <alignment vertical="top"/>
    </xf>
    <xf numFmtId="3" fontId="4" fillId="6" borderId="47" xfId="0" applyNumberFormat="1" applyFont="1" applyFill="1" applyBorder="1" applyAlignment="1">
      <alignment horizontal="center" vertical="top" wrapText="1"/>
    </xf>
    <xf numFmtId="3" fontId="1" fillId="6" borderId="17" xfId="0" applyNumberFormat="1" applyFont="1" applyFill="1" applyBorder="1" applyAlignment="1">
      <alignment horizontal="center" vertical="top"/>
    </xf>
    <xf numFmtId="3" fontId="4" fillId="6" borderId="11" xfId="0" applyNumberFormat="1" applyFont="1" applyFill="1" applyBorder="1" applyAlignment="1">
      <alignment horizontal="center" vertical="top" wrapText="1"/>
    </xf>
    <xf numFmtId="3" fontId="4" fillId="6" borderId="17" xfId="0" applyNumberFormat="1" applyFont="1" applyFill="1" applyBorder="1" applyAlignment="1">
      <alignment horizontal="center" vertical="top" wrapText="1"/>
    </xf>
    <xf numFmtId="3" fontId="4" fillId="6" borderId="46" xfId="0" applyNumberFormat="1" applyFont="1" applyFill="1" applyBorder="1" applyAlignment="1">
      <alignment horizontal="center" vertical="top" wrapText="1"/>
    </xf>
    <xf numFmtId="3" fontId="6" fillId="6" borderId="54" xfId="0" applyNumberFormat="1" applyFont="1" applyFill="1" applyBorder="1" applyAlignment="1">
      <alignment vertical="top"/>
    </xf>
    <xf numFmtId="3" fontId="6" fillId="8" borderId="32" xfId="0" applyNumberFormat="1" applyFont="1" applyFill="1" applyBorder="1" applyAlignment="1">
      <alignment horizontal="center" vertical="top" wrapText="1"/>
    </xf>
    <xf numFmtId="3" fontId="6" fillId="8" borderId="42" xfId="0" applyNumberFormat="1" applyFont="1" applyFill="1" applyBorder="1" applyAlignment="1">
      <alignment horizontal="center" vertical="top" wrapText="1"/>
    </xf>
    <xf numFmtId="3" fontId="6" fillId="8" borderId="45" xfId="0" applyNumberFormat="1" applyFont="1" applyFill="1" applyBorder="1" applyAlignment="1">
      <alignment horizontal="center" vertical="top" wrapText="1"/>
    </xf>
    <xf numFmtId="3" fontId="6" fillId="8" borderId="43" xfId="0" applyNumberFormat="1" applyFont="1" applyFill="1" applyBorder="1" applyAlignment="1">
      <alignment horizontal="center" vertical="top" wrapText="1"/>
    </xf>
    <xf numFmtId="3" fontId="6" fillId="8" borderId="72" xfId="0" applyNumberFormat="1" applyFont="1" applyFill="1" applyBorder="1" applyAlignment="1">
      <alignment horizontal="center" vertical="top" wrapText="1"/>
    </xf>
    <xf numFmtId="3" fontId="3" fillId="8" borderId="42" xfId="0" applyNumberFormat="1" applyFont="1" applyFill="1" applyBorder="1" applyAlignment="1">
      <alignment horizontal="center" vertical="top" wrapText="1"/>
    </xf>
    <xf numFmtId="3" fontId="4" fillId="6" borderId="49" xfId="0" applyNumberFormat="1" applyFont="1" applyFill="1" applyBorder="1" applyAlignment="1">
      <alignment vertical="top" wrapText="1"/>
    </xf>
    <xf numFmtId="3" fontId="4" fillId="6" borderId="49" xfId="0" applyNumberFormat="1" applyFont="1" applyFill="1" applyBorder="1" applyAlignment="1">
      <alignment vertical="top"/>
    </xf>
    <xf numFmtId="3" fontId="6" fillId="0" borderId="45" xfId="0" applyNumberFormat="1" applyFont="1" applyBorder="1" applyAlignment="1">
      <alignment horizontal="center" vertical="center"/>
    </xf>
    <xf numFmtId="3" fontId="4" fillId="7" borderId="72" xfId="0" applyNumberFormat="1" applyFont="1" applyFill="1" applyBorder="1" applyAlignment="1">
      <alignment horizontal="center" vertical="top" wrapText="1"/>
    </xf>
    <xf numFmtId="0" fontId="4" fillId="0" borderId="39" xfId="0" applyFont="1" applyFill="1" applyBorder="1" applyAlignment="1">
      <alignment horizontal="center" vertical="top" wrapText="1"/>
    </xf>
    <xf numFmtId="0" fontId="4" fillId="0" borderId="13" xfId="0" applyFont="1" applyFill="1" applyBorder="1" applyAlignment="1">
      <alignment horizontal="center" vertical="top" wrapText="1"/>
    </xf>
    <xf numFmtId="3" fontId="4" fillId="7" borderId="11" xfId="0" applyNumberFormat="1" applyFont="1" applyFill="1" applyBorder="1" applyAlignment="1">
      <alignment horizontal="center" vertical="top" wrapText="1"/>
    </xf>
    <xf numFmtId="3" fontId="4" fillId="7" borderId="17" xfId="0" applyNumberFormat="1" applyFont="1" applyFill="1" applyBorder="1" applyAlignment="1">
      <alignment horizontal="center" vertical="top" wrapText="1"/>
    </xf>
    <xf numFmtId="3" fontId="1" fillId="6" borderId="46"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49" fontId="4" fillId="9" borderId="45" xfId="0" applyNumberFormat="1" applyFont="1" applyFill="1" applyBorder="1" applyAlignment="1">
      <alignment horizontal="center" vertical="top"/>
    </xf>
    <xf numFmtId="3" fontId="3" fillId="0" borderId="43" xfId="0" applyNumberFormat="1" applyFont="1" applyFill="1" applyBorder="1" applyAlignment="1">
      <alignment horizontal="center" vertical="top" wrapText="1"/>
    </xf>
    <xf numFmtId="3" fontId="3" fillId="0" borderId="45" xfId="0" applyNumberFormat="1" applyFont="1" applyBorder="1" applyAlignment="1">
      <alignment horizontal="center" vertical="top"/>
    </xf>
    <xf numFmtId="3" fontId="1" fillId="6" borderId="47" xfId="0" applyNumberFormat="1" applyFont="1" applyFill="1" applyBorder="1" applyAlignment="1">
      <alignment horizontal="center" vertical="top"/>
    </xf>
    <xf numFmtId="3" fontId="4" fillId="7" borderId="43" xfId="0" applyNumberFormat="1" applyFont="1" applyFill="1" applyBorder="1" applyAlignment="1">
      <alignment horizontal="center" wrapText="1"/>
    </xf>
    <xf numFmtId="49" fontId="4" fillId="9" borderId="54" xfId="0" applyNumberFormat="1" applyFont="1" applyFill="1" applyBorder="1" applyAlignment="1">
      <alignment horizontal="center" vertical="top"/>
    </xf>
    <xf numFmtId="3" fontId="3" fillId="0" borderId="39" xfId="0" applyNumberFormat="1" applyFont="1" applyFill="1" applyBorder="1" applyAlignment="1">
      <alignment horizontal="center" vertical="center" wrapText="1"/>
    </xf>
    <xf numFmtId="49" fontId="4" fillId="0" borderId="13" xfId="0" applyNumberFormat="1" applyFont="1" applyBorder="1" applyAlignment="1">
      <alignment horizontal="center" vertical="center" wrapText="1"/>
    </xf>
    <xf numFmtId="3" fontId="3" fillId="0" borderId="54" xfId="0" applyNumberFormat="1" applyFont="1" applyBorder="1" applyAlignment="1">
      <alignment horizontal="center" vertical="center"/>
    </xf>
    <xf numFmtId="3" fontId="4" fillId="6" borderId="43" xfId="0" applyNumberFormat="1" applyFont="1" applyFill="1" applyBorder="1" applyAlignment="1">
      <alignment horizontal="center" vertical="top" wrapText="1"/>
    </xf>
    <xf numFmtId="3" fontId="4" fillId="7" borderId="39" xfId="0" applyNumberFormat="1" applyFont="1" applyFill="1" applyBorder="1" applyAlignment="1">
      <alignment vertical="top" wrapText="1"/>
    </xf>
    <xf numFmtId="3" fontId="3" fillId="0" borderId="52" xfId="0" applyNumberFormat="1" applyFont="1" applyFill="1" applyBorder="1" applyAlignment="1">
      <alignment horizontal="center" vertical="center" wrapText="1"/>
    </xf>
    <xf numFmtId="49" fontId="4" fillId="0" borderId="50" xfId="0" applyNumberFormat="1" applyFont="1" applyBorder="1" applyAlignment="1">
      <alignment horizontal="center" vertical="center" wrapText="1"/>
    </xf>
    <xf numFmtId="3" fontId="3" fillId="0" borderId="53" xfId="0" applyNumberFormat="1" applyFont="1" applyBorder="1" applyAlignment="1">
      <alignment horizontal="center" vertical="center"/>
    </xf>
    <xf numFmtId="3" fontId="3" fillId="8" borderId="19" xfId="0" applyNumberFormat="1" applyFont="1" applyFill="1" applyBorder="1" applyAlignment="1">
      <alignment horizontal="center" vertical="top" wrapText="1"/>
    </xf>
    <xf numFmtId="3" fontId="3" fillId="8" borderId="47" xfId="0" applyNumberFormat="1" applyFont="1" applyFill="1" applyBorder="1" applyAlignment="1">
      <alignment horizontal="center" vertical="top" wrapText="1"/>
    </xf>
    <xf numFmtId="3" fontId="3" fillId="8" borderId="11" xfId="0" applyNumberFormat="1" applyFont="1" applyFill="1" applyBorder="1" applyAlignment="1">
      <alignment horizontal="center" vertical="top" wrapText="1"/>
    </xf>
    <xf numFmtId="3" fontId="3" fillId="8" borderId="17" xfId="0" applyNumberFormat="1" applyFont="1" applyFill="1" applyBorder="1" applyAlignment="1">
      <alignment horizontal="center" vertical="top" wrapText="1"/>
    </xf>
    <xf numFmtId="3" fontId="1" fillId="0" borderId="71" xfId="0" applyNumberFormat="1" applyFont="1" applyFill="1" applyBorder="1" applyAlignment="1">
      <alignment horizontal="center" vertical="top"/>
    </xf>
    <xf numFmtId="3" fontId="1" fillId="0" borderId="47" xfId="0" applyNumberFormat="1" applyFont="1" applyFill="1" applyBorder="1" applyAlignment="1">
      <alignment horizontal="center" vertical="top"/>
    </xf>
    <xf numFmtId="3" fontId="1" fillId="7" borderId="46" xfId="0" applyNumberFormat="1" applyFont="1" applyFill="1" applyBorder="1" applyAlignment="1">
      <alignment horizontal="center" vertical="top" wrapText="1"/>
    </xf>
    <xf numFmtId="3" fontId="1" fillId="7" borderId="30" xfId="0" applyNumberFormat="1" applyFont="1" applyFill="1" applyBorder="1" applyAlignment="1">
      <alignment horizontal="center" vertical="top" wrapText="1"/>
    </xf>
    <xf numFmtId="3" fontId="1" fillId="7" borderId="42" xfId="0" applyNumberFormat="1" applyFont="1" applyFill="1" applyBorder="1" applyAlignment="1">
      <alignment horizontal="center" vertical="top" wrapText="1"/>
    </xf>
    <xf numFmtId="3" fontId="6" fillId="8" borderId="18" xfId="0" applyNumberFormat="1" applyFont="1" applyFill="1" applyBorder="1" applyAlignment="1">
      <alignment horizontal="center" vertical="top" wrapText="1"/>
    </xf>
    <xf numFmtId="3" fontId="6" fillId="8" borderId="46" xfId="0" applyNumberFormat="1" applyFont="1" applyFill="1" applyBorder="1" applyAlignment="1">
      <alignment horizontal="center" vertical="top" wrapText="1"/>
    </xf>
    <xf numFmtId="3" fontId="1" fillId="0" borderId="49" xfId="0" applyNumberFormat="1" applyFont="1" applyBorder="1" applyAlignment="1">
      <alignment vertical="top"/>
    </xf>
    <xf numFmtId="49" fontId="3" fillId="7" borderId="22" xfId="0" applyNumberFormat="1" applyFont="1" applyFill="1" applyBorder="1" applyAlignment="1">
      <alignment horizontal="center" vertical="top"/>
    </xf>
    <xf numFmtId="3" fontId="3" fillId="9" borderId="58" xfId="0" applyNumberFormat="1" applyFont="1" applyFill="1" applyBorder="1" applyAlignment="1">
      <alignment horizontal="center" vertical="top" wrapText="1"/>
    </xf>
    <xf numFmtId="3" fontId="3" fillId="9" borderId="26" xfId="0" applyNumberFormat="1" applyFont="1" applyFill="1" applyBorder="1" applyAlignment="1">
      <alignment horizontal="center" vertical="top"/>
    </xf>
    <xf numFmtId="3" fontId="3" fillId="9" borderId="21" xfId="0" applyNumberFormat="1" applyFont="1" applyFill="1" applyBorder="1" applyAlignment="1">
      <alignment horizontal="center" vertical="top"/>
    </xf>
    <xf numFmtId="49" fontId="1" fillId="9" borderId="67" xfId="0" applyNumberFormat="1" applyFont="1" applyFill="1" applyBorder="1" applyAlignment="1">
      <alignment horizontal="center" vertical="top"/>
    </xf>
    <xf numFmtId="3" fontId="6" fillId="7" borderId="29" xfId="0" applyNumberFormat="1" applyFont="1" applyFill="1" applyBorder="1" applyAlignment="1">
      <alignment vertical="top" wrapText="1"/>
    </xf>
    <xf numFmtId="3" fontId="6" fillId="0" borderId="28" xfId="0" applyNumberFormat="1" applyFont="1" applyFill="1" applyBorder="1" applyAlignment="1">
      <alignment horizontal="center" vertical="top" textRotation="180" wrapText="1"/>
    </xf>
    <xf numFmtId="49" fontId="1" fillId="0" borderId="3" xfId="0" applyNumberFormat="1" applyFont="1" applyBorder="1" applyAlignment="1">
      <alignment vertical="center" wrapText="1"/>
    </xf>
    <xf numFmtId="3" fontId="6" fillId="0" borderId="67" xfId="0" applyNumberFormat="1" applyFont="1" applyBorder="1" applyAlignment="1">
      <alignment horizontal="center" vertical="center"/>
    </xf>
    <xf numFmtId="3" fontId="1" fillId="0" borderId="29" xfId="0" applyNumberFormat="1" applyFont="1" applyBorder="1" applyAlignment="1">
      <alignment horizontal="center" vertical="center" textRotation="90" wrapText="1"/>
    </xf>
    <xf numFmtId="3" fontId="4" fillId="6" borderId="27" xfId="0" applyNumberFormat="1" applyFont="1" applyFill="1" applyBorder="1" applyAlignment="1">
      <alignment horizontal="center" vertical="top" wrapText="1"/>
    </xf>
    <xf numFmtId="3" fontId="4" fillId="6" borderId="67" xfId="0" applyNumberFormat="1" applyFont="1" applyFill="1" applyBorder="1" applyAlignment="1">
      <alignment horizontal="center" vertical="top" wrapText="1"/>
    </xf>
    <xf numFmtId="3" fontId="4" fillId="7" borderId="2" xfId="0" applyNumberFormat="1" applyFont="1" applyFill="1" applyBorder="1" applyAlignment="1">
      <alignment horizontal="center" vertical="top" wrapText="1"/>
    </xf>
    <xf numFmtId="3" fontId="4" fillId="7" borderId="3" xfId="0" applyNumberFormat="1" applyFont="1" applyFill="1" applyBorder="1" applyAlignment="1">
      <alignment horizontal="center" vertical="top" wrapText="1"/>
    </xf>
    <xf numFmtId="3" fontId="4" fillId="7" borderId="78" xfId="0" applyNumberFormat="1" applyFont="1" applyFill="1" applyBorder="1" applyAlignment="1">
      <alignment horizontal="center" vertical="top" wrapText="1"/>
    </xf>
    <xf numFmtId="3" fontId="4" fillId="6" borderId="38" xfId="0" applyNumberFormat="1" applyFont="1" applyFill="1" applyBorder="1" applyAlignment="1">
      <alignment horizontal="center" vertical="top" wrapText="1"/>
    </xf>
    <xf numFmtId="3" fontId="4" fillId="7" borderId="29" xfId="0" applyNumberFormat="1" applyFont="1" applyFill="1" applyBorder="1" applyAlignment="1">
      <alignment horizontal="center" vertical="top" wrapText="1"/>
    </xf>
    <xf numFmtId="3" fontId="4" fillId="7" borderId="38" xfId="0" applyNumberFormat="1" applyFont="1" applyFill="1" applyBorder="1" applyAlignment="1">
      <alignment horizontal="left" vertical="top" wrapText="1"/>
    </xf>
    <xf numFmtId="3" fontId="4" fillId="7" borderId="28" xfId="0" applyNumberFormat="1" applyFont="1" applyFill="1" applyBorder="1" applyAlignment="1">
      <alignment horizontal="center" vertical="top" wrapText="1"/>
    </xf>
    <xf numFmtId="49" fontId="1" fillId="0" borderId="13" xfId="0" applyNumberFormat="1" applyFont="1" applyBorder="1" applyAlignment="1">
      <alignment vertical="top" wrapText="1"/>
    </xf>
    <xf numFmtId="3" fontId="1" fillId="6" borderId="18" xfId="0" applyNumberFormat="1" applyFont="1" applyFill="1" applyBorder="1" applyAlignment="1">
      <alignment horizontal="center" vertical="top"/>
    </xf>
    <xf numFmtId="3" fontId="1" fillId="6" borderId="53" xfId="0" applyNumberFormat="1" applyFont="1" applyFill="1" applyBorder="1" applyAlignment="1">
      <alignment horizontal="center" vertical="top"/>
    </xf>
    <xf numFmtId="3" fontId="4" fillId="6" borderId="52" xfId="0" applyNumberFormat="1" applyFont="1" applyFill="1" applyBorder="1" applyAlignment="1">
      <alignment horizontal="center" vertical="top" wrapText="1"/>
    </xf>
    <xf numFmtId="3" fontId="4" fillId="6" borderId="50" xfId="0" applyNumberFormat="1" applyFont="1" applyFill="1" applyBorder="1" applyAlignment="1">
      <alignment horizontal="center" vertical="top" wrapText="1"/>
    </xf>
    <xf numFmtId="3" fontId="4" fillId="6" borderId="75"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center" wrapText="1"/>
    </xf>
    <xf numFmtId="3" fontId="4" fillId="6" borderId="39" xfId="0" applyNumberFormat="1" applyFont="1" applyFill="1" applyBorder="1" applyAlignment="1">
      <alignment horizontal="center" vertical="top" wrapText="1"/>
    </xf>
    <xf numFmtId="3" fontId="4" fillId="6" borderId="14" xfId="0" applyNumberFormat="1" applyFont="1" applyFill="1" applyBorder="1" applyAlignment="1">
      <alignment horizontal="center" vertical="top" wrapText="1"/>
    </xf>
    <xf numFmtId="3" fontId="6" fillId="0" borderId="52" xfId="0" applyNumberFormat="1" applyFont="1" applyFill="1" applyBorder="1" applyAlignment="1">
      <alignment horizontal="center" vertical="top" wrapText="1"/>
    </xf>
    <xf numFmtId="49" fontId="1" fillId="0" borderId="50" xfId="0" applyNumberFormat="1" applyFont="1" applyBorder="1" applyAlignment="1">
      <alignment vertical="top" wrapText="1"/>
    </xf>
    <xf numFmtId="3" fontId="6" fillId="0" borderId="53" xfId="0" applyNumberFormat="1" applyFont="1" applyBorder="1" applyAlignment="1">
      <alignment horizontal="center" vertical="top"/>
    </xf>
    <xf numFmtId="3" fontId="1" fillId="6" borderId="66" xfId="0" applyNumberFormat="1" applyFont="1" applyFill="1" applyBorder="1" applyAlignment="1">
      <alignment horizontal="center" vertical="center" wrapText="1"/>
    </xf>
    <xf numFmtId="3" fontId="3" fillId="8" borderId="48" xfId="0" applyNumberFormat="1" applyFont="1" applyFill="1" applyBorder="1" applyAlignment="1">
      <alignment horizontal="center" vertical="top" wrapText="1"/>
    </xf>
    <xf numFmtId="3" fontId="3" fillId="8" borderId="66" xfId="0" applyNumberFormat="1" applyFont="1" applyFill="1" applyBorder="1" applyAlignment="1">
      <alignment horizontal="center" vertical="top" wrapText="1"/>
    </xf>
    <xf numFmtId="3" fontId="3" fillId="0" borderId="39" xfId="0" applyNumberFormat="1" applyFont="1" applyFill="1" applyBorder="1" applyAlignment="1">
      <alignment horizontal="center" vertical="top" wrapText="1"/>
    </xf>
    <xf numFmtId="3" fontId="6" fillId="0" borderId="15" xfId="0" applyNumberFormat="1" applyFont="1" applyBorder="1" applyAlignment="1">
      <alignment horizontal="center" vertical="top"/>
    </xf>
    <xf numFmtId="3" fontId="1" fillId="6" borderId="75" xfId="0" applyNumberFormat="1" applyFont="1" applyFill="1" applyBorder="1" applyAlignment="1">
      <alignment horizontal="center" vertical="top"/>
    </xf>
    <xf numFmtId="3" fontId="1" fillId="6" borderId="15" xfId="0" applyNumberFormat="1" applyFont="1" applyFill="1" applyBorder="1" applyAlignment="1">
      <alignment horizontal="center" vertical="top" wrapText="1"/>
    </xf>
    <xf numFmtId="3" fontId="6" fillId="8" borderId="16" xfId="0" applyNumberFormat="1" applyFont="1" applyFill="1" applyBorder="1" applyAlignment="1">
      <alignment horizontal="center" vertical="top" wrapText="1"/>
    </xf>
    <xf numFmtId="3" fontId="3" fillId="8" borderId="49" xfId="0" applyNumberFormat="1" applyFont="1" applyFill="1" applyBorder="1" applyAlignment="1">
      <alignment horizontal="center" vertical="top" wrapText="1"/>
    </xf>
    <xf numFmtId="3" fontId="6" fillId="8" borderId="53" xfId="0" applyNumberFormat="1" applyFont="1" applyFill="1" applyBorder="1" applyAlignment="1">
      <alignment horizontal="center" vertical="top" wrapText="1"/>
    </xf>
    <xf numFmtId="3" fontId="6" fillId="8" borderId="41" xfId="0" applyNumberFormat="1" applyFont="1" applyFill="1" applyBorder="1" applyAlignment="1">
      <alignment horizontal="center" vertical="top" wrapText="1"/>
    </xf>
    <xf numFmtId="3" fontId="6" fillId="8" borderId="14" xfId="0" applyNumberFormat="1" applyFont="1" applyFill="1" applyBorder="1" applyAlignment="1">
      <alignment horizontal="center" vertical="top" wrapText="1"/>
    </xf>
    <xf numFmtId="3" fontId="3" fillId="8" borderId="16" xfId="0" applyNumberFormat="1" applyFont="1" applyFill="1" applyBorder="1" applyAlignment="1">
      <alignment horizontal="center" vertical="top" wrapText="1"/>
    </xf>
    <xf numFmtId="3" fontId="3" fillId="8" borderId="15" xfId="0" applyNumberFormat="1" applyFont="1" applyFill="1" applyBorder="1" applyAlignment="1">
      <alignment horizontal="center" vertical="top" wrapText="1"/>
    </xf>
    <xf numFmtId="3" fontId="6" fillId="0" borderId="32" xfId="0" applyNumberFormat="1" applyFont="1" applyBorder="1" applyAlignment="1">
      <alignment horizontal="center" vertical="top"/>
    </xf>
    <xf numFmtId="165" fontId="1" fillId="0" borderId="46" xfId="0" applyNumberFormat="1" applyFont="1" applyFill="1" applyBorder="1" applyAlignment="1">
      <alignment horizontal="center" vertical="center" wrapText="1"/>
    </xf>
    <xf numFmtId="3" fontId="4" fillId="7" borderId="31" xfId="0" applyNumberFormat="1" applyFont="1" applyFill="1" applyBorder="1" applyAlignment="1">
      <alignment horizontal="center" vertical="top" wrapText="1"/>
    </xf>
    <xf numFmtId="165" fontId="1" fillId="0" borderId="48" xfId="0" applyNumberFormat="1" applyFont="1" applyFill="1" applyBorder="1" applyAlignment="1">
      <alignment horizontal="center" vertical="center" wrapText="1"/>
    </xf>
    <xf numFmtId="3" fontId="1" fillId="6" borderId="49" xfId="0" applyNumberFormat="1" applyFont="1" applyFill="1" applyBorder="1" applyAlignment="1">
      <alignment horizontal="center" vertical="top"/>
    </xf>
    <xf numFmtId="3" fontId="3" fillId="0" borderId="52" xfId="0" applyNumberFormat="1" applyFont="1" applyFill="1" applyBorder="1" applyAlignment="1">
      <alignment horizontal="center" vertical="top" wrapText="1"/>
    </xf>
    <xf numFmtId="49" fontId="1" fillId="0" borderId="50" xfId="0" applyNumberFormat="1" applyFont="1" applyBorder="1" applyAlignment="1">
      <alignment horizontal="center" vertical="top" wrapText="1"/>
    </xf>
    <xf numFmtId="3" fontId="6" fillId="0" borderId="66" xfId="0" applyNumberFormat="1" applyFont="1" applyBorder="1" applyAlignment="1">
      <alignment horizontal="center" vertical="top"/>
    </xf>
    <xf numFmtId="3" fontId="6" fillId="8" borderId="48" xfId="0" applyNumberFormat="1" applyFont="1" applyFill="1" applyBorder="1" applyAlignment="1">
      <alignment horizontal="center" vertical="top" wrapText="1"/>
    </xf>
    <xf numFmtId="49" fontId="6" fillId="7" borderId="22" xfId="0" applyNumberFormat="1" applyFont="1" applyFill="1" applyBorder="1" applyAlignment="1">
      <alignment horizontal="center" vertical="top"/>
    </xf>
    <xf numFmtId="49" fontId="3" fillId="9" borderId="56" xfId="0" applyNumberFormat="1" applyFont="1" applyFill="1" applyBorder="1" applyAlignment="1">
      <alignment vertical="top"/>
    </xf>
    <xf numFmtId="3" fontId="4" fillId="9" borderId="57" xfId="0" applyNumberFormat="1" applyFont="1" applyFill="1" applyBorder="1" applyAlignment="1">
      <alignment horizontal="center" vertical="center" textRotation="90" wrapText="1"/>
    </xf>
    <xf numFmtId="3" fontId="6" fillId="9" borderId="58" xfId="0" applyNumberFormat="1" applyFont="1" applyFill="1" applyBorder="1" applyAlignment="1">
      <alignment horizontal="center" vertical="top" wrapText="1"/>
    </xf>
    <xf numFmtId="3" fontId="3" fillId="5" borderId="62" xfId="0" applyNumberFormat="1" applyFont="1" applyFill="1" applyBorder="1" applyAlignment="1">
      <alignment horizontal="center" vertical="top"/>
    </xf>
    <xf numFmtId="3" fontId="3" fillId="5" borderId="60" xfId="0" applyNumberFormat="1" applyFont="1" applyFill="1" applyBorder="1" applyAlignment="1">
      <alignment horizontal="center" vertical="top"/>
    </xf>
    <xf numFmtId="3" fontId="3" fillId="5" borderId="1" xfId="0" applyNumberFormat="1" applyFont="1" applyFill="1" applyBorder="1" applyAlignment="1">
      <alignment horizontal="center" vertical="top"/>
    </xf>
    <xf numFmtId="49" fontId="4" fillId="6" borderId="35" xfId="0" applyNumberFormat="1" applyFont="1" applyFill="1" applyBorder="1" applyAlignment="1">
      <alignment horizontal="center" vertical="top"/>
    </xf>
    <xf numFmtId="3" fontId="4" fillId="7" borderId="61" xfId="0" applyNumberFormat="1" applyFont="1" applyFill="1" applyBorder="1" applyAlignment="1">
      <alignment horizontal="center" vertical="top" wrapText="1"/>
    </xf>
    <xf numFmtId="49" fontId="1" fillId="6" borderId="45" xfId="0" applyNumberFormat="1" applyFont="1" applyFill="1" applyBorder="1" applyAlignment="1">
      <alignment horizontal="center" vertical="top"/>
    </xf>
    <xf numFmtId="3" fontId="1" fillId="6" borderId="46" xfId="0" applyNumberFormat="1" applyFont="1" applyFill="1" applyBorder="1" applyAlignment="1">
      <alignment horizontal="center" vertical="top"/>
    </xf>
    <xf numFmtId="3" fontId="1" fillId="6" borderId="19" xfId="0" applyNumberFormat="1" applyFont="1" applyFill="1" applyBorder="1" applyAlignment="1">
      <alignment horizontal="center" vertical="top"/>
    </xf>
    <xf numFmtId="49" fontId="1" fillId="6" borderId="0" xfId="0" applyNumberFormat="1" applyFont="1" applyFill="1" applyBorder="1" applyAlignment="1">
      <alignment horizontal="center" vertical="top"/>
    </xf>
    <xf numFmtId="3" fontId="3" fillId="6" borderId="71" xfId="0" applyNumberFormat="1" applyFont="1" applyFill="1" applyBorder="1" applyAlignment="1">
      <alignment horizontal="center" vertical="top"/>
    </xf>
    <xf numFmtId="3" fontId="3" fillId="0" borderId="74" xfId="0" applyNumberFormat="1" applyFont="1" applyFill="1" applyBorder="1" applyAlignment="1">
      <alignment horizontal="center" vertical="top"/>
    </xf>
    <xf numFmtId="49" fontId="4" fillId="6" borderId="0" xfId="0" applyNumberFormat="1" applyFont="1" applyFill="1" applyBorder="1" applyAlignment="1">
      <alignment horizontal="center" vertical="top"/>
    </xf>
    <xf numFmtId="3" fontId="3" fillId="7" borderId="7" xfId="0" applyNumberFormat="1" applyFont="1" applyFill="1" applyBorder="1" applyAlignment="1">
      <alignment vertical="top" wrapText="1"/>
    </xf>
    <xf numFmtId="3" fontId="4" fillId="6" borderId="28" xfId="0" applyNumberFormat="1" applyFont="1" applyFill="1" applyBorder="1" applyAlignment="1">
      <alignment horizontal="center" vertical="top"/>
    </xf>
    <xf numFmtId="3" fontId="4" fillId="0" borderId="27" xfId="0" applyNumberFormat="1" applyFont="1" applyFill="1" applyBorder="1" applyAlignment="1">
      <alignment horizontal="center" vertical="top" wrapText="1"/>
    </xf>
    <xf numFmtId="3" fontId="4" fillId="0" borderId="29" xfId="0" applyNumberFormat="1" applyFont="1" applyFill="1" applyBorder="1" applyAlignment="1">
      <alignment horizontal="center" vertical="top" wrapText="1"/>
    </xf>
    <xf numFmtId="49" fontId="4" fillId="7" borderId="15" xfId="0" applyNumberFormat="1" applyFont="1" applyFill="1" applyBorder="1" applyAlignment="1">
      <alignment horizontal="center" vertical="top"/>
    </xf>
    <xf numFmtId="3" fontId="1" fillId="0" borderId="30" xfId="0" applyNumberFormat="1" applyFont="1" applyFill="1" applyBorder="1" applyAlignment="1">
      <alignment horizontal="center" vertical="top"/>
    </xf>
    <xf numFmtId="3" fontId="4" fillId="0" borderId="18" xfId="0" applyNumberFormat="1" applyFont="1" applyFill="1" applyBorder="1" applyAlignment="1">
      <alignment vertical="top" wrapText="1"/>
    </xf>
    <xf numFmtId="3" fontId="4" fillId="0" borderId="0" xfId="0" applyNumberFormat="1" applyFont="1" applyFill="1" applyBorder="1" applyAlignment="1">
      <alignment vertical="top" wrapText="1"/>
    </xf>
    <xf numFmtId="3" fontId="1" fillId="0" borderId="27" xfId="0" applyNumberFormat="1" applyFont="1" applyFill="1" applyBorder="1" applyAlignment="1">
      <alignment horizontal="center" vertical="top"/>
    </xf>
    <xf numFmtId="0" fontId="4" fillId="0" borderId="37" xfId="0" applyFont="1" applyFill="1" applyBorder="1" applyAlignment="1">
      <alignment vertical="top" wrapText="1"/>
    </xf>
    <xf numFmtId="0" fontId="4" fillId="0" borderId="36" xfId="0" applyFont="1" applyFill="1" applyBorder="1" applyAlignment="1">
      <alignment horizontal="center" vertical="top"/>
    </xf>
    <xf numFmtId="0" fontId="4" fillId="0" borderId="4" xfId="0" applyFont="1" applyFill="1" applyBorder="1" applyAlignment="1">
      <alignment horizontal="center" vertical="top"/>
    </xf>
    <xf numFmtId="0" fontId="4" fillId="0" borderId="61" xfId="0" applyFont="1" applyFill="1" applyBorder="1" applyAlignment="1">
      <alignment horizontal="center" vertical="top"/>
    </xf>
    <xf numFmtId="3" fontId="4" fillId="0" borderId="51" xfId="0" applyNumberFormat="1" applyFont="1" applyFill="1" applyBorder="1" applyAlignment="1">
      <alignment vertical="top" wrapText="1"/>
    </xf>
    <xf numFmtId="3" fontId="4" fillId="6" borderId="51" xfId="0" applyNumberFormat="1" applyFont="1" applyFill="1" applyBorder="1" applyAlignment="1">
      <alignment horizontal="center" vertical="top"/>
    </xf>
    <xf numFmtId="3" fontId="1" fillId="0" borderId="50" xfId="0" applyNumberFormat="1" applyFont="1" applyFill="1" applyBorder="1" applyAlignment="1">
      <alignment horizontal="center" vertical="top"/>
    </xf>
    <xf numFmtId="3" fontId="1" fillId="6" borderId="66" xfId="0" applyNumberFormat="1" applyFont="1" applyFill="1" applyBorder="1" applyAlignment="1">
      <alignment horizontal="center" vertical="top"/>
    </xf>
    <xf numFmtId="3" fontId="1" fillId="0" borderId="48" xfId="0" applyNumberFormat="1" applyFont="1" applyFill="1" applyBorder="1" applyAlignment="1">
      <alignment horizontal="center" vertical="top"/>
    </xf>
    <xf numFmtId="3" fontId="1" fillId="0" borderId="42" xfId="0" applyNumberFormat="1" applyFont="1" applyFill="1" applyBorder="1" applyAlignment="1">
      <alignment horizontal="center" vertical="top" wrapText="1"/>
    </xf>
    <xf numFmtId="3" fontId="1" fillId="0" borderId="44" xfId="0" applyNumberFormat="1" applyFont="1" applyFill="1" applyBorder="1" applyAlignment="1">
      <alignment horizontal="center" vertical="top" wrapText="1"/>
    </xf>
    <xf numFmtId="3" fontId="1" fillId="0" borderId="32" xfId="0" applyNumberFormat="1" applyFont="1" applyFill="1" applyBorder="1" applyAlignment="1">
      <alignment horizontal="center" vertical="top" wrapText="1"/>
    </xf>
    <xf numFmtId="3" fontId="4" fillId="0" borderId="55"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wrapText="1"/>
    </xf>
    <xf numFmtId="3" fontId="4" fillId="0" borderId="57" xfId="0" applyNumberFormat="1" applyFont="1" applyFill="1" applyBorder="1" applyAlignment="1">
      <alignment horizontal="center" vertical="top" wrapText="1"/>
    </xf>
    <xf numFmtId="3" fontId="4" fillId="7" borderId="58" xfId="0" applyNumberFormat="1" applyFont="1" applyFill="1" applyBorder="1" applyAlignment="1">
      <alignment horizontal="center" vertical="top" wrapText="1"/>
    </xf>
    <xf numFmtId="49" fontId="4" fillId="0" borderId="12" xfId="0" applyNumberFormat="1" applyFont="1" applyBorder="1" applyAlignment="1">
      <alignment horizontal="center" vertical="top" wrapText="1"/>
    </xf>
    <xf numFmtId="3" fontId="4" fillId="6" borderId="0" xfId="0" applyNumberFormat="1" applyFont="1" applyFill="1" applyBorder="1" applyAlignment="1">
      <alignment horizontal="center" vertical="top"/>
    </xf>
    <xf numFmtId="3" fontId="4" fillId="0" borderId="70" xfId="0" applyNumberFormat="1" applyFont="1" applyFill="1" applyBorder="1" applyAlignment="1">
      <alignment vertical="top" wrapText="1"/>
    </xf>
    <xf numFmtId="3" fontId="4" fillId="0" borderId="33" xfId="0" applyNumberFormat="1" applyFont="1" applyFill="1" applyBorder="1" applyAlignment="1">
      <alignment horizontal="center" vertical="top"/>
    </xf>
    <xf numFmtId="3" fontId="4" fillId="0" borderId="34" xfId="0" applyNumberFormat="1" applyFont="1" applyFill="1" applyBorder="1" applyAlignment="1">
      <alignment horizontal="center" vertical="top"/>
    </xf>
    <xf numFmtId="3" fontId="4" fillId="0" borderId="77" xfId="0" applyNumberFormat="1" applyFont="1" applyFill="1" applyBorder="1" applyAlignment="1">
      <alignment horizontal="center" vertical="top"/>
    </xf>
    <xf numFmtId="49" fontId="4" fillId="7" borderId="61" xfId="0" applyNumberFormat="1" applyFont="1" applyFill="1" applyBorder="1" applyAlignment="1">
      <alignment horizontal="center" vertical="top"/>
    </xf>
    <xf numFmtId="49" fontId="4" fillId="7" borderId="54" xfId="0" applyNumberFormat="1" applyFont="1" applyFill="1" applyBorder="1" applyAlignment="1">
      <alignment horizontal="center" vertical="top"/>
    </xf>
    <xf numFmtId="49" fontId="4" fillId="7" borderId="60" xfId="0" applyNumberFormat="1" applyFont="1" applyFill="1" applyBorder="1" applyAlignment="1">
      <alignment horizontal="center" vertical="top"/>
    </xf>
    <xf numFmtId="3" fontId="6" fillId="5" borderId="8" xfId="0" applyNumberFormat="1" applyFont="1" applyFill="1" applyBorder="1" applyAlignment="1">
      <alignment horizontal="center" vertical="top"/>
    </xf>
    <xf numFmtId="3" fontId="6" fillId="5" borderId="77" xfId="0" applyNumberFormat="1" applyFont="1" applyFill="1" applyBorder="1" applyAlignment="1">
      <alignment horizontal="center" vertical="top"/>
    </xf>
    <xf numFmtId="3" fontId="6" fillId="5" borderId="34" xfId="0" applyNumberFormat="1" applyFont="1" applyFill="1" applyBorder="1" applyAlignment="1">
      <alignment horizontal="center" vertical="top"/>
    </xf>
    <xf numFmtId="3" fontId="6" fillId="5" borderId="9" xfId="0" applyNumberFormat="1" applyFont="1" applyFill="1" applyBorder="1" applyAlignment="1">
      <alignment horizontal="center" vertical="top"/>
    </xf>
    <xf numFmtId="3" fontId="3" fillId="4" borderId="77" xfId="0" applyNumberFormat="1" applyFont="1" applyFill="1" applyBorder="1" applyAlignment="1">
      <alignment horizontal="center" vertical="top"/>
    </xf>
    <xf numFmtId="3" fontId="3" fillId="4" borderId="34" xfId="0" applyNumberFormat="1" applyFont="1" applyFill="1" applyBorder="1" applyAlignment="1">
      <alignment horizontal="center" vertical="top"/>
    </xf>
    <xf numFmtId="3" fontId="3" fillId="4" borderId="9" xfId="0" applyNumberFormat="1" applyFont="1" applyFill="1" applyBorder="1" applyAlignment="1">
      <alignment horizontal="center" vertical="top"/>
    </xf>
    <xf numFmtId="3" fontId="3" fillId="3" borderId="62" xfId="0" applyNumberFormat="1" applyFont="1" applyFill="1" applyBorder="1" applyAlignment="1">
      <alignment horizontal="center" vertical="top" wrapText="1"/>
    </xf>
    <xf numFmtId="3" fontId="3" fillId="3" borderId="77" xfId="0" applyNumberFormat="1" applyFont="1" applyFill="1" applyBorder="1" applyAlignment="1">
      <alignment horizontal="center" vertical="top" wrapText="1"/>
    </xf>
    <xf numFmtId="3" fontId="3" fillId="3" borderId="22" xfId="0" applyNumberFormat="1" applyFont="1" applyFill="1" applyBorder="1" applyAlignment="1">
      <alignment horizontal="center" vertical="top" wrapText="1"/>
    </xf>
    <xf numFmtId="3" fontId="3" fillId="3" borderId="1" xfId="0" applyNumberFormat="1" applyFont="1" applyFill="1" applyBorder="1" applyAlignment="1">
      <alignment horizontal="center" vertical="top" wrapText="1"/>
    </xf>
    <xf numFmtId="3" fontId="1" fillId="0" borderId="0" xfId="0" applyNumberFormat="1" applyFont="1" applyFill="1" applyBorder="1" applyAlignment="1">
      <alignment vertical="top" wrapText="1"/>
    </xf>
    <xf numFmtId="49" fontId="4" fillId="0" borderId="0" xfId="0" applyNumberFormat="1" applyFont="1" applyFill="1" applyBorder="1" applyAlignment="1">
      <alignment horizontal="center" vertical="center" wrapText="1"/>
    </xf>
    <xf numFmtId="3" fontId="1" fillId="0" borderId="33" xfId="0" applyNumberFormat="1" applyFont="1" applyBorder="1" applyAlignment="1">
      <alignment horizontal="center" vertical="top" wrapText="1"/>
    </xf>
    <xf numFmtId="3" fontId="1" fillId="0" borderId="9" xfId="0" applyNumberFormat="1" applyFont="1" applyBorder="1" applyAlignment="1">
      <alignment vertical="top" wrapText="1"/>
    </xf>
    <xf numFmtId="3" fontId="1" fillId="0" borderId="10" xfId="0" applyNumberFormat="1" applyFont="1" applyBorder="1" applyAlignment="1">
      <alignment vertical="top" wrapText="1"/>
    </xf>
    <xf numFmtId="3" fontId="1" fillId="0" borderId="70" xfId="0" applyNumberFormat="1" applyFont="1" applyBorder="1" applyAlignment="1">
      <alignment horizontal="center" vertical="top" wrapText="1"/>
    </xf>
    <xf numFmtId="3" fontId="6" fillId="3" borderId="8" xfId="0" applyNumberFormat="1" applyFont="1" applyFill="1" applyBorder="1" applyAlignment="1">
      <alignment horizontal="center" vertical="top" wrapText="1"/>
    </xf>
    <xf numFmtId="3" fontId="6" fillId="3" borderId="77" xfId="0" applyNumberFormat="1" applyFont="1" applyFill="1" applyBorder="1" applyAlignment="1">
      <alignment horizontal="center" vertical="top" wrapText="1"/>
    </xf>
    <xf numFmtId="3" fontId="6" fillId="3" borderId="33" xfId="0" applyNumberFormat="1" applyFont="1" applyFill="1" applyBorder="1" applyAlignment="1">
      <alignment horizontal="center" vertical="top" wrapText="1"/>
    </xf>
    <xf numFmtId="3" fontId="6" fillId="3" borderId="9" xfId="0" applyNumberFormat="1" applyFont="1" applyFill="1" applyBorder="1" applyAlignment="1">
      <alignment vertical="top" wrapText="1"/>
    </xf>
    <xf numFmtId="3" fontId="6" fillId="3" borderId="10" xfId="0" applyNumberFormat="1" applyFont="1" applyFill="1" applyBorder="1" applyAlignment="1">
      <alignment vertical="top" wrapText="1"/>
    </xf>
    <xf numFmtId="3" fontId="6" fillId="3" borderId="10" xfId="0" applyNumberFormat="1" applyFont="1" applyFill="1" applyBorder="1" applyAlignment="1">
      <alignment horizontal="center" vertical="top" wrapText="1"/>
    </xf>
    <xf numFmtId="3" fontId="6" fillId="3" borderId="70" xfId="0" applyNumberFormat="1" applyFont="1" applyFill="1" applyBorder="1" applyAlignment="1">
      <alignment horizontal="center" vertical="top" wrapText="1"/>
    </xf>
    <xf numFmtId="3" fontId="1" fillId="0" borderId="37" xfId="0" applyNumberFormat="1" applyFont="1" applyBorder="1" applyAlignment="1">
      <alignment horizontal="center" vertical="top" wrapText="1"/>
    </xf>
    <xf numFmtId="3" fontId="1" fillId="0" borderId="61" xfId="0" applyNumberFormat="1" applyFont="1" applyBorder="1" applyAlignment="1">
      <alignment horizontal="center" vertical="top" wrapText="1"/>
    </xf>
    <xf numFmtId="3" fontId="1" fillId="0" borderId="2" xfId="0" applyNumberFormat="1" applyFont="1" applyBorder="1" applyAlignment="1">
      <alignment horizontal="center" vertical="top" wrapText="1"/>
    </xf>
    <xf numFmtId="3" fontId="1" fillId="0" borderId="28" xfId="0" applyNumberFormat="1" applyFont="1" applyBorder="1" applyAlignment="1">
      <alignment vertical="top" wrapText="1"/>
    </xf>
    <xf numFmtId="3" fontId="1" fillId="0" borderId="29" xfId="0" applyNumberFormat="1" applyFont="1" applyBorder="1" applyAlignment="1">
      <alignment vertical="top" wrapText="1"/>
    </xf>
    <xf numFmtId="3" fontId="1" fillId="0" borderId="6" xfId="0" applyNumberFormat="1" applyFont="1" applyBorder="1" applyAlignment="1">
      <alignment horizontal="center" vertical="top" wrapText="1"/>
    </xf>
    <xf numFmtId="3" fontId="1" fillId="0" borderId="30" xfId="0" applyNumberFormat="1" applyFont="1" applyBorder="1" applyAlignment="1">
      <alignment horizontal="center" vertical="top" wrapText="1"/>
    </xf>
    <xf numFmtId="3" fontId="1" fillId="0" borderId="47" xfId="0" applyNumberFormat="1" applyFont="1" applyBorder="1" applyAlignment="1">
      <alignment horizontal="center" vertical="top" wrapText="1"/>
    </xf>
    <xf numFmtId="3" fontId="1" fillId="0" borderId="11" xfId="0" applyNumberFormat="1" applyFont="1" applyBorder="1" applyAlignment="1">
      <alignment horizontal="center" vertical="top" wrapText="1"/>
    </xf>
    <xf numFmtId="3" fontId="1" fillId="0" borderId="18" xfId="0" applyNumberFormat="1" applyFont="1" applyBorder="1" applyAlignment="1">
      <alignment vertical="top" wrapText="1"/>
    </xf>
    <xf numFmtId="3" fontId="1" fillId="0" borderId="19" xfId="0" applyNumberFormat="1" applyFont="1" applyBorder="1" applyAlignment="1">
      <alignment vertical="top" wrapText="1"/>
    </xf>
    <xf numFmtId="3" fontId="1" fillId="0" borderId="19" xfId="0" applyNumberFormat="1" applyFont="1" applyBorder="1" applyAlignment="1">
      <alignment horizontal="center" vertical="top" wrapText="1"/>
    </xf>
    <xf numFmtId="3" fontId="1" fillId="0" borderId="46" xfId="0" applyNumberFormat="1" applyFont="1" applyBorder="1" applyAlignment="1">
      <alignment horizontal="center" vertical="top" wrapText="1"/>
    </xf>
    <xf numFmtId="3" fontId="1" fillId="0" borderId="45" xfId="0" applyNumberFormat="1" applyFont="1" applyFill="1" applyBorder="1" applyAlignment="1">
      <alignment horizontal="center" vertical="top" wrapText="1"/>
    </xf>
    <xf numFmtId="3" fontId="1" fillId="0" borderId="11" xfId="0" applyNumberFormat="1" applyFont="1" applyFill="1" applyBorder="1" applyAlignment="1">
      <alignment horizontal="center" vertical="top" wrapText="1"/>
    </xf>
    <xf numFmtId="3" fontId="1" fillId="0" borderId="18" xfId="0" applyNumberFormat="1" applyFont="1" applyFill="1" applyBorder="1" applyAlignment="1">
      <alignment vertical="top" wrapText="1"/>
    </xf>
    <xf numFmtId="3" fontId="1" fillId="0" borderId="19" xfId="0" applyNumberFormat="1" applyFont="1" applyFill="1" applyBorder="1" applyAlignment="1">
      <alignment vertical="top" wrapText="1"/>
    </xf>
    <xf numFmtId="3" fontId="1" fillId="0" borderId="15" xfId="0" applyNumberFormat="1" applyFont="1" applyFill="1" applyBorder="1" applyAlignment="1">
      <alignment horizontal="center" vertical="top" wrapText="1"/>
    </xf>
    <xf numFmtId="3" fontId="1" fillId="0" borderId="55" xfId="0" applyNumberFormat="1" applyFont="1" applyFill="1" applyBorder="1" applyAlignment="1">
      <alignment horizontal="center" vertical="top" wrapText="1"/>
    </xf>
    <xf numFmtId="3" fontId="1" fillId="0" borderId="26" xfId="0" applyNumberFormat="1" applyFont="1" applyFill="1" applyBorder="1" applyAlignment="1">
      <alignment horizontal="center" vertical="top" wrapText="1"/>
    </xf>
    <xf numFmtId="3" fontId="1" fillId="0" borderId="20" xfId="0" applyNumberFormat="1" applyFont="1" applyFill="1" applyBorder="1" applyAlignment="1">
      <alignment horizontal="center" vertical="top" wrapText="1"/>
    </xf>
    <xf numFmtId="3" fontId="1" fillId="0" borderId="56" xfId="0" applyNumberFormat="1" applyFont="1" applyFill="1" applyBorder="1" applyAlignment="1">
      <alignment vertical="top" wrapText="1"/>
    </xf>
    <xf numFmtId="3" fontId="1" fillId="0" borderId="57" xfId="0" applyNumberFormat="1" applyFont="1" applyFill="1" applyBorder="1" applyAlignment="1">
      <alignment vertical="top" wrapText="1"/>
    </xf>
    <xf numFmtId="3" fontId="1" fillId="0" borderId="57" xfId="0" applyNumberFormat="1" applyFont="1" applyFill="1" applyBorder="1" applyAlignment="1">
      <alignment horizontal="center" vertical="top" wrapText="1"/>
    </xf>
    <xf numFmtId="3" fontId="1" fillId="0" borderId="58" xfId="0" applyNumberFormat="1" applyFont="1" applyFill="1" applyBorder="1" applyAlignment="1">
      <alignment horizontal="center" vertical="top" wrapText="1"/>
    </xf>
    <xf numFmtId="3" fontId="1" fillId="0" borderId="15" xfId="0" applyNumberFormat="1" applyFont="1" applyBorder="1" applyAlignment="1">
      <alignment horizontal="center" vertical="top" wrapText="1"/>
    </xf>
    <xf numFmtId="3" fontId="1" fillId="0" borderId="55" xfId="0" applyNumberFormat="1" applyFont="1" applyBorder="1" applyAlignment="1">
      <alignment horizontal="center" vertical="top" wrapText="1"/>
    </xf>
    <xf numFmtId="3" fontId="1" fillId="0" borderId="26" xfId="0" applyNumberFormat="1" applyFont="1" applyBorder="1" applyAlignment="1">
      <alignment horizontal="center" vertical="top" wrapText="1"/>
    </xf>
    <xf numFmtId="3" fontId="1" fillId="0" borderId="20" xfId="0" applyNumberFormat="1" applyFont="1" applyBorder="1" applyAlignment="1">
      <alignment horizontal="center" vertical="top" wrapText="1"/>
    </xf>
    <xf numFmtId="3" fontId="1" fillId="0" borderId="56" xfId="0" applyNumberFormat="1" applyFont="1" applyBorder="1" applyAlignment="1">
      <alignment vertical="top" wrapText="1"/>
    </xf>
    <xf numFmtId="3" fontId="1" fillId="0" borderId="57" xfId="0" applyNumberFormat="1" applyFont="1" applyBorder="1" applyAlignment="1">
      <alignment vertical="top" wrapText="1"/>
    </xf>
    <xf numFmtId="3" fontId="6" fillId="8" borderId="8" xfId="0" applyNumberFormat="1" applyFont="1" applyFill="1" applyBorder="1" applyAlignment="1">
      <alignment horizontal="center" vertical="top" wrapText="1"/>
    </xf>
    <xf numFmtId="3" fontId="6" fillId="8" borderId="77" xfId="0" applyNumberFormat="1" applyFont="1" applyFill="1" applyBorder="1" applyAlignment="1">
      <alignment horizontal="center" vertical="top" wrapText="1"/>
    </xf>
    <xf numFmtId="3" fontId="6" fillId="8" borderId="33" xfId="0" applyNumberFormat="1" applyFont="1" applyFill="1" applyBorder="1" applyAlignment="1">
      <alignment horizontal="center" vertical="top" wrapText="1"/>
    </xf>
    <xf numFmtId="3" fontId="6" fillId="8" borderId="9" xfId="0" applyNumberFormat="1" applyFont="1" applyFill="1" applyBorder="1" applyAlignment="1">
      <alignment vertical="top" wrapText="1"/>
    </xf>
    <xf numFmtId="3" fontId="6" fillId="8" borderId="10" xfId="0" applyNumberFormat="1" applyFont="1" applyFill="1" applyBorder="1" applyAlignment="1">
      <alignment vertical="top" wrapText="1"/>
    </xf>
    <xf numFmtId="3" fontId="6" fillId="8" borderId="10" xfId="0" applyNumberFormat="1" applyFont="1" applyFill="1" applyBorder="1" applyAlignment="1">
      <alignment horizontal="center" vertical="top" wrapText="1"/>
    </xf>
    <xf numFmtId="3" fontId="6" fillId="8" borderId="70" xfId="0" applyNumberFormat="1" applyFont="1" applyFill="1" applyBorder="1" applyAlignment="1">
      <alignment horizontal="center" vertical="top" wrapText="1"/>
    </xf>
    <xf numFmtId="3" fontId="1" fillId="0" borderId="0" xfId="0" applyNumberFormat="1" applyFont="1" applyAlignment="1">
      <alignment horizontal="center" vertical="center" textRotation="90" wrapText="1"/>
    </xf>
    <xf numFmtId="3" fontId="7" fillId="0" borderId="27" xfId="0" applyNumberFormat="1" applyFont="1" applyBorder="1" applyAlignment="1">
      <alignment horizontal="center" vertical="top" wrapText="1"/>
    </xf>
    <xf numFmtId="3" fontId="7" fillId="0" borderId="67" xfId="0" applyNumberFormat="1" applyFont="1" applyBorder="1" applyAlignment="1">
      <alignment horizontal="center" vertical="top" wrapText="1"/>
    </xf>
    <xf numFmtId="3" fontId="3" fillId="5" borderId="75" xfId="0" applyNumberFormat="1" applyFont="1" applyFill="1" applyBorder="1" applyAlignment="1">
      <alignment horizontal="center" vertical="top"/>
    </xf>
    <xf numFmtId="49" fontId="3" fillId="0" borderId="50" xfId="0" applyNumberFormat="1" applyFont="1" applyBorder="1" applyAlignment="1">
      <alignment horizontal="center" vertical="top" wrapText="1"/>
    </xf>
    <xf numFmtId="3" fontId="4" fillId="0" borderId="80" xfId="0" applyNumberFormat="1" applyFont="1" applyFill="1" applyBorder="1" applyAlignment="1">
      <alignment horizontal="center" vertical="top"/>
    </xf>
    <xf numFmtId="49" fontId="3" fillId="0" borderId="50" xfId="0" applyNumberFormat="1" applyFont="1" applyBorder="1" applyAlignment="1">
      <alignment horizontal="center" vertical="top"/>
    </xf>
    <xf numFmtId="3" fontId="4" fillId="0" borderId="48" xfId="0" applyNumberFormat="1" applyFont="1" applyBorder="1" applyAlignment="1">
      <alignment horizontal="center" vertical="center" textRotation="90" wrapText="1"/>
    </xf>
    <xf numFmtId="3" fontId="3" fillId="8" borderId="18"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xf>
    <xf numFmtId="3" fontId="3" fillId="6" borderId="41" xfId="0" applyNumberFormat="1" applyFont="1" applyFill="1" applyBorder="1" applyAlignment="1">
      <alignment horizontal="center" vertical="top"/>
    </xf>
    <xf numFmtId="3" fontId="1" fillId="6" borderId="0" xfId="0" applyNumberFormat="1" applyFont="1" applyFill="1" applyBorder="1" applyAlignment="1">
      <alignment horizontal="center" vertical="top"/>
    </xf>
    <xf numFmtId="3" fontId="1" fillId="6" borderId="54" xfId="0" applyNumberFormat="1" applyFont="1" applyFill="1" applyBorder="1" applyAlignment="1">
      <alignment horizontal="center" vertical="top"/>
    </xf>
    <xf numFmtId="3" fontId="4" fillId="6" borderId="54" xfId="0" applyNumberFormat="1" applyFont="1" applyFill="1" applyBorder="1" applyAlignment="1">
      <alignment vertical="top" wrapText="1"/>
    </xf>
    <xf numFmtId="3" fontId="4" fillId="6" borderId="53" xfId="0" applyNumberFormat="1" applyFont="1" applyFill="1" applyBorder="1" applyAlignment="1">
      <alignment vertical="top" wrapText="1"/>
    </xf>
    <xf numFmtId="49" fontId="4" fillId="7" borderId="53" xfId="0" applyNumberFormat="1" applyFont="1" applyFill="1" applyBorder="1" applyAlignment="1">
      <alignment horizontal="center" vertical="top"/>
    </xf>
    <xf numFmtId="0" fontId="4" fillId="6" borderId="48" xfId="0" applyFont="1" applyFill="1" applyBorder="1" applyAlignment="1">
      <alignment vertical="top" wrapText="1"/>
    </xf>
    <xf numFmtId="0" fontId="4" fillId="0" borderId="49" xfId="0" applyFont="1" applyFill="1" applyBorder="1" applyAlignment="1">
      <alignment vertical="top" wrapText="1"/>
    </xf>
    <xf numFmtId="3" fontId="3" fillId="0" borderId="52" xfId="0" applyNumberFormat="1" applyFont="1" applyFill="1" applyBorder="1" applyAlignment="1">
      <alignment vertical="center" textRotation="90" wrapText="1"/>
    </xf>
    <xf numFmtId="3" fontId="4" fillId="0" borderId="30" xfId="0" applyNumberFormat="1" applyFont="1" applyFill="1" applyBorder="1" applyAlignment="1">
      <alignment horizontal="left" vertical="top" wrapText="1"/>
    </xf>
    <xf numFmtId="3" fontId="3" fillId="0" borderId="24" xfId="0" applyNumberFormat="1" applyFont="1" applyFill="1" applyBorder="1" applyAlignment="1">
      <alignment horizontal="center" vertical="top" wrapText="1"/>
    </xf>
    <xf numFmtId="3" fontId="4" fillId="0" borderId="62" xfId="0" applyNumberFormat="1" applyFont="1" applyFill="1" applyBorder="1" applyAlignment="1">
      <alignment horizontal="left" vertical="top" wrapText="1"/>
    </xf>
    <xf numFmtId="3" fontId="3" fillId="4" borderId="52" xfId="0" applyNumberFormat="1" applyFont="1" applyFill="1" applyBorder="1" applyAlignment="1">
      <alignment vertical="top"/>
    </xf>
    <xf numFmtId="49" fontId="6" fillId="7" borderId="50" xfId="0" applyNumberFormat="1" applyFont="1" applyFill="1" applyBorder="1" applyAlignment="1">
      <alignment horizontal="center" vertical="top"/>
    </xf>
    <xf numFmtId="3" fontId="3" fillId="0" borderId="0" xfId="0" applyNumberFormat="1" applyFont="1" applyBorder="1" applyAlignment="1">
      <alignment horizontal="center" vertical="top"/>
    </xf>
    <xf numFmtId="3" fontId="3" fillId="0" borderId="35" xfId="0" applyNumberFormat="1" applyFont="1" applyBorder="1" applyAlignment="1">
      <alignment horizontal="center" vertical="top"/>
    </xf>
    <xf numFmtId="3" fontId="4" fillId="0" borderId="48" xfId="0" applyNumberFormat="1" applyFont="1" applyBorder="1" applyAlignment="1">
      <alignment horizontal="left" vertical="top" wrapText="1"/>
    </xf>
    <xf numFmtId="3" fontId="4" fillId="0" borderId="75" xfId="0" applyNumberFormat="1" applyFont="1" applyBorder="1" applyAlignment="1">
      <alignment horizontal="center" vertical="top"/>
    </xf>
    <xf numFmtId="0" fontId="4" fillId="0" borderId="47" xfId="0" applyFont="1" applyFill="1" applyBorder="1" applyAlignment="1">
      <alignment horizontal="center" vertical="top" wrapText="1"/>
    </xf>
    <xf numFmtId="164" fontId="4" fillId="7" borderId="66" xfId="0" applyNumberFormat="1" applyFont="1" applyFill="1" applyBorder="1" applyAlignment="1">
      <alignment horizontal="center" vertical="top" wrapText="1"/>
    </xf>
    <xf numFmtId="49" fontId="6" fillId="7" borderId="75" xfId="0" applyNumberFormat="1" applyFont="1" applyFill="1" applyBorder="1" applyAlignment="1">
      <alignment horizontal="center" vertical="top"/>
    </xf>
    <xf numFmtId="3" fontId="4" fillId="6" borderId="13" xfId="0" applyNumberFormat="1" applyFont="1" applyFill="1" applyBorder="1" applyAlignment="1">
      <alignment horizontal="center" vertical="top" wrapText="1"/>
    </xf>
    <xf numFmtId="3" fontId="1" fillId="0" borderId="54" xfId="0" applyNumberFormat="1" applyFont="1" applyFill="1" applyBorder="1" applyAlignment="1">
      <alignment vertical="top"/>
    </xf>
    <xf numFmtId="3" fontId="1" fillId="0" borderId="53" xfId="0" applyNumberFormat="1" applyFont="1" applyFill="1" applyBorder="1" applyAlignment="1">
      <alignment vertical="top"/>
    </xf>
    <xf numFmtId="3" fontId="4" fillId="0" borderId="38" xfId="0" applyNumberFormat="1" applyFont="1" applyFill="1" applyBorder="1" applyAlignment="1">
      <alignment vertical="top" wrapText="1"/>
    </xf>
    <xf numFmtId="3" fontId="3" fillId="0" borderId="54" xfId="0" applyNumberFormat="1" applyFont="1" applyFill="1" applyBorder="1" applyAlignment="1">
      <alignment horizontal="center" vertical="top" wrapText="1"/>
    </xf>
    <xf numFmtId="3" fontId="3" fillId="0" borderId="45" xfId="0" applyNumberFormat="1" applyFont="1" applyFill="1" applyBorder="1" applyAlignment="1">
      <alignment horizontal="center" vertical="top" wrapText="1"/>
    </xf>
    <xf numFmtId="3" fontId="3" fillId="0" borderId="53" xfId="0" applyNumberFormat="1" applyFont="1" applyFill="1" applyBorder="1" applyAlignment="1">
      <alignment horizontal="center" vertical="top" wrapText="1"/>
    </xf>
    <xf numFmtId="3" fontId="3" fillId="0" borderId="53" xfId="0" applyNumberFormat="1" applyFont="1" applyBorder="1" applyAlignment="1">
      <alignment horizontal="center" vertical="top"/>
    </xf>
    <xf numFmtId="3" fontId="3" fillId="0" borderId="53" xfId="0" applyNumberFormat="1" applyFont="1" applyBorder="1" applyAlignment="1">
      <alignment horizontal="center" vertical="top" wrapText="1"/>
    </xf>
    <xf numFmtId="3" fontId="6" fillId="0" borderId="54" xfId="0" applyNumberFormat="1" applyFont="1" applyBorder="1" applyAlignment="1">
      <alignment horizontal="center" vertical="top" wrapText="1"/>
    </xf>
    <xf numFmtId="3" fontId="3" fillId="10" borderId="55" xfId="0" applyNumberFormat="1" applyFont="1" applyFill="1" applyBorder="1" applyAlignment="1">
      <alignment horizontal="center" vertical="top"/>
    </xf>
    <xf numFmtId="3" fontId="3" fillId="10" borderId="57" xfId="0" applyNumberFormat="1" applyFont="1" applyFill="1" applyBorder="1" applyAlignment="1">
      <alignment horizontal="center" vertical="top"/>
    </xf>
    <xf numFmtId="3" fontId="4" fillId="6" borderId="63" xfId="0" applyNumberFormat="1" applyFont="1" applyFill="1" applyBorder="1" applyAlignment="1">
      <alignment horizontal="center" vertical="top"/>
    </xf>
    <xf numFmtId="3" fontId="11" fillId="6" borderId="11" xfId="0" applyNumberFormat="1" applyFont="1" applyFill="1" applyBorder="1" applyAlignment="1">
      <alignment horizontal="center" vertical="top"/>
    </xf>
    <xf numFmtId="3" fontId="11" fillId="6" borderId="12" xfId="0" applyNumberFormat="1" applyFont="1" applyFill="1" applyBorder="1" applyAlignment="1">
      <alignment horizontal="center" vertical="top"/>
    </xf>
    <xf numFmtId="3" fontId="11" fillId="6" borderId="71" xfId="0" applyNumberFormat="1" applyFont="1" applyFill="1" applyBorder="1" applyAlignment="1">
      <alignment horizontal="center" vertical="top"/>
    </xf>
    <xf numFmtId="3" fontId="4" fillId="6" borderId="71" xfId="0" applyNumberFormat="1" applyFont="1" applyFill="1" applyBorder="1" applyAlignment="1">
      <alignment horizontal="center" vertical="top"/>
    </xf>
    <xf numFmtId="3" fontId="4" fillId="0" borderId="73" xfId="0" applyNumberFormat="1" applyFont="1" applyFill="1" applyBorder="1" applyAlignment="1">
      <alignment horizontal="center" vertical="top"/>
    </xf>
    <xf numFmtId="3" fontId="4" fillId="6" borderId="16" xfId="0" applyNumberFormat="1" applyFont="1" applyFill="1" applyBorder="1" applyAlignment="1">
      <alignment horizontal="center" vertical="top"/>
    </xf>
    <xf numFmtId="3" fontId="3" fillId="10" borderId="21" xfId="0" applyNumberFormat="1" applyFont="1" applyFill="1" applyBorder="1" applyAlignment="1">
      <alignment horizontal="center" vertical="top"/>
    </xf>
    <xf numFmtId="3" fontId="3" fillId="0" borderId="41" xfId="0" applyNumberFormat="1" applyFont="1" applyFill="1" applyBorder="1" applyAlignment="1">
      <alignment horizontal="center" vertical="top" textRotation="180" wrapText="1"/>
    </xf>
    <xf numFmtId="3" fontId="4" fillId="0" borderId="39" xfId="0" applyNumberFormat="1" applyFont="1" applyFill="1" applyBorder="1" applyAlignment="1">
      <alignment vertical="top" textRotation="90" wrapText="1"/>
    </xf>
    <xf numFmtId="3" fontId="4" fillId="0" borderId="52" xfId="0" applyNumberFormat="1" applyFont="1" applyFill="1" applyBorder="1" applyAlignment="1">
      <alignment vertical="top" textRotation="90" wrapText="1"/>
    </xf>
    <xf numFmtId="49" fontId="4" fillId="0" borderId="50" xfId="0" applyNumberFormat="1" applyFont="1" applyBorder="1" applyAlignment="1">
      <alignment vertical="top" wrapText="1"/>
    </xf>
    <xf numFmtId="3" fontId="3" fillId="0" borderId="54" xfId="0" applyNumberFormat="1" applyFont="1" applyBorder="1" applyAlignment="1">
      <alignment vertical="top"/>
    </xf>
    <xf numFmtId="3" fontId="3" fillId="0" borderId="53" xfId="0" applyNumberFormat="1" applyFont="1" applyBorder="1" applyAlignment="1">
      <alignment vertical="top"/>
    </xf>
    <xf numFmtId="0" fontId="4" fillId="0" borderId="49" xfId="0" applyFont="1" applyFill="1" applyBorder="1" applyAlignment="1">
      <alignment horizontal="center" vertical="top" wrapText="1"/>
    </xf>
    <xf numFmtId="3" fontId="4" fillId="0" borderId="48" xfId="0" applyNumberFormat="1" applyFont="1" applyBorder="1" applyAlignment="1">
      <alignment vertical="center" textRotation="90" wrapText="1"/>
    </xf>
    <xf numFmtId="3" fontId="4" fillId="6" borderId="25" xfId="0" applyNumberFormat="1" applyFont="1" applyFill="1" applyBorder="1" applyAlignment="1">
      <alignment vertical="top" wrapText="1"/>
    </xf>
    <xf numFmtId="0" fontId="4" fillId="0" borderId="52"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3" fontId="4" fillId="0" borderId="38" xfId="0" applyNumberFormat="1" applyFont="1" applyFill="1" applyBorder="1" applyAlignment="1">
      <alignment horizontal="center" vertical="top" wrapText="1"/>
    </xf>
    <xf numFmtId="3" fontId="4" fillId="0" borderId="38" xfId="0" applyNumberFormat="1" applyFont="1" applyBorder="1" applyAlignment="1">
      <alignment horizontal="center" vertical="top" wrapText="1"/>
    </xf>
    <xf numFmtId="3" fontId="4" fillId="6" borderId="78" xfId="0" applyNumberFormat="1" applyFont="1" applyFill="1" applyBorder="1" applyAlignment="1">
      <alignment horizontal="center" vertical="top"/>
    </xf>
    <xf numFmtId="3" fontId="4" fillId="0" borderId="27" xfId="0" applyNumberFormat="1" applyFont="1" applyBorder="1" applyAlignment="1">
      <alignment horizontal="center" vertical="top"/>
    </xf>
    <xf numFmtId="3" fontId="4" fillId="0" borderId="3" xfId="0" applyNumberFormat="1" applyFont="1" applyBorder="1" applyAlignment="1">
      <alignment horizontal="center" vertical="top"/>
    </xf>
    <xf numFmtId="3" fontId="4" fillId="0" borderId="67" xfId="0" applyNumberFormat="1" applyFont="1" applyBorder="1" applyAlignment="1">
      <alignment horizontal="center" vertical="top"/>
    </xf>
    <xf numFmtId="164" fontId="1" fillId="0" borderId="27" xfId="0" applyNumberFormat="1" applyFont="1" applyFill="1" applyBorder="1" applyAlignment="1">
      <alignment horizontal="center" vertical="top"/>
    </xf>
    <xf numFmtId="3" fontId="4" fillId="7" borderId="37" xfId="0" applyNumberFormat="1" applyFont="1" applyFill="1" applyBorder="1" applyAlignment="1">
      <alignment horizontal="center" vertical="top"/>
    </xf>
    <xf numFmtId="3" fontId="4" fillId="7" borderId="67" xfId="0" applyNumberFormat="1" applyFont="1" applyFill="1" applyBorder="1" applyAlignment="1">
      <alignment horizontal="center" vertical="top"/>
    </xf>
    <xf numFmtId="3" fontId="4" fillId="7" borderId="3" xfId="0" applyNumberFormat="1" applyFont="1" applyFill="1" applyBorder="1" applyAlignment="1">
      <alignment horizontal="center" vertical="top"/>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47" xfId="0" applyFont="1" applyBorder="1" applyAlignment="1">
      <alignment horizontal="center" vertical="top" wrapText="1"/>
    </xf>
    <xf numFmtId="3" fontId="4" fillId="6" borderId="48" xfId="0" applyNumberFormat="1" applyFont="1" applyFill="1" applyBorder="1" applyAlignment="1">
      <alignment horizontal="center" vertical="top" wrapText="1"/>
    </xf>
    <xf numFmtId="3" fontId="4" fillId="0" borderId="42" xfId="0" applyNumberFormat="1" applyFont="1" applyBorder="1" applyAlignment="1">
      <alignment vertical="top" wrapText="1"/>
    </xf>
    <xf numFmtId="3" fontId="4" fillId="0" borderId="30" xfId="0" applyNumberFormat="1" applyFont="1" applyBorder="1" applyAlignment="1">
      <alignment vertical="top" wrapText="1"/>
    </xf>
    <xf numFmtId="49" fontId="4" fillId="10" borderId="54" xfId="0" applyNumberFormat="1" applyFont="1" applyFill="1" applyBorder="1" applyAlignment="1">
      <alignment horizontal="center" vertical="top" wrapText="1"/>
    </xf>
    <xf numFmtId="3" fontId="4" fillId="0" borderId="41" xfId="0" applyNumberFormat="1" applyFont="1" applyBorder="1" applyAlignment="1">
      <alignment horizontal="center" vertical="top"/>
    </xf>
    <xf numFmtId="3" fontId="4" fillId="0" borderId="13" xfId="0" applyNumberFormat="1" applyFont="1" applyBorder="1" applyAlignment="1">
      <alignment horizontal="center" vertical="top"/>
    </xf>
    <xf numFmtId="3" fontId="4" fillId="0" borderId="54" xfId="0" applyNumberFormat="1" applyFont="1" applyBorder="1" applyAlignment="1">
      <alignment horizontal="center" vertical="top"/>
    </xf>
    <xf numFmtId="165" fontId="4" fillId="0" borderId="48" xfId="0" applyNumberFormat="1" applyFont="1" applyBorder="1" applyAlignment="1">
      <alignment horizontal="left" vertical="top" wrapText="1"/>
    </xf>
    <xf numFmtId="49" fontId="4" fillId="0" borderId="50" xfId="0" applyNumberFormat="1" applyFont="1" applyFill="1" applyBorder="1" applyAlignment="1">
      <alignment horizontal="center" vertical="center"/>
    </xf>
    <xf numFmtId="49" fontId="4" fillId="0" borderId="53" xfId="0" applyNumberFormat="1" applyFont="1" applyFill="1" applyBorder="1" applyAlignment="1">
      <alignment horizontal="right" vertical="center"/>
    </xf>
    <xf numFmtId="3" fontId="1" fillId="6" borderId="48" xfId="0" applyNumberFormat="1" applyFont="1" applyFill="1" applyBorder="1" applyAlignment="1">
      <alignment vertical="top" wrapText="1"/>
    </xf>
    <xf numFmtId="3" fontId="6" fillId="0" borderId="51" xfId="0" applyNumberFormat="1" applyFont="1" applyBorder="1" applyAlignment="1">
      <alignment horizontal="center" vertical="top"/>
    </xf>
    <xf numFmtId="3" fontId="1" fillId="0" borderId="48" xfId="0" applyNumberFormat="1" applyFont="1" applyBorder="1" applyAlignment="1">
      <alignment horizontal="center" vertical="center" textRotation="90" wrapText="1"/>
    </xf>
    <xf numFmtId="3" fontId="3" fillId="0" borderId="39" xfId="0" applyNumberFormat="1" applyFont="1" applyFill="1" applyBorder="1" applyAlignment="1">
      <alignment horizontal="center" vertical="top" textRotation="180" wrapText="1"/>
    </xf>
    <xf numFmtId="3" fontId="3" fillId="0" borderId="41" xfId="0" applyNumberFormat="1" applyFont="1" applyFill="1" applyBorder="1" applyAlignment="1">
      <alignment horizontal="center" vertical="top" wrapText="1"/>
    </xf>
    <xf numFmtId="3" fontId="4" fillId="6" borderId="7" xfId="0" applyNumberFormat="1" applyFont="1" applyFill="1" applyBorder="1" applyAlignment="1">
      <alignment vertical="top" wrapText="1"/>
    </xf>
    <xf numFmtId="49" fontId="1" fillId="9" borderId="15" xfId="0" applyNumberFormat="1" applyFont="1" applyFill="1" applyBorder="1" applyAlignment="1">
      <alignment horizontal="center" vertical="top"/>
    </xf>
    <xf numFmtId="49" fontId="6" fillId="7" borderId="72" xfId="0" applyNumberFormat="1" applyFont="1" applyFill="1" applyBorder="1" applyAlignment="1">
      <alignment horizontal="center" vertical="top"/>
    </xf>
    <xf numFmtId="0" fontId="4" fillId="0" borderId="54" xfId="0" applyFont="1" applyFill="1" applyBorder="1" applyAlignment="1">
      <alignment horizontal="center" vertical="top" wrapText="1"/>
    </xf>
    <xf numFmtId="49" fontId="1" fillId="10" borderId="17" xfId="0" applyNumberFormat="1" applyFont="1" applyFill="1" applyBorder="1" applyAlignment="1">
      <alignment horizontal="center" vertical="top" wrapText="1"/>
    </xf>
    <xf numFmtId="3" fontId="4" fillId="6" borderId="46" xfId="0" applyNumberFormat="1" applyFont="1" applyFill="1" applyBorder="1" applyAlignment="1">
      <alignment vertical="top" wrapText="1"/>
    </xf>
    <xf numFmtId="3" fontId="3" fillId="0" borderId="18" xfId="0" applyNumberFormat="1" applyFont="1" applyFill="1" applyBorder="1" applyAlignment="1">
      <alignment horizontal="center" vertical="top" wrapText="1"/>
    </xf>
    <xf numFmtId="3" fontId="4" fillId="0" borderId="39" xfId="0" applyNumberFormat="1" applyFont="1" applyFill="1" applyBorder="1" applyAlignment="1">
      <alignment horizontal="center" vertical="top" textRotation="90" wrapText="1"/>
    </xf>
    <xf numFmtId="49" fontId="4" fillId="9" borderId="45" xfId="0" applyNumberFormat="1" applyFont="1" applyFill="1" applyBorder="1" applyAlignment="1">
      <alignment vertical="top"/>
    </xf>
    <xf numFmtId="49" fontId="4" fillId="9" borderId="54" xfId="0" applyNumberFormat="1" applyFont="1" applyFill="1" applyBorder="1" applyAlignment="1">
      <alignment vertical="top"/>
    </xf>
    <xf numFmtId="49" fontId="4" fillId="9" borderId="53" xfId="0" applyNumberFormat="1" applyFont="1" applyFill="1" applyBorder="1" applyAlignment="1">
      <alignment vertical="top"/>
    </xf>
    <xf numFmtId="3" fontId="3" fillId="8" borderId="66" xfId="0" applyNumberFormat="1" applyFont="1" applyFill="1" applyBorder="1" applyAlignment="1">
      <alignment horizontal="center" vertical="top"/>
    </xf>
    <xf numFmtId="3" fontId="3" fillId="8" borderId="49" xfId="0" applyNumberFormat="1" applyFont="1" applyFill="1" applyBorder="1" applyAlignment="1">
      <alignment horizontal="center" vertical="top"/>
    </xf>
    <xf numFmtId="3" fontId="3" fillId="8" borderId="75" xfId="0" applyNumberFormat="1" applyFont="1" applyFill="1" applyBorder="1" applyAlignment="1">
      <alignment horizontal="center" vertical="top"/>
    </xf>
    <xf numFmtId="3" fontId="3" fillId="8" borderId="50" xfId="0" applyNumberFormat="1" applyFont="1" applyFill="1" applyBorder="1" applyAlignment="1">
      <alignment horizontal="center" vertical="top"/>
    </xf>
    <xf numFmtId="3" fontId="3" fillId="8" borderId="51" xfId="0" applyNumberFormat="1" applyFont="1" applyFill="1" applyBorder="1" applyAlignment="1">
      <alignment horizontal="center" vertical="top"/>
    </xf>
    <xf numFmtId="49" fontId="3" fillId="0" borderId="75" xfId="0" applyNumberFormat="1" applyFont="1" applyBorder="1" applyAlignment="1">
      <alignment horizontal="center" vertical="top"/>
    </xf>
    <xf numFmtId="3" fontId="3" fillId="4" borderId="2" xfId="0" applyNumberFormat="1" applyFont="1" applyFill="1" applyBorder="1" applyAlignment="1">
      <alignment horizontal="center" vertical="top" wrapText="1"/>
    </xf>
    <xf numFmtId="3" fontId="3" fillId="5" borderId="3" xfId="0" applyNumberFormat="1" applyFont="1" applyFill="1" applyBorder="1" applyAlignment="1">
      <alignment horizontal="center" vertical="top" wrapText="1"/>
    </xf>
    <xf numFmtId="49" fontId="3" fillId="0" borderId="3" xfId="0" applyNumberFormat="1" applyFont="1" applyBorder="1" applyAlignment="1">
      <alignment horizontal="center" vertical="top" wrapText="1"/>
    </xf>
    <xf numFmtId="49" fontId="4" fillId="7" borderId="28" xfId="0" applyNumberFormat="1" applyFont="1" applyFill="1" applyBorder="1" applyAlignment="1">
      <alignment horizontal="center" vertical="top" wrapText="1"/>
    </xf>
    <xf numFmtId="3" fontId="3" fillId="6" borderId="38" xfId="0" applyNumberFormat="1" applyFont="1" applyFill="1" applyBorder="1" applyAlignment="1">
      <alignment vertical="top" wrapText="1"/>
    </xf>
    <xf numFmtId="3" fontId="3" fillId="0" borderId="2" xfId="0" applyNumberFormat="1" applyFont="1" applyFill="1" applyBorder="1" applyAlignment="1">
      <alignment vertical="center" textRotation="90" wrapText="1"/>
    </xf>
    <xf numFmtId="49" fontId="4" fillId="0" borderId="3" xfId="0" applyNumberFormat="1" applyFont="1" applyBorder="1" applyAlignment="1">
      <alignment horizontal="center" vertical="top" wrapText="1"/>
    </xf>
    <xf numFmtId="3" fontId="3" fillId="0" borderId="29" xfId="0" applyNumberFormat="1" applyFont="1" applyBorder="1" applyAlignment="1">
      <alignment horizontal="center" vertical="top" wrapText="1"/>
    </xf>
    <xf numFmtId="3" fontId="1" fillId="0" borderId="38" xfId="0" applyNumberFormat="1" applyFont="1" applyBorder="1" applyAlignment="1">
      <alignment horizontal="center" vertical="top" wrapText="1"/>
    </xf>
    <xf numFmtId="3" fontId="4" fillId="6" borderId="28" xfId="0" applyNumberFormat="1" applyFont="1" applyFill="1" applyBorder="1" applyAlignment="1">
      <alignment horizontal="center" vertical="top" wrapText="1"/>
    </xf>
    <xf numFmtId="3" fontId="4" fillId="6" borderId="78" xfId="0" applyNumberFormat="1" applyFont="1" applyFill="1" applyBorder="1" applyAlignment="1">
      <alignment horizontal="center" vertical="top" wrapText="1"/>
    </xf>
    <xf numFmtId="3" fontId="4" fillId="0" borderId="27" xfId="0" applyNumberFormat="1" applyFont="1" applyFill="1" applyBorder="1" applyAlignment="1">
      <alignment horizontal="left" vertical="top" wrapText="1"/>
    </xf>
    <xf numFmtId="3" fontId="3" fillId="4" borderId="52" xfId="0" applyNumberFormat="1" applyFont="1" applyFill="1" applyBorder="1" applyAlignment="1">
      <alignment vertical="top" wrapText="1"/>
    </xf>
    <xf numFmtId="3" fontId="3" fillId="5" borderId="50" xfId="0" applyNumberFormat="1" applyFont="1" applyFill="1" applyBorder="1" applyAlignment="1">
      <alignment vertical="top" wrapText="1"/>
    </xf>
    <xf numFmtId="3" fontId="3" fillId="4" borderId="43" xfId="0" applyNumberFormat="1" applyFont="1" applyFill="1" applyBorder="1" applyAlignment="1">
      <alignment vertical="top" wrapText="1"/>
    </xf>
    <xf numFmtId="3" fontId="3" fillId="5" borderId="44" xfId="0" applyNumberFormat="1" applyFont="1" applyFill="1" applyBorder="1" applyAlignment="1">
      <alignment vertical="top" wrapText="1"/>
    </xf>
    <xf numFmtId="49" fontId="3" fillId="0" borderId="44" xfId="0" applyNumberFormat="1" applyFont="1" applyBorder="1" applyAlignment="1">
      <alignment horizontal="center" vertical="top" wrapText="1"/>
    </xf>
    <xf numFmtId="49" fontId="4" fillId="7" borderId="31" xfId="0" applyNumberFormat="1" applyFont="1" applyFill="1" applyBorder="1" applyAlignment="1">
      <alignment horizontal="center" vertical="top" wrapText="1"/>
    </xf>
    <xf numFmtId="3" fontId="3" fillId="0" borderId="43" xfId="0" applyNumberFormat="1" applyFont="1" applyFill="1" applyBorder="1" applyAlignment="1">
      <alignment vertical="center" textRotation="90" wrapText="1"/>
    </xf>
    <xf numFmtId="3" fontId="3" fillId="4" borderId="43" xfId="0" applyNumberFormat="1" applyFont="1" applyFill="1" applyBorder="1" applyAlignment="1">
      <alignment horizontal="center" vertical="top" wrapText="1"/>
    </xf>
    <xf numFmtId="3" fontId="3" fillId="5" borderId="44" xfId="0" applyNumberFormat="1" applyFont="1" applyFill="1" applyBorder="1" applyAlignment="1">
      <alignment horizontal="center" vertical="top" wrapText="1"/>
    </xf>
    <xf numFmtId="3" fontId="3" fillId="0" borderId="32" xfId="0" applyNumberFormat="1" applyFont="1" applyBorder="1" applyAlignment="1">
      <alignment horizontal="center" vertical="top" wrapText="1"/>
    </xf>
    <xf numFmtId="3" fontId="1" fillId="0" borderId="40" xfId="0" applyNumberFormat="1" applyFont="1" applyBorder="1" applyAlignment="1">
      <alignment vertical="top" wrapText="1"/>
    </xf>
    <xf numFmtId="3" fontId="13" fillId="0" borderId="0" xfId="0" applyNumberFormat="1" applyFont="1"/>
    <xf numFmtId="3" fontId="15" fillId="0" borderId="0" xfId="0" applyNumberFormat="1" applyFont="1" applyAlignment="1">
      <alignment vertical="top"/>
    </xf>
    <xf numFmtId="3" fontId="12" fillId="0" borderId="0" xfId="0" applyNumberFormat="1" applyFont="1"/>
    <xf numFmtId="3" fontId="12" fillId="0" borderId="0" xfId="0" applyNumberFormat="1" applyFont="1" applyAlignment="1">
      <alignment vertical="top"/>
    </xf>
    <xf numFmtId="49" fontId="4" fillId="7" borderId="75" xfId="0" applyNumberFormat="1" applyFont="1" applyFill="1" applyBorder="1" applyAlignment="1">
      <alignment horizontal="center" vertical="top"/>
    </xf>
    <xf numFmtId="3" fontId="1" fillId="0" borderId="17" xfId="0" applyNumberFormat="1" applyFont="1" applyFill="1" applyBorder="1" applyAlignment="1">
      <alignment horizontal="center" vertical="top"/>
    </xf>
    <xf numFmtId="0" fontId="4" fillId="0" borderId="15" xfId="0" applyFont="1" applyFill="1" applyBorder="1" applyAlignment="1">
      <alignment vertical="top" wrapText="1"/>
    </xf>
    <xf numFmtId="0" fontId="4" fillId="0" borderId="24" xfId="0" applyFont="1" applyFill="1" applyBorder="1" applyAlignment="1">
      <alignment vertical="top" wrapText="1"/>
    </xf>
    <xf numFmtId="164" fontId="2" fillId="0" borderId="0" xfId="0" applyNumberFormat="1" applyFont="1" applyAlignment="1">
      <alignment horizontal="center" vertical="top"/>
    </xf>
    <xf numFmtId="164" fontId="2" fillId="0" borderId="0" xfId="0" applyNumberFormat="1" applyFont="1" applyAlignment="1">
      <alignment vertical="top"/>
    </xf>
    <xf numFmtId="0" fontId="17" fillId="0" borderId="0" xfId="0" applyFont="1"/>
    <xf numFmtId="3" fontId="4" fillId="0" borderId="16" xfId="0" applyNumberFormat="1" applyFont="1" applyBorder="1" applyAlignment="1">
      <alignment horizontal="center" vertical="center" textRotation="90" wrapText="1"/>
    </xf>
    <xf numFmtId="3" fontId="4" fillId="0" borderId="25" xfId="0" applyNumberFormat="1" applyFont="1" applyBorder="1" applyAlignment="1">
      <alignment horizontal="center" vertical="center" textRotation="90" wrapText="1"/>
    </xf>
    <xf numFmtId="49" fontId="4" fillId="0" borderId="4" xfId="0" applyNumberFormat="1" applyFont="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3" fontId="4" fillId="0" borderId="40" xfId="0" applyNumberFormat="1" applyFont="1" applyFill="1" applyBorder="1" applyAlignment="1">
      <alignment horizontal="left" vertical="top" wrapText="1"/>
    </xf>
    <xf numFmtId="3" fontId="4" fillId="0" borderId="48" xfId="0" applyNumberFormat="1" applyFont="1" applyFill="1" applyBorder="1" applyAlignment="1">
      <alignment horizontal="left" vertical="top" wrapText="1"/>
    </xf>
    <xf numFmtId="3" fontId="4" fillId="0" borderId="43"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top" wrapText="1"/>
    </xf>
    <xf numFmtId="3" fontId="4" fillId="0" borderId="44" xfId="0" applyNumberFormat="1" applyFont="1" applyFill="1" applyBorder="1" applyAlignment="1">
      <alignment horizontal="center" vertical="top" wrapText="1"/>
    </xf>
    <xf numFmtId="3" fontId="4" fillId="0" borderId="50"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wrapText="1"/>
    </xf>
    <xf numFmtId="3" fontId="3" fillId="4" borderId="36" xfId="0" applyNumberFormat="1" applyFont="1" applyFill="1" applyBorder="1" applyAlignment="1">
      <alignment horizontal="center" vertical="top"/>
    </xf>
    <xf numFmtId="3" fontId="3" fillId="4" borderId="59"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4"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0" borderId="37" xfId="0" applyNumberFormat="1" applyFont="1" applyFill="1" applyBorder="1" applyAlignment="1">
      <alignment horizontal="center" vertical="top" wrapText="1"/>
    </xf>
    <xf numFmtId="3" fontId="4" fillId="0" borderId="62" xfId="0" applyNumberFormat="1" applyFont="1" applyFill="1" applyBorder="1" applyAlignment="1">
      <alignment horizontal="center" vertical="top" wrapText="1"/>
    </xf>
    <xf numFmtId="3" fontId="4" fillId="6" borderId="16" xfId="0" applyNumberFormat="1" applyFont="1" applyFill="1" applyBorder="1" applyAlignment="1">
      <alignment horizontal="left" vertical="top" wrapText="1"/>
    </xf>
    <xf numFmtId="3" fontId="4" fillId="0" borderId="16" xfId="0" applyNumberFormat="1" applyFont="1" applyFill="1" applyBorder="1" applyAlignment="1">
      <alignment horizontal="left" vertical="top" wrapText="1"/>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4" fillId="6" borderId="48" xfId="0" applyNumberFormat="1" applyFont="1" applyFill="1" applyBorder="1" applyAlignment="1">
      <alignment horizontal="left" vertical="top" wrapText="1"/>
    </xf>
    <xf numFmtId="3" fontId="4" fillId="0" borderId="37" xfId="0" applyNumberFormat="1" applyFont="1" applyFill="1" applyBorder="1" applyAlignment="1">
      <alignment vertical="top" wrapText="1"/>
    </xf>
    <xf numFmtId="3" fontId="3" fillId="0" borderId="54" xfId="0" applyNumberFormat="1" applyFont="1" applyBorder="1" applyAlignment="1">
      <alignment horizontal="center" vertical="top"/>
    </xf>
    <xf numFmtId="3" fontId="4" fillId="0" borderId="25" xfId="0" applyNumberFormat="1" applyFont="1" applyFill="1" applyBorder="1" applyAlignment="1">
      <alignment horizontal="left" vertical="top" wrapText="1"/>
    </xf>
    <xf numFmtId="3" fontId="4" fillId="0" borderId="4" xfId="0" applyNumberFormat="1" applyFont="1" applyFill="1" applyBorder="1" applyAlignment="1">
      <alignment horizontal="center" vertical="top"/>
    </xf>
    <xf numFmtId="3" fontId="4" fillId="0" borderId="6"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37" xfId="0" applyNumberFormat="1" applyFont="1" applyFill="1" applyBorder="1" applyAlignment="1">
      <alignment horizontal="center" vertical="top"/>
    </xf>
    <xf numFmtId="3" fontId="4" fillId="0" borderId="49" xfId="0" applyNumberFormat="1" applyFont="1" applyFill="1" applyBorder="1" applyAlignment="1">
      <alignment horizontal="center" vertical="top" wrapText="1"/>
    </xf>
    <xf numFmtId="3" fontId="4" fillId="0" borderId="32" xfId="0" applyNumberFormat="1" applyFont="1" applyFill="1" applyBorder="1" applyAlignment="1">
      <alignment horizontal="center" vertical="top" wrapText="1"/>
    </xf>
    <xf numFmtId="3" fontId="4" fillId="0" borderId="66" xfId="0" applyNumberFormat="1" applyFont="1" applyFill="1" applyBorder="1" applyAlignment="1">
      <alignment horizontal="center" vertical="top" wrapText="1"/>
    </xf>
    <xf numFmtId="49" fontId="6" fillId="0" borderId="4" xfId="0" applyNumberFormat="1" applyFont="1" applyBorder="1" applyAlignment="1">
      <alignment horizontal="center" vertical="top"/>
    </xf>
    <xf numFmtId="3" fontId="3" fillId="0" borderId="60" xfId="0" applyNumberFormat="1" applyFont="1" applyBorder="1" applyAlignment="1">
      <alignment horizontal="center" vertical="top"/>
    </xf>
    <xf numFmtId="3" fontId="4" fillId="0" borderId="11" xfId="0" applyNumberFormat="1" applyFont="1" applyFill="1" applyBorder="1" applyAlignment="1">
      <alignment horizontal="center" vertical="top"/>
    </xf>
    <xf numFmtId="3" fontId="4" fillId="0" borderId="12" xfId="0" applyNumberFormat="1" applyFont="1" applyFill="1" applyBorder="1" applyAlignment="1">
      <alignment horizontal="center" vertical="top"/>
    </xf>
    <xf numFmtId="3" fontId="4" fillId="0" borderId="21" xfId="0" applyNumberFormat="1" applyFont="1" applyFill="1" applyBorder="1" applyAlignment="1">
      <alignment horizontal="center" vertical="top"/>
    </xf>
    <xf numFmtId="3" fontId="4" fillId="0" borderId="47" xfId="0" applyNumberFormat="1" applyFont="1" applyFill="1" applyBorder="1" applyAlignment="1">
      <alignment horizontal="center" vertical="top"/>
    </xf>
    <xf numFmtId="3" fontId="4" fillId="0" borderId="26" xfId="0" applyNumberFormat="1" applyFont="1" applyFill="1" applyBorder="1" applyAlignment="1">
      <alignment horizontal="center" vertical="top"/>
    </xf>
    <xf numFmtId="0" fontId="4" fillId="0" borderId="42"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1" xfId="0" applyFont="1" applyFill="1" applyBorder="1" applyAlignment="1">
      <alignment horizontal="left" vertical="top" wrapText="1"/>
    </xf>
    <xf numFmtId="3" fontId="4" fillId="0" borderId="16" xfId="0" applyNumberFormat="1" applyFont="1" applyBorder="1" applyAlignment="1">
      <alignment horizontal="left" vertical="top" wrapText="1"/>
    </xf>
    <xf numFmtId="3" fontId="1" fillId="7" borderId="0" xfId="0" applyNumberFormat="1" applyFont="1" applyFill="1" applyBorder="1" applyAlignment="1">
      <alignment horizontal="center" vertical="top" wrapText="1"/>
    </xf>
    <xf numFmtId="3" fontId="6" fillId="7" borderId="0" xfId="0" applyNumberFormat="1" applyFont="1" applyFill="1" applyBorder="1" applyAlignment="1">
      <alignment horizontal="center" vertical="top" wrapText="1"/>
    </xf>
    <xf numFmtId="3" fontId="3" fillId="0" borderId="0" xfId="0" applyNumberFormat="1" applyFont="1" applyFill="1" applyBorder="1" applyAlignment="1">
      <alignment horizontal="center" vertical="center" wrapText="1"/>
    </xf>
    <xf numFmtId="3" fontId="1" fillId="7" borderId="0"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3" fontId="4" fillId="6" borderId="45" xfId="0" applyNumberFormat="1" applyFont="1" applyFill="1" applyBorder="1" applyAlignment="1">
      <alignment horizontal="center" vertical="top"/>
    </xf>
    <xf numFmtId="3" fontId="4" fillId="6" borderId="54" xfId="0" applyNumberFormat="1" applyFont="1" applyFill="1" applyBorder="1" applyAlignment="1">
      <alignment horizontal="center" vertical="top"/>
    </xf>
    <xf numFmtId="3" fontId="4" fillId="6" borderId="53" xfId="0" applyNumberFormat="1" applyFont="1" applyFill="1" applyBorder="1" applyAlignment="1">
      <alignment horizontal="center" vertical="top"/>
    </xf>
    <xf numFmtId="3" fontId="1" fillId="0" borderId="7" xfId="0" applyNumberFormat="1" applyFont="1" applyBorder="1" applyAlignment="1">
      <alignment horizontal="center" vertical="center" textRotation="90" wrapText="1"/>
    </xf>
    <xf numFmtId="3" fontId="1" fillId="0" borderId="6" xfId="0" applyNumberFormat="1" applyFont="1" applyBorder="1" applyAlignment="1">
      <alignment horizontal="center" vertical="center" textRotation="90" wrapText="1"/>
    </xf>
    <xf numFmtId="3" fontId="4" fillId="0" borderId="40" xfId="0" applyNumberFormat="1" applyFont="1" applyFill="1" applyBorder="1" applyAlignment="1">
      <alignment horizontal="center" vertical="top" wrapText="1"/>
    </xf>
    <xf numFmtId="3" fontId="4" fillId="0" borderId="41" xfId="0" applyNumberFormat="1" applyFont="1" applyFill="1" applyBorder="1" applyAlignment="1">
      <alignment horizontal="left" vertical="top" wrapText="1"/>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3" fontId="4" fillId="0" borderId="42" xfId="0" applyNumberFormat="1" applyFont="1" applyFill="1" applyBorder="1" applyAlignment="1">
      <alignment horizontal="left" vertical="top" wrapText="1"/>
    </xf>
    <xf numFmtId="3" fontId="4" fillId="0" borderId="49" xfId="0" applyNumberFormat="1" applyFont="1" applyFill="1" applyBorder="1" applyAlignment="1">
      <alignment horizontal="left" vertical="top" wrapText="1"/>
    </xf>
    <xf numFmtId="49" fontId="4" fillId="0" borderId="4"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3" fontId="3" fillId="0" borderId="35"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4" fillId="0" borderId="16" xfId="0" applyNumberFormat="1" applyFont="1" applyBorder="1" applyAlignment="1">
      <alignment horizontal="center" vertical="top" wrapText="1"/>
    </xf>
    <xf numFmtId="0" fontId="4" fillId="0" borderId="42" xfId="0" applyFont="1" applyFill="1" applyBorder="1" applyAlignment="1">
      <alignment horizontal="center" vertical="top" wrapText="1"/>
    </xf>
    <xf numFmtId="3" fontId="4" fillId="0" borderId="44" xfId="0" applyNumberFormat="1" applyFont="1" applyFill="1" applyBorder="1" applyAlignment="1">
      <alignment horizontal="center" vertical="top"/>
    </xf>
    <xf numFmtId="3" fontId="4" fillId="0" borderId="22" xfId="0" applyNumberFormat="1" applyFont="1" applyFill="1" applyBorder="1" applyAlignment="1">
      <alignment horizontal="center" vertical="top"/>
    </xf>
    <xf numFmtId="3" fontId="4" fillId="0" borderId="32" xfId="0" applyNumberFormat="1" applyFont="1" applyFill="1" applyBorder="1" applyAlignment="1">
      <alignment horizontal="center" vertical="top"/>
    </xf>
    <xf numFmtId="49" fontId="3" fillId="0" borderId="13" xfId="0" applyNumberFormat="1" applyFont="1" applyBorder="1" applyAlignment="1">
      <alignment horizontal="center" vertical="top"/>
    </xf>
    <xf numFmtId="49" fontId="4" fillId="9" borderId="14" xfId="0" applyNumberFormat="1" applyFont="1" applyFill="1" applyBorder="1" applyAlignment="1">
      <alignment horizontal="center" vertical="top"/>
    </xf>
    <xf numFmtId="49" fontId="4" fillId="9" borderId="75" xfId="0" applyNumberFormat="1" applyFont="1" applyFill="1" applyBorder="1" applyAlignment="1">
      <alignment horizontal="center" vertical="top"/>
    </xf>
    <xf numFmtId="3" fontId="4" fillId="7" borderId="16" xfId="0" applyNumberFormat="1" applyFont="1" applyFill="1" applyBorder="1" applyAlignment="1">
      <alignment horizontal="center" vertical="top" wrapText="1"/>
    </xf>
    <xf numFmtId="3" fontId="4" fillId="7" borderId="48" xfId="0" applyNumberFormat="1" applyFont="1" applyFill="1" applyBorder="1" applyAlignment="1">
      <alignment horizontal="center" vertical="top" wrapText="1"/>
    </xf>
    <xf numFmtId="3" fontId="6" fillId="0" borderId="35" xfId="0" applyNumberFormat="1" applyFont="1" applyBorder="1" applyAlignment="1">
      <alignment horizontal="center" vertical="top"/>
    </xf>
    <xf numFmtId="3" fontId="1" fillId="0" borderId="7" xfId="0" applyNumberFormat="1" applyFont="1" applyBorder="1" applyAlignment="1">
      <alignment horizontal="center" vertical="top" wrapText="1"/>
    </xf>
    <xf numFmtId="3" fontId="4" fillId="0" borderId="7" xfId="0" applyNumberFormat="1" applyFont="1" applyBorder="1" applyAlignment="1">
      <alignment horizontal="center" vertical="top" wrapText="1"/>
    </xf>
    <xf numFmtId="3" fontId="4" fillId="0" borderId="48" xfId="0" applyNumberFormat="1" applyFont="1" applyBorder="1" applyAlignment="1">
      <alignment horizontal="center" vertical="top" wrapText="1"/>
    </xf>
    <xf numFmtId="3" fontId="4" fillId="0" borderId="37" xfId="0" applyNumberFormat="1" applyFont="1" applyFill="1" applyBorder="1" applyAlignment="1">
      <alignment horizontal="left" vertical="top" wrapText="1"/>
    </xf>
    <xf numFmtId="3" fontId="1" fillId="0" borderId="16"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3" fontId="3" fillId="0" borderId="15" xfId="0" applyNumberFormat="1" applyFont="1" applyBorder="1" applyAlignment="1">
      <alignment horizontal="center" vertical="top"/>
    </xf>
    <xf numFmtId="3" fontId="6" fillId="6" borderId="45"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3" fontId="4" fillId="7" borderId="44" xfId="0" applyNumberFormat="1" applyFont="1" applyFill="1" applyBorder="1" applyAlignment="1">
      <alignment horizontal="center" vertical="top" wrapText="1"/>
    </xf>
    <xf numFmtId="3" fontId="4" fillId="7" borderId="13" xfId="0" applyNumberFormat="1" applyFont="1" applyFill="1" applyBorder="1" applyAlignment="1">
      <alignment horizontal="center" vertical="top" wrapText="1"/>
    </xf>
    <xf numFmtId="3" fontId="4" fillId="0" borderId="40" xfId="0" applyNumberFormat="1" applyFont="1" applyBorder="1" applyAlignment="1">
      <alignment horizontal="center" vertical="top" wrapText="1"/>
    </xf>
    <xf numFmtId="3" fontId="3" fillId="9" borderId="56" xfId="0" applyNumberFormat="1" applyFont="1" applyFill="1" applyBorder="1" applyAlignment="1">
      <alignment horizontal="center" vertical="top"/>
    </xf>
    <xf numFmtId="3" fontId="4" fillId="7" borderId="16" xfId="0" applyNumberFormat="1" applyFont="1" applyFill="1" applyBorder="1" applyAlignment="1">
      <alignment horizontal="left" vertical="top" wrapText="1"/>
    </xf>
    <xf numFmtId="3" fontId="4" fillId="0" borderId="16" xfId="0" applyNumberFormat="1" applyFont="1" applyBorder="1" applyAlignment="1">
      <alignment horizontal="center" vertical="center" wrapText="1"/>
    </xf>
    <xf numFmtId="49" fontId="4" fillId="0" borderId="44" xfId="0" applyNumberFormat="1" applyFont="1" applyBorder="1" applyAlignment="1">
      <alignment horizontal="center" vertical="top" wrapText="1"/>
    </xf>
    <xf numFmtId="49" fontId="4" fillId="0" borderId="50" xfId="0" applyNumberFormat="1" applyFont="1" applyBorder="1" applyAlignment="1">
      <alignment horizontal="center" vertical="top" wrapText="1"/>
    </xf>
    <xf numFmtId="3" fontId="1" fillId="0" borderId="0" xfId="0" applyNumberFormat="1" applyFont="1" applyFill="1" applyBorder="1" applyAlignment="1">
      <alignment horizontal="left" vertical="top" wrapText="1"/>
    </xf>
    <xf numFmtId="3" fontId="1" fillId="7" borderId="0" xfId="0" applyNumberFormat="1" applyFont="1" applyFill="1" applyBorder="1" applyAlignment="1">
      <alignment horizontal="center" vertical="top" wrapText="1"/>
    </xf>
    <xf numFmtId="3" fontId="6"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center" wrapText="1"/>
    </xf>
    <xf numFmtId="3" fontId="3" fillId="4" borderId="39" xfId="0" applyNumberFormat="1" applyFont="1" applyFill="1" applyBorder="1" applyAlignment="1">
      <alignment horizontal="center" vertical="top"/>
    </xf>
    <xf numFmtId="3" fontId="4" fillId="0" borderId="16" xfId="0" applyNumberFormat="1" applyFont="1" applyFill="1" applyBorder="1" applyAlignment="1">
      <alignment horizontal="left" vertical="top" wrapText="1"/>
    </xf>
    <xf numFmtId="3" fontId="3" fillId="4" borderId="36" xfId="0" applyNumberFormat="1" applyFont="1" applyFill="1" applyBorder="1" applyAlignment="1">
      <alignment horizontal="center" vertical="top"/>
    </xf>
    <xf numFmtId="3" fontId="3" fillId="0" borderId="54" xfId="0" applyNumberFormat="1" applyFont="1" applyBorder="1" applyAlignment="1">
      <alignment horizontal="center" vertical="top"/>
    </xf>
    <xf numFmtId="3" fontId="3" fillId="0" borderId="60" xfId="0" applyNumberFormat="1" applyFont="1" applyBorder="1" applyAlignment="1">
      <alignment horizontal="center" vertical="top"/>
    </xf>
    <xf numFmtId="3" fontId="6" fillId="0" borderId="60" xfId="0" applyNumberFormat="1" applyFont="1" applyBorder="1" applyAlignment="1">
      <alignment horizontal="center" vertical="top" wrapText="1"/>
    </xf>
    <xf numFmtId="3" fontId="6" fillId="0" borderId="61" xfId="0" applyNumberFormat="1" applyFont="1" applyBorder="1" applyAlignment="1">
      <alignment horizontal="center" vertical="top"/>
    </xf>
    <xf numFmtId="3" fontId="3" fillId="4" borderId="59"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49" fontId="3" fillId="0" borderId="4"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3" fillId="0" borderId="61"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4" fillId="0" borderId="16" xfId="0" applyNumberFormat="1" applyFont="1" applyBorder="1" applyAlignment="1">
      <alignment horizontal="center" vertical="top" wrapText="1"/>
    </xf>
    <xf numFmtId="3" fontId="4" fillId="0" borderId="7"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3" fontId="4" fillId="0" borderId="7" xfId="0" applyNumberFormat="1" applyFont="1" applyFill="1" applyBorder="1" applyAlignment="1">
      <alignment horizontal="center" vertical="top" wrapText="1"/>
    </xf>
    <xf numFmtId="3" fontId="4" fillId="0" borderId="25" xfId="0" applyNumberFormat="1" applyFont="1" applyFill="1" applyBorder="1" applyAlignment="1">
      <alignment horizontal="center" vertical="top" wrapText="1"/>
    </xf>
    <xf numFmtId="49" fontId="3" fillId="0" borderId="13" xfId="0" applyNumberFormat="1" applyFont="1" applyBorder="1" applyAlignment="1">
      <alignment horizontal="center" vertical="top"/>
    </xf>
    <xf numFmtId="3" fontId="4" fillId="0" borderId="16" xfId="0" applyNumberFormat="1" applyFont="1" applyFill="1" applyBorder="1" applyAlignment="1">
      <alignment horizontal="center" vertical="top" wrapText="1"/>
    </xf>
    <xf numFmtId="0" fontId="12" fillId="0" borderId="0" xfId="0" applyFont="1"/>
    <xf numFmtId="3" fontId="1" fillId="0" borderId="13" xfId="0" applyNumberFormat="1" applyFont="1" applyFill="1" applyBorder="1" applyAlignment="1">
      <alignment horizontal="center" vertical="top"/>
    </xf>
    <xf numFmtId="3" fontId="1" fillId="7" borderId="13" xfId="0" applyNumberFormat="1" applyFont="1" applyFill="1" applyBorder="1" applyAlignment="1">
      <alignment horizontal="center" vertical="top"/>
    </xf>
    <xf numFmtId="3" fontId="2" fillId="0" borderId="0" xfId="0" applyNumberFormat="1" applyFont="1" applyAlignment="1">
      <alignment vertical="top"/>
    </xf>
    <xf numFmtId="3" fontId="2" fillId="0" borderId="0" xfId="0" applyNumberFormat="1" applyFont="1" applyAlignment="1">
      <alignment horizontal="center" vertical="top"/>
    </xf>
    <xf numFmtId="3" fontId="17" fillId="0" borderId="0" xfId="0" applyNumberFormat="1" applyFont="1"/>
    <xf numFmtId="164" fontId="1" fillId="6" borderId="52" xfId="0" applyNumberFormat="1" applyFont="1" applyFill="1" applyBorder="1" applyAlignment="1">
      <alignment horizontal="center" vertical="top"/>
    </xf>
    <xf numFmtId="164" fontId="4" fillId="6" borderId="48" xfId="0" applyNumberFormat="1" applyFont="1" applyFill="1" applyBorder="1" applyAlignment="1">
      <alignment horizontal="center" vertical="top" wrapText="1"/>
    </xf>
    <xf numFmtId="164" fontId="4" fillId="6" borderId="49" xfId="0" applyNumberFormat="1" applyFont="1" applyFill="1" applyBorder="1" applyAlignment="1">
      <alignment horizontal="center" vertical="top" wrapText="1"/>
    </xf>
    <xf numFmtId="164" fontId="4" fillId="0" borderId="52" xfId="0" applyNumberFormat="1" applyFont="1" applyFill="1" applyBorder="1" applyAlignment="1">
      <alignment horizontal="center" vertical="top"/>
    </xf>
    <xf numFmtId="3" fontId="1" fillId="7" borderId="0"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top"/>
    </xf>
    <xf numFmtId="3" fontId="4" fillId="0" borderId="25" xfId="0" applyNumberFormat="1" applyFont="1" applyFill="1" applyBorder="1" applyAlignment="1">
      <alignment horizontal="center" vertical="top"/>
    </xf>
    <xf numFmtId="3" fontId="1" fillId="0" borderId="7" xfId="0" applyNumberFormat="1" applyFont="1" applyFill="1" applyBorder="1" applyAlignment="1">
      <alignment horizontal="center" vertical="top" wrapText="1"/>
    </xf>
    <xf numFmtId="1" fontId="4" fillId="0" borderId="16" xfId="0" applyNumberFormat="1" applyFont="1" applyFill="1" applyBorder="1" applyAlignment="1">
      <alignment horizontal="center" vertical="top"/>
    </xf>
    <xf numFmtId="0" fontId="4" fillId="0" borderId="40"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0" fontId="4" fillId="0" borderId="40" xfId="0" applyFont="1" applyFill="1" applyBorder="1" applyAlignment="1">
      <alignment horizontal="center" vertical="top"/>
    </xf>
    <xf numFmtId="164" fontId="1" fillId="0" borderId="28" xfId="0" applyNumberFormat="1" applyFont="1" applyFill="1" applyBorder="1" applyAlignment="1">
      <alignment horizontal="center" vertical="top"/>
    </xf>
    <xf numFmtId="164" fontId="3" fillId="8" borderId="32" xfId="0" applyNumberFormat="1" applyFont="1" applyFill="1" applyBorder="1" applyAlignment="1">
      <alignment horizontal="center" vertical="top"/>
    </xf>
    <xf numFmtId="164" fontId="4" fillId="7" borderId="29" xfId="0" applyNumberFormat="1" applyFont="1" applyFill="1" applyBorder="1" applyAlignment="1">
      <alignment horizontal="center" vertical="top" wrapText="1"/>
    </xf>
    <xf numFmtId="164" fontId="6" fillId="5" borderId="9" xfId="0" applyNumberFormat="1" applyFont="1" applyFill="1" applyBorder="1" applyAlignment="1">
      <alignment horizontal="center" vertical="top"/>
    </xf>
    <xf numFmtId="164" fontId="3" fillId="4" borderId="9" xfId="0" applyNumberFormat="1" applyFont="1" applyFill="1" applyBorder="1" applyAlignment="1">
      <alignment horizontal="center" vertical="top"/>
    </xf>
    <xf numFmtId="164" fontId="3" fillId="3" borderId="1" xfId="0" applyNumberFormat="1" applyFont="1" applyFill="1" applyBorder="1" applyAlignment="1">
      <alignment horizontal="center" vertical="top" wrapText="1"/>
    </xf>
    <xf numFmtId="3" fontId="6" fillId="0" borderId="7" xfId="0" applyNumberFormat="1" applyFont="1" applyBorder="1" applyAlignment="1">
      <alignment horizontal="center" vertical="top" wrapText="1"/>
    </xf>
    <xf numFmtId="164" fontId="4" fillId="7" borderId="35" xfId="0" applyNumberFormat="1" applyFont="1" applyFill="1" applyBorder="1" applyAlignment="1">
      <alignment horizontal="center" vertical="top" wrapText="1"/>
    </xf>
    <xf numFmtId="164" fontId="4" fillId="7" borderId="31" xfId="0" applyNumberFormat="1" applyFont="1" applyFill="1" applyBorder="1" applyAlignment="1">
      <alignment horizontal="center" vertical="top" wrapText="1"/>
    </xf>
    <xf numFmtId="0" fontId="4" fillId="0" borderId="16" xfId="0" applyFont="1" applyFill="1" applyBorder="1" applyAlignment="1">
      <alignment vertical="top" wrapText="1"/>
    </xf>
    <xf numFmtId="0" fontId="4" fillId="0" borderId="40" xfId="0" applyFont="1" applyFill="1" applyBorder="1" applyAlignment="1">
      <alignment vertical="top" wrapText="1"/>
    </xf>
    <xf numFmtId="164" fontId="1" fillId="0" borderId="6" xfId="0" applyNumberFormat="1" applyFont="1" applyBorder="1" applyAlignment="1">
      <alignment horizontal="center" vertical="center" wrapText="1"/>
    </xf>
    <xf numFmtId="49" fontId="3" fillId="0" borderId="54" xfId="0" applyNumberFormat="1" applyFont="1" applyBorder="1" applyAlignment="1">
      <alignment horizontal="center" vertical="top" wrapText="1"/>
    </xf>
    <xf numFmtId="164" fontId="4" fillId="0" borderId="39" xfId="0" applyNumberFormat="1" applyFont="1" applyFill="1" applyBorder="1" applyAlignment="1">
      <alignment horizontal="center" vertical="top"/>
    </xf>
    <xf numFmtId="0" fontId="4" fillId="0" borderId="52" xfId="0" applyFont="1" applyFill="1" applyBorder="1" applyAlignment="1">
      <alignment horizontal="center" vertical="top"/>
    </xf>
    <xf numFmtId="164" fontId="19" fillId="0" borderId="19" xfId="0" applyNumberFormat="1" applyFont="1" applyFill="1" applyBorder="1" applyAlignment="1">
      <alignment horizontal="center" vertical="top"/>
    </xf>
    <xf numFmtId="164" fontId="19" fillId="6" borderId="32" xfId="0" applyNumberFormat="1" applyFont="1" applyFill="1" applyBorder="1" applyAlignment="1">
      <alignment horizontal="center" vertical="top"/>
    </xf>
    <xf numFmtId="3" fontId="4" fillId="0" borderId="40" xfId="0" applyNumberFormat="1" applyFont="1" applyBorder="1" applyAlignment="1">
      <alignment vertical="top"/>
    </xf>
    <xf numFmtId="164" fontId="20" fillId="0" borderId="0" xfId="0" applyNumberFormat="1" applyFont="1"/>
    <xf numFmtId="0" fontId="20" fillId="0" borderId="0" xfId="0" applyFont="1"/>
    <xf numFmtId="3" fontId="2" fillId="0" borderId="40" xfId="0" applyNumberFormat="1" applyFont="1" applyBorder="1"/>
    <xf numFmtId="3" fontId="2" fillId="0" borderId="32" xfId="0" applyNumberFormat="1" applyFont="1" applyBorder="1"/>
    <xf numFmtId="164" fontId="7" fillId="0" borderId="36"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3" fontId="1" fillId="7" borderId="0" xfId="0" applyNumberFormat="1" applyFont="1" applyFill="1" applyBorder="1" applyAlignment="1">
      <alignment horizontal="center" vertical="top" wrapText="1"/>
    </xf>
    <xf numFmtId="3" fontId="6" fillId="7" borderId="0" xfId="0" applyNumberFormat="1" applyFont="1" applyFill="1" applyBorder="1" applyAlignment="1">
      <alignment horizontal="center" vertical="top" wrapText="1"/>
    </xf>
    <xf numFmtId="3" fontId="4" fillId="6" borderId="16" xfId="0" applyNumberFormat="1" applyFont="1" applyFill="1" applyBorder="1" applyAlignment="1">
      <alignment horizontal="left" vertical="top" wrapText="1"/>
    </xf>
    <xf numFmtId="3" fontId="1" fillId="7" borderId="0" xfId="0" applyNumberFormat="1" applyFont="1" applyFill="1" applyBorder="1" applyAlignment="1">
      <alignment horizontal="center" vertical="center" wrapText="1"/>
    </xf>
    <xf numFmtId="3" fontId="4" fillId="0" borderId="40" xfId="0" applyNumberFormat="1" applyFont="1" applyFill="1" applyBorder="1" applyAlignment="1">
      <alignment horizontal="left" vertical="top" wrapText="1"/>
    </xf>
    <xf numFmtId="49" fontId="3" fillId="7" borderId="23"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4" fillId="0" borderId="16" xfId="0" applyNumberFormat="1" applyFont="1" applyFill="1" applyBorder="1" applyAlignment="1">
      <alignment horizontal="left" vertical="top" wrapText="1"/>
    </xf>
    <xf numFmtId="3" fontId="3" fillId="4" borderId="36" xfId="0" applyNumberFormat="1" applyFont="1" applyFill="1" applyBorder="1" applyAlignment="1">
      <alignment horizontal="center" vertical="top"/>
    </xf>
    <xf numFmtId="3" fontId="3" fillId="0" borderId="54" xfId="0" applyNumberFormat="1" applyFont="1" applyBorder="1" applyAlignment="1">
      <alignment horizontal="center" vertical="top"/>
    </xf>
    <xf numFmtId="3" fontId="3" fillId="0" borderId="60" xfId="0" applyNumberFormat="1" applyFont="1" applyBorder="1" applyAlignment="1">
      <alignment horizontal="center" vertical="top"/>
    </xf>
    <xf numFmtId="3" fontId="6" fillId="0" borderId="60" xfId="0" applyNumberFormat="1" applyFont="1" applyBorder="1" applyAlignment="1">
      <alignment horizontal="center" vertical="top" wrapText="1"/>
    </xf>
    <xf numFmtId="3" fontId="3" fillId="0" borderId="61" xfId="0" applyNumberFormat="1" applyFont="1" applyBorder="1" applyAlignment="1">
      <alignment horizontal="center" vertical="top"/>
    </xf>
    <xf numFmtId="3" fontId="6" fillId="0" borderId="61" xfId="0" applyNumberFormat="1" applyFont="1" applyBorder="1" applyAlignment="1">
      <alignment horizontal="center" vertical="top"/>
    </xf>
    <xf numFmtId="3" fontId="3" fillId="4" borderId="59"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4" xfId="0" applyNumberFormat="1" applyFont="1" applyFill="1" applyBorder="1" applyAlignment="1">
      <alignment horizontal="center" vertical="top"/>
    </xf>
    <xf numFmtId="49" fontId="3" fillId="0" borderId="4" xfId="0" applyNumberFormat="1" applyFont="1" applyBorder="1" applyAlignment="1">
      <alignment horizontal="center" vertical="top" wrapText="1"/>
    </xf>
    <xf numFmtId="3" fontId="4" fillId="0" borderId="37" xfId="0" applyNumberFormat="1" applyFont="1" applyFill="1" applyBorder="1" applyAlignment="1">
      <alignment horizontal="center" vertical="top" wrapText="1"/>
    </xf>
    <xf numFmtId="3" fontId="4" fillId="0" borderId="62" xfId="0" applyNumberFormat="1" applyFont="1" applyFill="1" applyBorder="1" applyAlignment="1">
      <alignment horizontal="center" vertical="top" wrapText="1"/>
    </xf>
    <xf numFmtId="3" fontId="3" fillId="0" borderId="61"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4" fillId="7" borderId="40" xfId="0" applyNumberFormat="1" applyFont="1" applyFill="1" applyBorder="1" applyAlignment="1">
      <alignment horizontal="left" vertical="top" wrapText="1"/>
    </xf>
    <xf numFmtId="3" fontId="4" fillId="7" borderId="48" xfId="0" applyNumberFormat="1" applyFont="1" applyFill="1" applyBorder="1" applyAlignment="1">
      <alignment horizontal="left" vertical="top" wrapText="1"/>
    </xf>
    <xf numFmtId="3" fontId="4" fillId="0" borderId="16" xfId="0" applyNumberFormat="1" applyFont="1" applyBorder="1" applyAlignment="1">
      <alignment horizontal="center" vertical="top" wrapText="1"/>
    </xf>
    <xf numFmtId="3" fontId="4" fillId="7" borderId="16" xfId="0" applyNumberFormat="1" applyFont="1" applyFill="1" applyBorder="1" applyAlignment="1">
      <alignment horizontal="left" vertical="top" wrapText="1"/>
    </xf>
    <xf numFmtId="3" fontId="4" fillId="0" borderId="7"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3" fontId="4" fillId="7" borderId="16" xfId="0" applyNumberFormat="1" applyFont="1" applyFill="1" applyBorder="1" applyAlignment="1">
      <alignment horizontal="center" vertical="top" wrapText="1"/>
    </xf>
    <xf numFmtId="3" fontId="4" fillId="0" borderId="7" xfId="0" applyNumberFormat="1" applyFont="1" applyFill="1" applyBorder="1" applyAlignment="1">
      <alignment horizontal="center" vertical="top" wrapText="1"/>
    </xf>
    <xf numFmtId="49" fontId="3" fillId="0" borderId="13" xfId="0" applyNumberFormat="1" applyFont="1" applyBorder="1" applyAlignment="1">
      <alignment horizontal="center" vertical="top"/>
    </xf>
    <xf numFmtId="3" fontId="4" fillId="0" borderId="22" xfId="0" applyNumberFormat="1" applyFont="1" applyFill="1" applyBorder="1" applyAlignment="1">
      <alignment horizontal="center" vertical="top"/>
    </xf>
    <xf numFmtId="3" fontId="4" fillId="0" borderId="24" xfId="0" applyNumberFormat="1" applyFont="1" applyFill="1" applyBorder="1" applyAlignment="1">
      <alignment horizontal="center" vertical="top"/>
    </xf>
    <xf numFmtId="3" fontId="4" fillId="0" borderId="40" xfId="0" applyNumberFormat="1" applyFont="1" applyFill="1" applyBorder="1" applyAlignment="1">
      <alignment horizontal="center" vertical="top" wrapText="1"/>
    </xf>
    <xf numFmtId="3" fontId="4" fillId="0" borderId="48"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3" fontId="4" fillId="6" borderId="54" xfId="0" applyNumberFormat="1" applyFont="1" applyFill="1" applyBorder="1" applyAlignment="1">
      <alignment horizontal="center" vertical="top"/>
    </xf>
    <xf numFmtId="3" fontId="4" fillId="0" borderId="7" xfId="0" applyNumberFormat="1" applyFont="1" applyFill="1" applyBorder="1" applyAlignment="1">
      <alignment horizontal="center" vertical="top"/>
    </xf>
    <xf numFmtId="164" fontId="4" fillId="0" borderId="40" xfId="0" applyNumberFormat="1" applyFont="1" applyBorder="1" applyAlignment="1">
      <alignment horizontal="center" vertical="top"/>
    </xf>
    <xf numFmtId="164" fontId="1" fillId="0" borderId="40" xfId="0" applyNumberFormat="1" applyFont="1" applyBorder="1" applyAlignment="1">
      <alignment horizontal="center" vertical="top" wrapText="1"/>
    </xf>
    <xf numFmtId="3" fontId="3" fillId="4" borderId="36" xfId="0" applyNumberFormat="1" applyFont="1" applyFill="1" applyBorder="1" applyAlignment="1">
      <alignment horizontal="center" vertical="top"/>
    </xf>
    <xf numFmtId="3" fontId="3" fillId="4" borderId="59"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4"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0" borderId="16" xfId="0" applyNumberFormat="1" applyFont="1" applyFill="1" applyBorder="1" applyAlignment="1">
      <alignment horizontal="left" vertical="top" wrapText="1"/>
    </xf>
    <xf numFmtId="3" fontId="3" fillId="5" borderId="13" xfId="0" applyNumberFormat="1" applyFont="1" applyFill="1" applyBorder="1" applyAlignment="1">
      <alignment horizontal="center" vertical="top"/>
    </xf>
    <xf numFmtId="3" fontId="3" fillId="0" borderId="6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wrapText="1"/>
    </xf>
    <xf numFmtId="3" fontId="6"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top" wrapText="1"/>
    </xf>
    <xf numFmtId="3" fontId="4" fillId="7" borderId="16" xfId="0" applyNumberFormat="1" applyFont="1" applyFill="1" applyBorder="1" applyAlignment="1">
      <alignment horizontal="center" vertical="top" wrapText="1"/>
    </xf>
    <xf numFmtId="0" fontId="1" fillId="0" borderId="38" xfId="0" applyNumberFormat="1" applyFont="1" applyFill="1" applyBorder="1" applyAlignment="1">
      <alignment horizontal="center" vertical="top"/>
    </xf>
    <xf numFmtId="0" fontId="17" fillId="0" borderId="0" xfId="0" applyFont="1" applyAlignment="1">
      <alignment horizontal="center"/>
    </xf>
    <xf numFmtId="49" fontId="3" fillId="0" borderId="75" xfId="0" applyNumberFormat="1" applyFont="1" applyBorder="1" applyAlignment="1">
      <alignment horizontal="center" vertical="top" wrapText="1"/>
    </xf>
    <xf numFmtId="164" fontId="4" fillId="7" borderId="18" xfId="0" applyNumberFormat="1" applyFont="1" applyFill="1" applyBorder="1" applyAlignment="1">
      <alignment horizontal="center" vertical="top" wrapText="1"/>
    </xf>
    <xf numFmtId="3" fontId="4" fillId="0" borderId="42" xfId="0" applyNumberFormat="1" applyFont="1" applyFill="1" applyBorder="1" applyAlignment="1">
      <alignment horizontal="center" vertical="top" wrapText="1"/>
    </xf>
    <xf numFmtId="3" fontId="4" fillId="0" borderId="49" xfId="0" applyNumberFormat="1" applyFont="1" applyFill="1" applyBorder="1" applyAlignment="1">
      <alignment horizontal="center" vertical="top" wrapText="1"/>
    </xf>
    <xf numFmtId="3" fontId="4" fillId="0" borderId="37"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textRotation="180" wrapText="1"/>
    </xf>
    <xf numFmtId="3" fontId="4" fillId="0" borderId="37" xfId="0" applyNumberFormat="1" applyFont="1" applyFill="1" applyBorder="1" applyAlignment="1">
      <alignment vertical="center" textRotation="90" wrapText="1"/>
    </xf>
    <xf numFmtId="3" fontId="4" fillId="0" borderId="41" xfId="0" applyNumberFormat="1" applyFont="1" applyFill="1" applyBorder="1" applyAlignment="1">
      <alignment vertical="center" textRotation="90" wrapText="1"/>
    </xf>
    <xf numFmtId="3" fontId="1" fillId="0" borderId="37" xfId="0" applyNumberFormat="1" applyFont="1" applyFill="1" applyBorder="1" applyAlignment="1">
      <alignment horizontal="center" vertical="top" textRotation="180" wrapText="1"/>
    </xf>
    <xf numFmtId="3" fontId="1" fillId="0" borderId="43" xfId="0" applyNumberFormat="1" applyFont="1" applyFill="1" applyBorder="1" applyAlignment="1">
      <alignment horizontal="center" vertical="center" wrapText="1"/>
    </xf>
    <xf numFmtId="3" fontId="1" fillId="0" borderId="39" xfId="0" applyNumberFormat="1" applyFont="1" applyFill="1" applyBorder="1" applyAlignment="1">
      <alignment vertical="center" wrapText="1"/>
    </xf>
    <xf numFmtId="3" fontId="1" fillId="0" borderId="39" xfId="0" applyNumberFormat="1" applyFont="1" applyFill="1" applyBorder="1" applyAlignment="1">
      <alignment horizontal="center" vertical="center" wrapText="1"/>
    </xf>
    <xf numFmtId="3" fontId="4" fillId="0" borderId="39" xfId="0" applyNumberFormat="1" applyFont="1" applyBorder="1" applyAlignment="1">
      <alignment vertical="center" textRotation="90"/>
    </xf>
    <xf numFmtId="3" fontId="1" fillId="0" borderId="39" xfId="0" applyNumberFormat="1" applyFont="1" applyFill="1" applyBorder="1" applyAlignment="1">
      <alignment horizontal="center" vertical="top" wrapText="1"/>
    </xf>
    <xf numFmtId="3" fontId="4" fillId="0" borderId="35" xfId="0" applyNumberFormat="1" applyFont="1" applyBorder="1" applyAlignment="1">
      <alignment horizontal="center" vertical="center" textRotation="90"/>
    </xf>
    <xf numFmtId="3" fontId="4" fillId="0" borderId="0" xfId="0" applyNumberFormat="1" applyFont="1" applyBorder="1" applyAlignment="1">
      <alignment horizontal="center" vertical="center" textRotation="90"/>
    </xf>
    <xf numFmtId="3" fontId="4" fillId="0" borderId="41" xfId="0" applyNumberFormat="1" applyFont="1" applyBorder="1" applyAlignment="1">
      <alignment horizontal="center" vertical="center" textRotation="90"/>
    </xf>
    <xf numFmtId="3" fontId="4" fillId="0" borderId="41" xfId="0" applyNumberFormat="1" applyFont="1" applyBorder="1" applyAlignment="1">
      <alignment vertical="center" textRotation="90"/>
    </xf>
    <xf numFmtId="3" fontId="4" fillId="0" borderId="0" xfId="0" applyNumberFormat="1" applyFont="1" applyBorder="1" applyAlignment="1">
      <alignment vertical="center" textRotation="90"/>
    </xf>
    <xf numFmtId="3" fontId="4" fillId="0" borderId="62" xfId="0" applyNumberFormat="1" applyFont="1" applyBorder="1" applyAlignment="1">
      <alignment horizontal="center" vertical="center" textRotation="90"/>
    </xf>
    <xf numFmtId="3" fontId="4" fillId="0" borderId="11" xfId="0" applyNumberFormat="1" applyFont="1" applyFill="1" applyBorder="1" applyAlignment="1">
      <alignment vertical="center" textRotation="90" wrapText="1"/>
    </xf>
    <xf numFmtId="3" fontId="1" fillId="0" borderId="11" xfId="0" applyNumberFormat="1" applyFont="1" applyFill="1" applyBorder="1" applyAlignment="1">
      <alignment horizontal="center" vertical="center" textRotation="90" wrapText="1"/>
    </xf>
    <xf numFmtId="3" fontId="4" fillId="0" borderId="41" xfId="0" applyNumberFormat="1" applyFont="1" applyFill="1" applyBorder="1" applyAlignment="1">
      <alignment horizontal="center" vertical="center" textRotation="90" wrapText="1"/>
    </xf>
    <xf numFmtId="3" fontId="11" fillId="0" borderId="11" xfId="0" applyNumberFormat="1" applyFont="1" applyFill="1" applyBorder="1" applyAlignment="1">
      <alignment horizontal="center" vertical="center" textRotation="90" wrapText="1"/>
    </xf>
    <xf numFmtId="3" fontId="4" fillId="0" borderId="37" xfId="0" applyNumberFormat="1" applyFont="1" applyFill="1" applyBorder="1" applyAlignment="1">
      <alignment horizontal="center" vertical="center" textRotation="90" wrapText="1"/>
    </xf>
    <xf numFmtId="3" fontId="4" fillId="0" borderId="11" xfId="0" applyNumberFormat="1" applyFont="1" applyFill="1" applyBorder="1" applyAlignment="1">
      <alignment horizontal="center" vertical="center" textRotation="90" wrapText="1"/>
    </xf>
    <xf numFmtId="3" fontId="4" fillId="0" borderId="49" xfId="0" applyNumberFormat="1" applyFont="1" applyFill="1" applyBorder="1" applyAlignment="1">
      <alignment horizontal="center" vertical="center" textRotation="90" wrapText="1"/>
    </xf>
    <xf numFmtId="3" fontId="4" fillId="0" borderId="39" xfId="0" applyNumberFormat="1" applyFont="1" applyBorder="1" applyAlignment="1">
      <alignment horizontal="center" vertical="center" textRotation="90"/>
    </xf>
    <xf numFmtId="3" fontId="4" fillId="0" borderId="36" xfId="0" applyNumberFormat="1" applyFont="1" applyBorder="1" applyAlignment="1">
      <alignment horizontal="center" vertical="center" textRotation="90"/>
    </xf>
    <xf numFmtId="3" fontId="4" fillId="0" borderId="37" xfId="0" applyNumberFormat="1" applyFont="1" applyBorder="1" applyAlignment="1">
      <alignment horizontal="center" vertical="center" textRotation="90"/>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0" borderId="54" xfId="0" applyNumberFormat="1" applyFont="1" applyBorder="1" applyAlignment="1">
      <alignment horizontal="center" vertical="top"/>
    </xf>
    <xf numFmtId="3" fontId="3" fillId="0" borderId="60" xfId="0" applyNumberFormat="1" applyFont="1" applyBorder="1" applyAlignment="1">
      <alignment horizontal="center" vertical="top"/>
    </xf>
    <xf numFmtId="3" fontId="4" fillId="6" borderId="48" xfId="0" applyNumberFormat="1" applyFont="1" applyFill="1" applyBorder="1" applyAlignment="1">
      <alignment horizontal="left" vertical="top" wrapText="1"/>
    </xf>
    <xf numFmtId="3" fontId="3" fillId="5" borderId="22" xfId="0" applyNumberFormat="1" applyFont="1" applyFill="1" applyBorder="1" applyAlignment="1">
      <alignment horizontal="center" vertical="top"/>
    </xf>
    <xf numFmtId="3" fontId="4" fillId="0" borderId="49" xfId="0" applyNumberFormat="1" applyFont="1" applyFill="1" applyBorder="1" applyAlignment="1">
      <alignment horizontal="center" vertical="top" wrapText="1"/>
    </xf>
    <xf numFmtId="49" fontId="3" fillId="0" borderId="4"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3" fontId="4" fillId="0" borderId="7" xfId="0" applyNumberFormat="1" applyFont="1" applyBorder="1" applyAlignment="1">
      <alignment horizontal="center" vertical="top" wrapText="1"/>
    </xf>
    <xf numFmtId="3" fontId="4" fillId="0" borderId="44" xfId="0" applyNumberFormat="1" applyFont="1" applyFill="1" applyBorder="1" applyAlignment="1">
      <alignment horizontal="center" vertical="top"/>
    </xf>
    <xf numFmtId="3" fontId="4" fillId="0" borderId="32" xfId="0" applyNumberFormat="1" applyFont="1" applyFill="1" applyBorder="1" applyAlignment="1">
      <alignment horizontal="center" vertical="top"/>
    </xf>
    <xf numFmtId="3" fontId="4" fillId="0" borderId="16" xfId="0" applyNumberFormat="1" applyFont="1" applyFill="1" applyBorder="1" applyAlignment="1">
      <alignment horizontal="center" vertical="top" wrapText="1"/>
    </xf>
    <xf numFmtId="0" fontId="4" fillId="0" borderId="30" xfId="0" applyFont="1" applyBorder="1" applyAlignment="1">
      <alignment horizontal="center" vertical="center" wrapText="1"/>
    </xf>
    <xf numFmtId="0" fontId="4" fillId="0" borderId="19" xfId="0" applyFont="1" applyBorder="1" applyAlignment="1">
      <alignment horizontal="center" vertical="center" wrapText="1"/>
    </xf>
    <xf numFmtId="3" fontId="4" fillId="0" borderId="46" xfId="0" applyNumberFormat="1" applyFont="1" applyBorder="1" applyAlignment="1">
      <alignment horizontal="center" vertical="top"/>
    </xf>
    <xf numFmtId="3" fontId="4" fillId="6" borderId="46" xfId="0" applyNumberFormat="1" applyFont="1" applyFill="1" applyBorder="1" applyAlignment="1">
      <alignment horizontal="left" vertical="top" wrapText="1"/>
    </xf>
    <xf numFmtId="49" fontId="3" fillId="7" borderId="54"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3" fontId="4" fillId="0" borderId="1" xfId="0" applyNumberFormat="1" applyFont="1" applyFill="1" applyBorder="1" applyAlignment="1">
      <alignment horizontal="center" vertical="top" textRotation="180" wrapText="1"/>
    </xf>
    <xf numFmtId="3" fontId="3" fillId="4" borderId="59" xfId="0" applyNumberFormat="1" applyFont="1" applyFill="1" applyBorder="1" applyAlignment="1">
      <alignment horizontal="center" vertical="top"/>
    </xf>
    <xf numFmtId="3" fontId="1" fillId="7" borderId="0" xfId="0" applyNumberFormat="1" applyFont="1" applyFill="1" applyBorder="1" applyAlignment="1">
      <alignment horizontal="center" vertical="top" wrapText="1"/>
    </xf>
    <xf numFmtId="3" fontId="6" fillId="7" borderId="0" xfId="0" applyNumberFormat="1" applyFont="1" applyFill="1" applyBorder="1" applyAlignment="1">
      <alignment horizontal="center" vertical="top" wrapText="1"/>
    </xf>
    <xf numFmtId="3" fontId="1" fillId="7" borderId="0" xfId="0" applyNumberFormat="1" applyFont="1" applyFill="1" applyBorder="1" applyAlignment="1">
      <alignment horizontal="center" vertical="center" wrapText="1"/>
    </xf>
    <xf numFmtId="3" fontId="1" fillId="0" borderId="35" xfId="0" applyNumberFormat="1" applyFont="1" applyFill="1" applyBorder="1" applyAlignment="1">
      <alignment horizontal="center" vertical="top" textRotation="180" wrapText="1"/>
    </xf>
    <xf numFmtId="3" fontId="1" fillId="0" borderId="74" xfId="0" applyNumberFormat="1" applyFont="1" applyFill="1" applyBorder="1" applyAlignment="1">
      <alignment horizontal="center" vertical="center" wrapText="1"/>
    </xf>
    <xf numFmtId="3" fontId="1" fillId="0" borderId="63" xfId="0" applyNumberFormat="1" applyFont="1" applyFill="1" applyBorder="1" applyAlignment="1">
      <alignment horizontal="center" vertical="center" wrapText="1"/>
    </xf>
    <xf numFmtId="3" fontId="1" fillId="0" borderId="63" xfId="0" applyNumberFormat="1" applyFont="1" applyFill="1" applyBorder="1" applyAlignment="1">
      <alignment horizontal="center" vertical="top" wrapText="1"/>
    </xf>
    <xf numFmtId="164" fontId="19" fillId="7" borderId="42" xfId="0" applyNumberFormat="1" applyFont="1" applyFill="1" applyBorder="1" applyAlignment="1">
      <alignment horizontal="center" vertical="top" wrapText="1"/>
    </xf>
    <xf numFmtId="3" fontId="1" fillId="0" borderId="73" xfId="0" applyNumberFormat="1" applyFont="1" applyFill="1" applyBorder="1" applyAlignment="1">
      <alignment horizontal="center" vertical="center" wrapText="1"/>
    </xf>
    <xf numFmtId="3" fontId="4" fillId="0" borderId="63" xfId="0" applyNumberFormat="1" applyFont="1" applyBorder="1" applyAlignment="1">
      <alignment horizontal="center" vertical="center" textRotation="90"/>
    </xf>
    <xf numFmtId="3" fontId="1" fillId="0" borderId="73" xfId="0" applyNumberFormat="1" applyFont="1" applyFill="1" applyBorder="1" applyAlignment="1">
      <alignment horizontal="center" vertical="top" wrapText="1"/>
    </xf>
    <xf numFmtId="3" fontId="1" fillId="6" borderId="30" xfId="0" applyNumberFormat="1" applyFont="1" applyFill="1" applyBorder="1" applyAlignment="1">
      <alignment horizontal="left" vertical="top" wrapText="1"/>
    </xf>
    <xf numFmtId="3" fontId="1" fillId="0" borderId="11" xfId="0" applyNumberFormat="1" applyFont="1" applyBorder="1" applyAlignment="1">
      <alignment horizontal="center" vertical="top"/>
    </xf>
    <xf numFmtId="3" fontId="1" fillId="7" borderId="71" xfId="0" applyNumberFormat="1" applyFont="1" applyFill="1" applyBorder="1" applyAlignment="1">
      <alignment horizontal="center" vertical="top" wrapText="1"/>
    </xf>
    <xf numFmtId="3" fontId="1" fillId="0" borderId="19" xfId="0" applyNumberFormat="1" applyFont="1" applyBorder="1" applyAlignment="1">
      <alignment vertical="top"/>
    </xf>
    <xf numFmtId="3" fontId="1" fillId="7" borderId="49" xfId="0" applyNumberFormat="1" applyFont="1" applyFill="1" applyBorder="1" applyAlignment="1">
      <alignment vertical="top" wrapText="1"/>
    </xf>
    <xf numFmtId="3" fontId="1" fillId="0" borderId="52" xfId="0" applyNumberFormat="1" applyFont="1" applyBorder="1" applyAlignment="1">
      <alignment horizontal="center" vertical="top"/>
    </xf>
    <xf numFmtId="3" fontId="1" fillId="7" borderId="73" xfId="0" applyNumberFormat="1" applyFont="1" applyFill="1" applyBorder="1" applyAlignment="1">
      <alignment horizontal="center" vertical="top" wrapText="1"/>
    </xf>
    <xf numFmtId="3" fontId="1" fillId="7" borderId="66" xfId="0" applyNumberFormat="1" applyFont="1" applyFill="1" applyBorder="1" applyAlignment="1">
      <alignment horizontal="center" vertical="top" wrapText="1"/>
    </xf>
    <xf numFmtId="3" fontId="4" fillId="0" borderId="62" xfId="0" applyNumberFormat="1" applyFont="1" applyFill="1" applyBorder="1" applyAlignment="1">
      <alignment horizontal="center" vertical="top" wrapText="1"/>
    </xf>
    <xf numFmtId="3" fontId="3" fillId="4" borderId="39"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4" fillId="0" borderId="37" xfId="0" applyNumberFormat="1" applyFont="1" applyFill="1" applyBorder="1" applyAlignment="1">
      <alignment horizontal="center" vertical="top"/>
    </xf>
    <xf numFmtId="3" fontId="4" fillId="0" borderId="44" xfId="0" applyNumberFormat="1" applyFont="1" applyFill="1" applyBorder="1" applyAlignment="1">
      <alignment horizontal="center" vertical="top"/>
    </xf>
    <xf numFmtId="3" fontId="4" fillId="0" borderId="22" xfId="0" applyNumberFormat="1" applyFont="1" applyFill="1" applyBorder="1" applyAlignment="1">
      <alignment horizontal="center" vertical="top"/>
    </xf>
    <xf numFmtId="3" fontId="4" fillId="0" borderId="24" xfId="0" applyNumberFormat="1" applyFont="1" applyFill="1" applyBorder="1" applyAlignment="1">
      <alignment horizontal="center" vertical="top"/>
    </xf>
    <xf numFmtId="3" fontId="4" fillId="0" borderId="41" xfId="0" applyNumberFormat="1" applyFont="1" applyFill="1" applyBorder="1" applyAlignment="1">
      <alignment vertical="top"/>
    </xf>
    <xf numFmtId="49" fontId="4" fillId="0" borderId="41" xfId="0" applyNumberFormat="1" applyFont="1" applyFill="1" applyBorder="1" applyAlignment="1">
      <alignment horizontal="center" vertical="top"/>
    </xf>
    <xf numFmtId="49" fontId="4" fillId="0" borderId="62" xfId="0" applyNumberFormat="1" applyFont="1" applyFill="1" applyBorder="1" applyAlignment="1">
      <alignment horizontal="center" vertical="top"/>
    </xf>
    <xf numFmtId="0" fontId="4" fillId="0" borderId="42" xfId="0" applyNumberFormat="1" applyFont="1" applyFill="1" applyBorder="1" applyAlignment="1">
      <alignment horizontal="center" vertical="top"/>
    </xf>
    <xf numFmtId="3" fontId="4" fillId="0" borderId="15" xfId="0" applyNumberFormat="1" applyFont="1" applyFill="1" applyBorder="1" applyAlignment="1">
      <alignment vertical="top"/>
    </xf>
    <xf numFmtId="49" fontId="4" fillId="0" borderId="15" xfId="0" applyNumberFormat="1" applyFont="1" applyFill="1" applyBorder="1" applyAlignment="1">
      <alignment horizontal="center" vertical="top"/>
    </xf>
    <xf numFmtId="49" fontId="4" fillId="0" borderId="24" xfId="0" applyNumberFormat="1" applyFont="1" applyFill="1" applyBorder="1" applyAlignment="1">
      <alignment horizontal="center" vertical="top"/>
    </xf>
    <xf numFmtId="0" fontId="1" fillId="0" borderId="29" xfId="0" applyNumberFormat="1" applyFont="1" applyFill="1" applyBorder="1" applyAlignment="1">
      <alignment horizontal="center" vertical="top"/>
    </xf>
    <xf numFmtId="0" fontId="4" fillId="0" borderId="32" xfId="0" applyNumberFormat="1" applyFont="1" applyFill="1" applyBorder="1" applyAlignment="1">
      <alignment horizontal="center" vertical="top"/>
    </xf>
    <xf numFmtId="3" fontId="1" fillId="0" borderId="6"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xf>
    <xf numFmtId="3" fontId="4" fillId="7" borderId="27" xfId="0" applyNumberFormat="1" applyFont="1" applyFill="1" applyBorder="1" applyAlignment="1">
      <alignment vertical="top" wrapText="1"/>
    </xf>
    <xf numFmtId="0" fontId="4" fillId="0" borderId="30" xfId="0" applyFont="1" applyFill="1" applyBorder="1" applyAlignment="1">
      <alignment horizontal="center" vertical="top"/>
    </xf>
    <xf numFmtId="3" fontId="4" fillId="0" borderId="30" xfId="0" applyNumberFormat="1" applyFont="1" applyBorder="1" applyAlignment="1">
      <alignment horizontal="center" vertical="top"/>
    </xf>
    <xf numFmtId="3" fontId="4" fillId="0" borderId="44" xfId="0" applyNumberFormat="1" applyFont="1" applyBorder="1" applyAlignment="1">
      <alignment horizontal="center" vertical="top"/>
    </xf>
    <xf numFmtId="0" fontId="4" fillId="0" borderId="41" xfId="0" applyFont="1" applyFill="1" applyBorder="1" applyAlignment="1">
      <alignment horizontal="center" vertical="top" wrapText="1"/>
    </xf>
    <xf numFmtId="3" fontId="1" fillId="0" borderId="52" xfId="0" applyNumberFormat="1" applyFont="1" applyFill="1" applyBorder="1" applyAlignment="1">
      <alignment horizontal="center" vertical="center" wrapText="1"/>
    </xf>
    <xf numFmtId="0" fontId="4" fillId="0" borderId="41" xfId="0" applyFont="1" applyFill="1" applyBorder="1" applyAlignment="1">
      <alignment horizontal="center" vertical="top"/>
    </xf>
    <xf numFmtId="0" fontId="4" fillId="0" borderId="42" xfId="0" applyFont="1" applyFill="1" applyBorder="1" applyAlignment="1">
      <alignment horizontal="center" vertical="top"/>
    </xf>
    <xf numFmtId="0" fontId="4" fillId="0" borderId="15" xfId="0" applyFont="1" applyFill="1" applyBorder="1" applyAlignment="1">
      <alignment horizontal="center" vertical="top"/>
    </xf>
    <xf numFmtId="0" fontId="4" fillId="0" borderId="32" xfId="0" applyFont="1" applyFill="1" applyBorder="1" applyAlignment="1">
      <alignment horizontal="center" vertical="top"/>
    </xf>
    <xf numFmtId="3" fontId="4" fillId="0" borderId="24" xfId="0" applyNumberFormat="1" applyFont="1" applyFill="1" applyBorder="1" applyAlignment="1">
      <alignment vertical="top"/>
    </xf>
    <xf numFmtId="3" fontId="4" fillId="6" borderId="15" xfId="0" applyNumberFormat="1" applyFont="1" applyFill="1" applyBorder="1" applyAlignment="1">
      <alignment horizontal="center" vertical="top"/>
    </xf>
    <xf numFmtId="0" fontId="18" fillId="0" borderId="30" xfId="0" applyFont="1" applyBorder="1" applyAlignment="1">
      <alignment horizontal="center" vertical="top" wrapText="1"/>
    </xf>
    <xf numFmtId="3" fontId="1" fillId="0" borderId="41" xfId="0" applyNumberFormat="1" applyFont="1" applyFill="1" applyBorder="1" applyAlignment="1">
      <alignment horizontal="center" vertical="top" wrapText="1"/>
    </xf>
    <xf numFmtId="3" fontId="1" fillId="6" borderId="48" xfId="0" applyNumberFormat="1" applyFont="1" applyFill="1" applyBorder="1" applyAlignment="1">
      <alignment horizontal="left" vertical="top" wrapText="1"/>
    </xf>
    <xf numFmtId="3" fontId="3" fillId="4" borderId="36" xfId="0" applyNumberFormat="1" applyFont="1" applyFill="1" applyBorder="1" applyAlignment="1">
      <alignment horizontal="center" vertical="top"/>
    </xf>
    <xf numFmtId="3" fontId="3" fillId="4" borderId="59"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4" fillId="0" borderId="6" xfId="0" applyNumberFormat="1" applyFont="1" applyFill="1" applyBorder="1" applyAlignment="1">
      <alignment horizontal="center" vertical="top"/>
    </xf>
    <xf numFmtId="49" fontId="3" fillId="0" borderId="22" xfId="0" applyNumberFormat="1" applyFont="1" applyBorder="1" applyAlignment="1">
      <alignment horizontal="center" vertical="top"/>
    </xf>
    <xf numFmtId="3" fontId="1" fillId="7" borderId="40" xfId="0" applyNumberFormat="1" applyFont="1" applyFill="1" applyBorder="1" applyAlignment="1">
      <alignment horizontal="center" vertical="top" wrapText="1"/>
    </xf>
    <xf numFmtId="3" fontId="1" fillId="7" borderId="48" xfId="0" applyNumberFormat="1" applyFont="1" applyFill="1" applyBorder="1" applyAlignment="1">
      <alignment horizontal="center" vertical="top" wrapText="1"/>
    </xf>
    <xf numFmtId="49" fontId="3" fillId="0" borderId="13" xfId="0" applyNumberFormat="1" applyFont="1" applyBorder="1" applyAlignment="1">
      <alignment horizontal="center" vertical="top"/>
    </xf>
    <xf numFmtId="0" fontId="4" fillId="0" borderId="41" xfId="0" applyFont="1" applyFill="1" applyBorder="1" applyAlignment="1">
      <alignment horizontal="left" vertical="top" wrapText="1"/>
    </xf>
    <xf numFmtId="3" fontId="4" fillId="7" borderId="16" xfId="0" applyNumberFormat="1" applyFont="1" applyFill="1" applyBorder="1" applyAlignment="1">
      <alignment horizontal="center" vertical="top" wrapText="1"/>
    </xf>
    <xf numFmtId="3" fontId="4" fillId="7" borderId="44" xfId="0" applyNumberFormat="1" applyFont="1" applyFill="1" applyBorder="1" applyAlignment="1">
      <alignment horizontal="center" vertical="top" wrapText="1"/>
    </xf>
    <xf numFmtId="3" fontId="4" fillId="7" borderId="13" xfId="0" applyNumberFormat="1" applyFont="1" applyFill="1" applyBorder="1" applyAlignment="1">
      <alignment horizontal="center" vertical="top" wrapText="1"/>
    </xf>
    <xf numFmtId="3" fontId="4" fillId="0" borderId="0" xfId="0" applyNumberFormat="1" applyFont="1" applyFill="1" applyBorder="1" applyAlignment="1">
      <alignment horizontal="left" vertical="top" wrapText="1"/>
    </xf>
    <xf numFmtId="3" fontId="1" fillId="6" borderId="16" xfId="0" applyNumberFormat="1" applyFont="1" applyFill="1" applyBorder="1" applyAlignment="1">
      <alignment vertical="top" wrapText="1"/>
    </xf>
    <xf numFmtId="3" fontId="4" fillId="7" borderId="46" xfId="0" applyNumberFormat="1" applyFont="1" applyFill="1" applyBorder="1" applyAlignment="1">
      <alignment vertical="top" wrapText="1"/>
    </xf>
    <xf numFmtId="3" fontId="25" fillId="0" borderId="44" xfId="0" applyNumberFormat="1" applyFont="1" applyBorder="1" applyAlignment="1">
      <alignment horizontal="center" vertical="top"/>
    </xf>
    <xf numFmtId="0" fontId="4" fillId="0" borderId="31" xfId="0" applyFont="1" applyFill="1" applyBorder="1" applyAlignment="1">
      <alignment horizontal="left" vertical="top" wrapText="1"/>
    </xf>
    <xf numFmtId="3" fontId="1" fillId="0" borderId="74" xfId="0" applyNumberFormat="1" applyFont="1" applyFill="1" applyBorder="1" applyAlignment="1">
      <alignment horizontal="center" vertical="top" wrapText="1"/>
    </xf>
    <xf numFmtId="3" fontId="3" fillId="8" borderId="16" xfId="0" applyNumberFormat="1" applyFont="1" applyFill="1" applyBorder="1" applyAlignment="1">
      <alignment horizontal="center" vertical="top"/>
    </xf>
    <xf numFmtId="3" fontId="4" fillId="0" borderId="35" xfId="0" applyNumberFormat="1" applyFont="1" applyFill="1" applyBorder="1" applyAlignment="1">
      <alignment horizontal="left" vertical="top" wrapText="1"/>
    </xf>
    <xf numFmtId="0" fontId="4" fillId="0" borderId="0" xfId="0" applyFont="1" applyFill="1" applyBorder="1" applyAlignment="1">
      <alignment vertical="top" wrapText="1"/>
    </xf>
    <xf numFmtId="0" fontId="4" fillId="0" borderId="28" xfId="0" applyFont="1" applyFill="1" applyBorder="1" applyAlignment="1">
      <alignment vertical="top" wrapText="1"/>
    </xf>
    <xf numFmtId="164" fontId="1" fillId="7" borderId="42" xfId="0" applyNumberFormat="1" applyFont="1" applyFill="1" applyBorder="1" applyAlignment="1">
      <alignment horizontal="center" vertical="top" wrapText="1"/>
    </xf>
    <xf numFmtId="3" fontId="1" fillId="7" borderId="30" xfId="0" applyNumberFormat="1" applyFont="1" applyFill="1" applyBorder="1" applyAlignment="1">
      <alignment vertical="top" wrapText="1"/>
    </xf>
    <xf numFmtId="164" fontId="1" fillId="7" borderId="49" xfId="0" applyNumberFormat="1" applyFont="1" applyFill="1" applyBorder="1" applyAlignment="1">
      <alignment horizontal="center" vertical="top" wrapText="1"/>
    </xf>
    <xf numFmtId="3" fontId="1" fillId="7" borderId="12" xfId="0" applyNumberFormat="1" applyFont="1" applyFill="1" applyBorder="1" applyAlignment="1">
      <alignment horizontal="center" vertical="top" wrapText="1"/>
    </xf>
    <xf numFmtId="3" fontId="1" fillId="7" borderId="30" xfId="0" applyNumberFormat="1" applyFont="1" applyFill="1" applyBorder="1" applyAlignment="1">
      <alignment horizontal="left" vertical="top" wrapText="1"/>
    </xf>
    <xf numFmtId="3" fontId="1" fillId="7" borderId="19" xfId="0" applyNumberFormat="1" applyFont="1" applyFill="1" applyBorder="1" applyAlignment="1">
      <alignment horizontal="center" vertical="top" wrapText="1"/>
    </xf>
    <xf numFmtId="3" fontId="1" fillId="7" borderId="47" xfId="0" applyNumberFormat="1" applyFont="1" applyFill="1" applyBorder="1" applyAlignment="1">
      <alignment horizontal="center" vertical="top" wrapText="1"/>
    </xf>
    <xf numFmtId="3" fontId="4" fillId="0" borderId="7" xfId="0" applyNumberFormat="1" applyFont="1" applyFill="1" applyBorder="1" applyAlignment="1">
      <alignment horizontal="left" vertical="top" wrapText="1"/>
    </xf>
    <xf numFmtId="3" fontId="4" fillId="0" borderId="37" xfId="0" applyNumberFormat="1" applyFont="1" applyFill="1" applyBorder="1" applyAlignment="1">
      <alignment horizontal="center" vertical="top"/>
    </xf>
    <xf numFmtId="3" fontId="1" fillId="7" borderId="0" xfId="0" applyNumberFormat="1" applyFont="1" applyFill="1" applyBorder="1" applyAlignment="1">
      <alignment horizontal="center" vertical="top" wrapText="1"/>
    </xf>
    <xf numFmtId="3" fontId="4" fillId="0" borderId="7" xfId="0" applyNumberFormat="1" applyFont="1" applyFill="1" applyBorder="1" applyAlignment="1">
      <alignment horizontal="center" vertical="top"/>
    </xf>
    <xf numFmtId="3" fontId="4" fillId="0" borderId="30" xfId="0" applyNumberFormat="1" applyFont="1" applyFill="1" applyBorder="1" applyAlignment="1">
      <alignment horizontal="center" vertical="top"/>
    </xf>
    <xf numFmtId="164" fontId="1" fillId="0" borderId="28" xfId="0" applyNumberFormat="1" applyFont="1" applyBorder="1" applyAlignment="1">
      <alignment horizontal="center" vertical="top" wrapText="1"/>
    </xf>
    <xf numFmtId="164" fontId="1" fillId="0" borderId="18"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164" fontId="1" fillId="0" borderId="15" xfId="0" applyNumberFormat="1" applyFont="1" applyBorder="1" applyAlignment="1">
      <alignment horizontal="center" vertical="top" wrapText="1"/>
    </xf>
    <xf numFmtId="164" fontId="17" fillId="0" borderId="0" xfId="0" applyNumberFormat="1" applyFont="1"/>
    <xf numFmtId="3" fontId="4" fillId="0" borderId="28" xfId="0" applyNumberFormat="1" applyFont="1" applyFill="1" applyBorder="1" applyAlignment="1">
      <alignment horizontal="left" vertical="top" wrapText="1"/>
    </xf>
    <xf numFmtId="164" fontId="4" fillId="7" borderId="30" xfId="0" applyNumberFormat="1" applyFont="1" applyFill="1" applyBorder="1" applyAlignment="1">
      <alignment horizontal="center" vertical="top"/>
    </xf>
    <xf numFmtId="3" fontId="4" fillId="0" borderId="42" xfId="0" applyNumberFormat="1" applyFont="1" applyBorder="1" applyAlignment="1">
      <alignment vertical="top"/>
    </xf>
    <xf numFmtId="164" fontId="4" fillId="0" borderId="41" xfId="0" applyNumberFormat="1" applyFont="1" applyFill="1" applyBorder="1" applyAlignment="1">
      <alignment horizontal="center" vertical="top" wrapText="1"/>
    </xf>
    <xf numFmtId="164" fontId="3" fillId="6" borderId="41" xfId="0" applyNumberFormat="1" applyFont="1" applyFill="1" applyBorder="1" applyAlignment="1">
      <alignment horizontal="center" vertical="top"/>
    </xf>
    <xf numFmtId="164" fontId="4" fillId="0" borderId="41" xfId="0" applyNumberFormat="1" applyFont="1" applyBorder="1" applyAlignment="1">
      <alignment horizontal="center" vertical="top"/>
    </xf>
    <xf numFmtId="164" fontId="1" fillId="0" borderId="37" xfId="0" applyNumberFormat="1" applyFont="1" applyFill="1" applyBorder="1" applyAlignment="1">
      <alignment horizontal="center" vertical="top"/>
    </xf>
    <xf numFmtId="164" fontId="4" fillId="6" borderId="38" xfId="0" applyNumberFormat="1" applyFont="1" applyFill="1" applyBorder="1" applyAlignment="1">
      <alignment horizontal="center" vertical="top"/>
    </xf>
    <xf numFmtId="3" fontId="4" fillId="0" borderId="28" xfId="0" applyNumberFormat="1" applyFont="1" applyFill="1" applyBorder="1" applyAlignment="1">
      <alignment horizontal="center" vertical="top"/>
    </xf>
    <xf numFmtId="3" fontId="4" fillId="0" borderId="72" xfId="0" applyNumberFormat="1" applyFont="1" applyFill="1" applyBorder="1" applyAlignment="1">
      <alignment horizontal="center" vertical="top"/>
    </xf>
    <xf numFmtId="3" fontId="4" fillId="6" borderId="31" xfId="0" applyNumberFormat="1" applyFont="1" applyFill="1" applyBorder="1" applyAlignment="1">
      <alignment horizontal="center" vertical="top" wrapText="1"/>
    </xf>
    <xf numFmtId="3" fontId="25" fillId="0" borderId="50" xfId="0" applyNumberFormat="1" applyFont="1" applyBorder="1" applyAlignment="1">
      <alignment horizontal="center" vertical="top"/>
    </xf>
    <xf numFmtId="3" fontId="4" fillId="6" borderId="0" xfId="0" applyNumberFormat="1" applyFont="1" applyFill="1" applyBorder="1" applyAlignment="1">
      <alignment horizontal="center" vertical="top" wrapText="1"/>
    </xf>
    <xf numFmtId="3" fontId="4" fillId="0" borderId="31" xfId="0" applyNumberFormat="1" applyFont="1" applyBorder="1" applyAlignment="1">
      <alignment horizontal="center" vertical="top"/>
    </xf>
    <xf numFmtId="3" fontId="25" fillId="0" borderId="31" xfId="0" applyNumberFormat="1" applyFont="1" applyBorder="1" applyAlignment="1">
      <alignment horizontal="center" vertical="top"/>
    </xf>
    <xf numFmtId="3" fontId="25" fillId="0" borderId="51" xfId="0" applyNumberFormat="1" applyFont="1" applyBorder="1" applyAlignment="1">
      <alignment horizontal="center" vertical="top"/>
    </xf>
    <xf numFmtId="3" fontId="4" fillId="0" borderId="0" xfId="0" applyNumberFormat="1" applyFont="1" applyBorder="1" applyAlignment="1">
      <alignment horizontal="center" vertical="top"/>
    </xf>
    <xf numFmtId="3" fontId="6" fillId="6" borderId="45" xfId="0" applyNumberFormat="1" applyFont="1" applyFill="1" applyBorder="1" applyAlignment="1">
      <alignment horizontal="center" vertical="center"/>
    </xf>
    <xf numFmtId="3" fontId="6" fillId="6" borderId="54" xfId="0" applyNumberFormat="1" applyFont="1" applyFill="1" applyBorder="1" applyAlignment="1">
      <alignment horizontal="center" vertical="center"/>
    </xf>
    <xf numFmtId="3" fontId="6" fillId="6" borderId="53" xfId="0" applyNumberFormat="1" applyFont="1" applyFill="1" applyBorder="1" applyAlignment="1">
      <alignment horizontal="center" vertical="center"/>
    </xf>
    <xf numFmtId="3" fontId="3" fillId="5" borderId="13" xfId="0" applyNumberFormat="1" applyFont="1" applyFill="1" applyBorder="1" applyAlignment="1">
      <alignment horizontal="center" vertical="top"/>
    </xf>
    <xf numFmtId="3" fontId="4" fillId="6" borderId="48" xfId="0" applyNumberFormat="1" applyFont="1" applyFill="1" applyBorder="1" applyAlignment="1">
      <alignment horizontal="left" vertical="top" wrapText="1"/>
    </xf>
    <xf numFmtId="3" fontId="3" fillId="5" borderId="4"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4" fillId="0" borderId="6" xfId="0" applyNumberFormat="1" applyFont="1" applyFill="1" applyBorder="1" applyAlignment="1">
      <alignment horizontal="center" vertical="top"/>
    </xf>
    <xf numFmtId="3" fontId="4" fillId="0" borderId="37" xfId="0" applyNumberFormat="1" applyFont="1" applyFill="1" applyBorder="1" applyAlignment="1">
      <alignment horizontal="center" vertical="top"/>
    </xf>
    <xf numFmtId="3" fontId="3" fillId="0" borderId="61" xfId="0" applyNumberFormat="1" applyFont="1" applyBorder="1" applyAlignment="1">
      <alignment horizontal="center" vertical="top"/>
    </xf>
    <xf numFmtId="3" fontId="4" fillId="0" borderId="44" xfId="0" applyNumberFormat="1" applyFont="1" applyFill="1" applyBorder="1" applyAlignment="1">
      <alignment horizontal="center" vertical="top"/>
    </xf>
    <xf numFmtId="3" fontId="1" fillId="0" borderId="16" xfId="0" applyNumberFormat="1" applyFont="1" applyBorder="1" applyAlignment="1">
      <alignment horizontal="center" vertical="top" wrapText="1"/>
    </xf>
    <xf numFmtId="3" fontId="1" fillId="6" borderId="16" xfId="0" applyNumberFormat="1" applyFont="1" applyFill="1" applyBorder="1" applyAlignment="1">
      <alignment vertical="top" wrapText="1"/>
    </xf>
    <xf numFmtId="3" fontId="4" fillId="0" borderId="7" xfId="0" applyNumberFormat="1" applyFont="1" applyFill="1" applyBorder="1" applyAlignment="1">
      <alignment horizontal="center" vertical="top"/>
    </xf>
    <xf numFmtId="3" fontId="4" fillId="0" borderId="30" xfId="0" applyNumberFormat="1" applyFont="1" applyFill="1" applyBorder="1" applyAlignment="1">
      <alignment horizontal="center" vertical="top"/>
    </xf>
    <xf numFmtId="49" fontId="6" fillId="7" borderId="54" xfId="0" applyNumberFormat="1" applyFont="1" applyFill="1" applyBorder="1" applyAlignment="1">
      <alignment horizontal="center" vertical="top"/>
    </xf>
    <xf numFmtId="49" fontId="3" fillId="7" borderId="54" xfId="0" applyNumberFormat="1" applyFont="1" applyFill="1" applyBorder="1" applyAlignment="1">
      <alignment vertical="top"/>
    </xf>
    <xf numFmtId="3" fontId="3" fillId="5" borderId="13" xfId="0" applyNumberFormat="1" applyFont="1" applyFill="1" applyBorder="1" applyAlignment="1">
      <alignment horizontal="center" vertical="top"/>
    </xf>
    <xf numFmtId="3" fontId="4" fillId="0" borderId="4" xfId="0" applyNumberFormat="1" applyFont="1" applyFill="1" applyBorder="1" applyAlignment="1">
      <alignment horizontal="center" vertical="top"/>
    </xf>
    <xf numFmtId="3" fontId="4" fillId="0" borderId="6" xfId="0" applyNumberFormat="1" applyFont="1" applyFill="1" applyBorder="1" applyAlignment="1">
      <alignment horizontal="center" vertical="top"/>
    </xf>
    <xf numFmtId="49" fontId="3" fillId="0" borderId="4"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3" fontId="4" fillId="0" borderId="7" xfId="0" applyNumberFormat="1" applyFont="1" applyBorder="1" applyAlignment="1">
      <alignment horizontal="center" vertical="top" wrapText="1"/>
    </xf>
    <xf numFmtId="3" fontId="4" fillId="7" borderId="16" xfId="0" applyNumberFormat="1" applyFont="1" applyFill="1" applyBorder="1" applyAlignment="1">
      <alignment horizontal="center" vertical="top" wrapText="1"/>
    </xf>
    <xf numFmtId="49" fontId="3" fillId="0" borderId="13" xfId="0" applyNumberFormat="1" applyFont="1" applyBorder="1" applyAlignment="1">
      <alignment horizontal="center" vertical="top"/>
    </xf>
    <xf numFmtId="3" fontId="6" fillId="0" borderId="61" xfId="0" applyNumberFormat="1" applyFont="1" applyFill="1" applyBorder="1" applyAlignment="1">
      <alignment horizontal="center" vertical="top" wrapText="1"/>
    </xf>
    <xf numFmtId="3" fontId="1" fillId="0" borderId="7" xfId="0" applyNumberFormat="1" applyFont="1" applyFill="1" applyBorder="1" applyAlignment="1">
      <alignment horizontal="center" vertical="top"/>
    </xf>
    <xf numFmtId="3" fontId="6" fillId="0" borderId="54" xfId="0" applyNumberFormat="1" applyFont="1" applyFill="1" applyBorder="1" applyAlignment="1">
      <alignment horizontal="center" vertical="top" wrapText="1"/>
    </xf>
    <xf numFmtId="3" fontId="1" fillId="0" borderId="40" xfId="0" applyNumberFormat="1" applyFont="1" applyFill="1" applyBorder="1" applyAlignment="1">
      <alignment horizontal="center" vertical="top"/>
    </xf>
    <xf numFmtId="3" fontId="1" fillId="0" borderId="16" xfId="0" applyNumberFormat="1" applyFont="1" applyFill="1" applyBorder="1" applyAlignment="1">
      <alignment horizontal="center" vertical="top"/>
    </xf>
    <xf numFmtId="164" fontId="1" fillId="7" borderId="15" xfId="0" applyNumberFormat="1" applyFont="1" applyFill="1" applyBorder="1" applyAlignment="1">
      <alignment horizontal="center" vertical="top"/>
    </xf>
    <xf numFmtId="0" fontId="4" fillId="0" borderId="18" xfId="0" applyFont="1" applyBorder="1" applyAlignment="1">
      <alignment horizontal="center" vertical="top" wrapText="1"/>
    </xf>
    <xf numFmtId="164" fontId="18" fillId="6" borderId="31" xfId="0" applyNumberFormat="1" applyFont="1" applyFill="1" applyBorder="1" applyAlignment="1">
      <alignment horizontal="center" vertical="top"/>
    </xf>
    <xf numFmtId="0" fontId="4" fillId="0" borderId="16" xfId="0" applyFont="1" applyBorder="1" applyAlignment="1">
      <alignment horizontal="center" vertical="center" wrapText="1"/>
    </xf>
    <xf numFmtId="164" fontId="1" fillId="0" borderId="32" xfId="0" applyNumberFormat="1" applyFont="1" applyFill="1" applyBorder="1" applyAlignment="1">
      <alignment horizontal="center" vertical="top"/>
    </xf>
    <xf numFmtId="164" fontId="6" fillId="6" borderId="0" xfId="0" applyNumberFormat="1" applyFont="1" applyFill="1" applyBorder="1" applyAlignment="1">
      <alignment horizontal="center" vertical="top"/>
    </xf>
    <xf numFmtId="164" fontId="1" fillId="0" borderId="0" xfId="0" applyNumberFormat="1" applyFont="1" applyBorder="1" applyAlignment="1">
      <alignment horizontal="center" vertical="top"/>
    </xf>
    <xf numFmtId="164" fontId="1" fillId="7" borderId="0" xfId="0" applyNumberFormat="1" applyFont="1" applyFill="1" applyBorder="1" applyAlignment="1">
      <alignment horizontal="center" vertical="top" wrapText="1"/>
    </xf>
    <xf numFmtId="164" fontId="1" fillId="0" borderId="6" xfId="0" applyNumberFormat="1" applyFont="1" applyFill="1" applyBorder="1" applyAlignment="1">
      <alignment horizontal="center" vertical="top"/>
    </xf>
    <xf numFmtId="164" fontId="1" fillId="7" borderId="15" xfId="0" applyNumberFormat="1" applyFont="1" applyFill="1" applyBorder="1" applyAlignment="1">
      <alignment horizontal="center" vertical="top" wrapText="1"/>
    </xf>
    <xf numFmtId="164" fontId="1" fillId="0" borderId="15" xfId="0" applyNumberFormat="1" applyFont="1" applyFill="1" applyBorder="1" applyAlignment="1">
      <alignment horizontal="center" vertical="top" wrapText="1"/>
    </xf>
    <xf numFmtId="164" fontId="1" fillId="6" borderId="15" xfId="0" applyNumberFormat="1" applyFont="1" applyFill="1" applyBorder="1" applyAlignment="1">
      <alignment horizontal="center" vertical="top"/>
    </xf>
    <xf numFmtId="164" fontId="1" fillId="6" borderId="66" xfId="0" applyNumberFormat="1" applyFont="1" applyFill="1" applyBorder="1" applyAlignment="1">
      <alignment horizontal="center" vertical="top"/>
    </xf>
    <xf numFmtId="164" fontId="1" fillId="7" borderId="41" xfId="0" applyNumberFormat="1" applyFont="1" applyFill="1" applyBorder="1" applyAlignment="1">
      <alignment horizontal="center" vertical="top"/>
    </xf>
    <xf numFmtId="3" fontId="1" fillId="6" borderId="37" xfId="0" applyNumberFormat="1" applyFont="1" applyFill="1" applyBorder="1" applyAlignment="1">
      <alignment horizontal="center" vertical="top" wrapText="1"/>
    </xf>
    <xf numFmtId="3" fontId="1" fillId="0" borderId="37" xfId="0" applyNumberFormat="1" applyFont="1" applyFill="1" applyBorder="1" applyAlignment="1">
      <alignment horizontal="center" vertical="top"/>
    </xf>
    <xf numFmtId="3" fontId="6" fillId="0" borderId="54" xfId="0" applyNumberFormat="1" applyFont="1" applyBorder="1" applyAlignment="1">
      <alignment horizontal="center" vertical="top"/>
    </xf>
    <xf numFmtId="3" fontId="6" fillId="8" borderId="25" xfId="0" applyNumberFormat="1" applyFont="1" applyFill="1" applyBorder="1" applyAlignment="1">
      <alignment horizontal="center" vertical="top"/>
    </xf>
    <xf numFmtId="164" fontId="4" fillId="6" borderId="52" xfId="0" applyNumberFormat="1" applyFont="1" applyFill="1" applyBorder="1" applyAlignment="1">
      <alignment horizontal="center" vertical="top"/>
    </xf>
    <xf numFmtId="3" fontId="4" fillId="0" borderId="42" xfId="0" applyNumberFormat="1" applyFont="1" applyBorder="1" applyAlignment="1">
      <alignment horizontal="center" vertical="top"/>
    </xf>
    <xf numFmtId="164" fontId="1" fillId="7" borderId="43" xfId="0" applyNumberFormat="1" applyFont="1" applyFill="1" applyBorder="1" applyAlignment="1">
      <alignment horizontal="center" vertical="top" wrapText="1"/>
    </xf>
    <xf numFmtId="3" fontId="1" fillId="7" borderId="15" xfId="0" applyNumberFormat="1" applyFont="1" applyFill="1" applyBorder="1" applyAlignment="1">
      <alignment horizontal="center" vertical="top" wrapText="1"/>
    </xf>
    <xf numFmtId="164" fontId="1" fillId="7" borderId="39" xfId="0" applyNumberFormat="1" applyFont="1" applyFill="1" applyBorder="1" applyAlignment="1">
      <alignment horizontal="center" vertical="top" wrapText="1"/>
    </xf>
    <xf numFmtId="164" fontId="1" fillId="7" borderId="41" xfId="0" applyNumberFormat="1" applyFont="1" applyFill="1" applyBorder="1" applyAlignment="1">
      <alignment horizontal="center" vertical="top" wrapText="1"/>
    </xf>
    <xf numFmtId="3" fontId="1" fillId="7" borderId="32" xfId="0" applyNumberFormat="1" applyFont="1" applyFill="1" applyBorder="1" applyAlignment="1">
      <alignment horizontal="center" vertical="top" wrapText="1"/>
    </xf>
    <xf numFmtId="3" fontId="1" fillId="0" borderId="42" xfId="0" applyNumberFormat="1" applyFont="1" applyBorder="1" applyAlignment="1">
      <alignment horizontal="center" vertical="top"/>
    </xf>
    <xf numFmtId="3" fontId="1" fillId="0" borderId="44" xfId="0" applyNumberFormat="1" applyFont="1" applyBorder="1" applyAlignment="1">
      <alignment horizontal="center" vertical="top"/>
    </xf>
    <xf numFmtId="3" fontId="1" fillId="0" borderId="41" xfId="0" applyNumberFormat="1" applyFont="1" applyBorder="1" applyAlignment="1">
      <alignment horizontal="center" vertical="top"/>
    </xf>
    <xf numFmtId="3" fontId="1" fillId="0" borderId="13" xfId="0" applyNumberFormat="1" applyFont="1" applyBorder="1" applyAlignment="1">
      <alignment horizontal="center" vertical="top"/>
    </xf>
    <xf numFmtId="164" fontId="6" fillId="8" borderId="43" xfId="0" applyNumberFormat="1" applyFont="1" applyFill="1" applyBorder="1" applyAlignment="1">
      <alignment horizontal="center" vertical="top" wrapText="1"/>
    </xf>
    <xf numFmtId="3" fontId="6" fillId="0" borderId="53" xfId="0" applyNumberFormat="1" applyFont="1" applyBorder="1" applyAlignment="1">
      <alignment horizontal="center" vertical="center"/>
    </xf>
    <xf numFmtId="0" fontId="19" fillId="0" borderId="42" xfId="0" applyFont="1" applyFill="1" applyBorder="1" applyAlignment="1">
      <alignment horizontal="center" vertical="top" wrapText="1"/>
    </xf>
    <xf numFmtId="0" fontId="24" fillId="0" borderId="44" xfId="0" applyFont="1" applyFill="1" applyBorder="1" applyAlignment="1">
      <alignment horizontal="center" vertical="top" wrapText="1"/>
    </xf>
    <xf numFmtId="0" fontId="19" fillId="0" borderId="44" xfId="0" applyFont="1" applyFill="1" applyBorder="1" applyAlignment="1">
      <alignment horizontal="center" vertical="top" wrapText="1"/>
    </xf>
    <xf numFmtId="0" fontId="24" fillId="0" borderId="72" xfId="0" applyFont="1" applyFill="1" applyBorder="1" applyAlignment="1">
      <alignment horizontal="center" vertical="top" wrapText="1"/>
    </xf>
    <xf numFmtId="0" fontId="24" fillId="0" borderId="54" xfId="0" applyFont="1" applyFill="1" applyBorder="1" applyAlignment="1">
      <alignment horizontal="center" vertical="top" wrapText="1"/>
    </xf>
    <xf numFmtId="3" fontId="4" fillId="0" borderId="52" xfId="0" applyNumberFormat="1" applyFont="1" applyFill="1" applyBorder="1" applyAlignment="1">
      <alignment vertical="center" textRotation="90" wrapText="1"/>
    </xf>
    <xf numFmtId="3" fontId="4" fillId="0" borderId="49" xfId="0" applyNumberFormat="1" applyFont="1" applyFill="1" applyBorder="1" applyAlignment="1">
      <alignment vertical="center" textRotation="90" wrapText="1"/>
    </xf>
    <xf numFmtId="164" fontId="18" fillId="0" borderId="15" xfId="0" applyNumberFormat="1" applyFont="1" applyBorder="1" applyAlignment="1">
      <alignment horizontal="center" vertical="top" wrapText="1"/>
    </xf>
    <xf numFmtId="3" fontId="4" fillId="0" borderId="51" xfId="0" applyNumberFormat="1" applyFont="1" applyBorder="1" applyAlignment="1">
      <alignment horizontal="center" vertical="center" textRotation="90"/>
    </xf>
    <xf numFmtId="164" fontId="4" fillId="6" borderId="39" xfId="0" applyNumberFormat="1" applyFont="1" applyFill="1" applyBorder="1" applyAlignment="1">
      <alignment horizontal="center" vertical="top" wrapText="1"/>
    </xf>
    <xf numFmtId="164" fontId="4" fillId="6" borderId="41" xfId="0" applyNumberFormat="1" applyFont="1" applyFill="1" applyBorder="1" applyAlignment="1">
      <alignment horizontal="center" vertical="top" wrapText="1"/>
    </xf>
    <xf numFmtId="3" fontId="6" fillId="0" borderId="38" xfId="0" applyNumberFormat="1" applyFont="1" applyBorder="1" applyAlignment="1">
      <alignment vertical="top" wrapText="1"/>
    </xf>
    <xf numFmtId="3" fontId="4" fillId="0" borderId="2" xfId="0" applyNumberFormat="1" applyFont="1" applyBorder="1" applyAlignment="1">
      <alignment vertical="center" textRotation="90"/>
    </xf>
    <xf numFmtId="3" fontId="3" fillId="0" borderId="67" xfId="0" applyNumberFormat="1" applyFont="1" applyBorder="1" applyAlignment="1">
      <alignment horizontal="center" vertical="top" wrapText="1"/>
    </xf>
    <xf numFmtId="49" fontId="3" fillId="7" borderId="14" xfId="0" applyNumberFormat="1" applyFont="1" applyFill="1" applyBorder="1" applyAlignment="1">
      <alignment vertical="top"/>
    </xf>
    <xf numFmtId="49" fontId="3" fillId="7" borderId="23" xfId="0" applyNumberFormat="1" applyFont="1" applyFill="1" applyBorder="1" applyAlignment="1">
      <alignment vertical="top"/>
    </xf>
    <xf numFmtId="3" fontId="6" fillId="0" borderId="67" xfId="0" applyNumberFormat="1" applyFont="1" applyBorder="1" applyAlignment="1">
      <alignment horizontal="center" vertical="top"/>
    </xf>
    <xf numFmtId="164" fontId="1" fillId="6" borderId="42" xfId="0" applyNumberFormat="1" applyFont="1" applyFill="1" applyBorder="1" applyAlignment="1">
      <alignment horizontal="center" vertical="top"/>
    </xf>
    <xf numFmtId="164" fontId="1" fillId="6" borderId="41"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0" fontId="4" fillId="0" borderId="40" xfId="0" applyFont="1" applyFill="1" applyBorder="1" applyAlignment="1">
      <alignment horizontal="left" vertical="top" wrapText="1"/>
    </xf>
    <xf numFmtId="0" fontId="4" fillId="0" borderId="16" xfId="0" applyFont="1" applyFill="1" applyBorder="1" applyAlignment="1">
      <alignment horizontal="left" vertical="top" wrapText="1"/>
    </xf>
    <xf numFmtId="49" fontId="3" fillId="0" borderId="13" xfId="0" applyNumberFormat="1" applyFont="1" applyBorder="1" applyAlignment="1">
      <alignment horizontal="center" vertical="top"/>
    </xf>
    <xf numFmtId="3" fontId="4" fillId="7" borderId="40" xfId="0" applyNumberFormat="1" applyFont="1" applyFill="1" applyBorder="1" applyAlignment="1">
      <alignment horizontal="center" vertical="top" wrapText="1"/>
    </xf>
    <xf numFmtId="3" fontId="6" fillId="0" borderId="45" xfId="0" applyNumberFormat="1" applyFont="1" applyBorder="1" applyAlignment="1">
      <alignment horizontal="center" vertical="top"/>
    </xf>
    <xf numFmtId="3" fontId="4" fillId="0" borderId="40" xfId="0" applyNumberFormat="1" applyFont="1" applyFill="1" applyBorder="1" applyAlignment="1">
      <alignment vertical="top" wrapText="1"/>
    </xf>
    <xf numFmtId="164" fontId="4" fillId="7" borderId="30" xfId="0" applyNumberFormat="1" applyFont="1" applyFill="1" applyBorder="1" applyAlignment="1">
      <alignment horizontal="center" vertical="top" wrapText="1"/>
    </xf>
    <xf numFmtId="164" fontId="4" fillId="7" borderId="46" xfId="0" applyNumberFormat="1" applyFont="1" applyFill="1" applyBorder="1" applyAlignment="1">
      <alignment horizontal="center" vertical="top" wrapText="1"/>
    </xf>
    <xf numFmtId="3" fontId="4" fillId="6" borderId="16" xfId="0" applyNumberFormat="1" applyFont="1" applyFill="1" applyBorder="1" applyAlignment="1">
      <alignment horizontal="left" vertical="top" wrapText="1"/>
    </xf>
    <xf numFmtId="3" fontId="4" fillId="7" borderId="15" xfId="0" applyNumberFormat="1" applyFont="1" applyFill="1" applyBorder="1" applyAlignment="1">
      <alignment horizontal="left" vertical="top" wrapText="1"/>
    </xf>
    <xf numFmtId="3" fontId="1" fillId="7" borderId="0" xfId="0" applyNumberFormat="1" applyFont="1" applyFill="1" applyBorder="1" applyAlignment="1">
      <alignment horizontal="center" vertical="center" wrapText="1"/>
    </xf>
    <xf numFmtId="3" fontId="3" fillId="0" borderId="54" xfId="0" applyNumberFormat="1" applyFont="1" applyBorder="1" applyAlignment="1">
      <alignment horizontal="center" vertical="top"/>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3" fontId="4" fillId="0" borderId="0" xfId="0" applyNumberFormat="1" applyFont="1" applyFill="1" applyBorder="1" applyAlignment="1">
      <alignment horizontal="left" vertical="top" wrapText="1"/>
    </xf>
    <xf numFmtId="3" fontId="3" fillId="0" borderId="0" xfId="0" applyNumberFormat="1" applyFont="1" applyFill="1" applyBorder="1" applyAlignment="1">
      <alignment horizontal="center" vertical="center" wrapText="1"/>
    </xf>
    <xf numFmtId="3" fontId="4" fillId="0" borderId="16" xfId="0" applyNumberFormat="1" applyFont="1" applyBorder="1" applyAlignment="1">
      <alignment horizontal="center" vertical="top" wrapText="1"/>
    </xf>
    <xf numFmtId="49" fontId="3" fillId="0" borderId="13" xfId="0" applyNumberFormat="1" applyFont="1" applyBorder="1" applyAlignment="1">
      <alignment horizontal="center" vertical="top"/>
    </xf>
    <xf numFmtId="3" fontId="4" fillId="0" borderId="7" xfId="0" applyNumberFormat="1" applyFont="1" applyFill="1" applyBorder="1" applyAlignment="1">
      <alignment horizontal="center" vertical="top"/>
    </xf>
    <xf numFmtId="3" fontId="18" fillId="6" borderId="40" xfId="0" applyNumberFormat="1" applyFont="1" applyFill="1" applyBorder="1" applyAlignment="1">
      <alignment vertical="top" wrapText="1"/>
    </xf>
    <xf numFmtId="3" fontId="25" fillId="4" borderId="39" xfId="0" applyNumberFormat="1" applyFont="1" applyFill="1" applyBorder="1" applyAlignment="1">
      <alignment horizontal="center" vertical="top"/>
    </xf>
    <xf numFmtId="3" fontId="25" fillId="5" borderId="13" xfId="0" applyNumberFormat="1" applyFont="1" applyFill="1" applyBorder="1" applyAlignment="1">
      <alignment horizontal="center" vertical="top"/>
    </xf>
    <xf numFmtId="49" fontId="25" fillId="0" borderId="14" xfId="0" applyNumberFormat="1" applyFont="1" applyBorder="1" applyAlignment="1">
      <alignment horizontal="center" vertical="top"/>
    </xf>
    <xf numFmtId="164" fontId="19" fillId="6" borderId="31" xfId="0" applyNumberFormat="1" applyFont="1" applyFill="1" applyBorder="1" applyAlignment="1">
      <alignment horizontal="center" vertical="top"/>
    </xf>
    <xf numFmtId="49" fontId="19" fillId="6" borderId="41" xfId="0" applyNumberFormat="1" applyFont="1" applyFill="1" applyBorder="1" applyAlignment="1">
      <alignment horizontal="center" vertical="top"/>
    </xf>
    <xf numFmtId="49" fontId="19" fillId="6" borderId="13" xfId="0" applyNumberFormat="1" applyFont="1" applyFill="1" applyBorder="1" applyAlignment="1">
      <alignment horizontal="center" vertical="top"/>
    </xf>
    <xf numFmtId="49" fontId="19" fillId="6" borderId="15" xfId="0" applyNumberFormat="1" applyFont="1" applyFill="1" applyBorder="1" applyAlignment="1">
      <alignment horizontal="center" vertical="top"/>
    </xf>
    <xf numFmtId="3" fontId="19" fillId="0" borderId="0" xfId="0" applyNumberFormat="1" applyFont="1" applyBorder="1" applyAlignment="1">
      <alignment vertical="top"/>
    </xf>
    <xf numFmtId="164" fontId="4" fillId="6" borderId="32" xfId="0" applyNumberFormat="1" applyFont="1" applyFill="1" applyBorder="1" applyAlignment="1">
      <alignment horizontal="center" vertical="top"/>
    </xf>
    <xf numFmtId="164" fontId="4" fillId="0" borderId="32" xfId="0" applyNumberFormat="1" applyFont="1" applyFill="1" applyBorder="1" applyAlignment="1">
      <alignment horizontal="center" vertical="top"/>
    </xf>
    <xf numFmtId="164" fontId="3" fillId="8" borderId="24" xfId="0" applyNumberFormat="1" applyFont="1" applyFill="1" applyBorder="1" applyAlignment="1">
      <alignment horizontal="center" vertical="top"/>
    </xf>
    <xf numFmtId="164" fontId="4" fillId="0" borderId="35" xfId="0" applyNumberFormat="1" applyFont="1" applyFill="1" applyBorder="1" applyAlignment="1">
      <alignment horizontal="center" vertical="top"/>
    </xf>
    <xf numFmtId="164" fontId="3" fillId="8" borderId="1" xfId="0" applyNumberFormat="1" applyFont="1" applyFill="1" applyBorder="1" applyAlignment="1">
      <alignment horizontal="center" vertical="top"/>
    </xf>
    <xf numFmtId="164" fontId="1" fillId="0" borderId="35" xfId="0" applyNumberFormat="1" applyFont="1" applyFill="1" applyBorder="1" applyAlignment="1">
      <alignment horizontal="center" vertical="top"/>
    </xf>
    <xf numFmtId="164" fontId="1" fillId="7" borderId="0" xfId="0" applyNumberFormat="1" applyFont="1" applyFill="1" applyBorder="1" applyAlignment="1">
      <alignment horizontal="center" vertical="top"/>
    </xf>
    <xf numFmtId="164" fontId="1" fillId="0" borderId="15" xfId="0" applyNumberFormat="1" applyFont="1" applyBorder="1" applyAlignment="1">
      <alignment horizontal="center" vertical="top"/>
    </xf>
    <xf numFmtId="164" fontId="6" fillId="8" borderId="24" xfId="0" applyNumberFormat="1" applyFont="1" applyFill="1" applyBorder="1" applyAlignment="1">
      <alignment horizontal="center" vertical="top"/>
    </xf>
    <xf numFmtId="164" fontId="1" fillId="7" borderId="6" xfId="0" applyNumberFormat="1" applyFont="1" applyFill="1" applyBorder="1" applyAlignment="1">
      <alignment horizontal="center" vertical="top"/>
    </xf>
    <xf numFmtId="164" fontId="1" fillId="7" borderId="32" xfId="0" applyNumberFormat="1" applyFont="1" applyFill="1" applyBorder="1" applyAlignment="1">
      <alignment horizontal="center" vertical="top" wrapText="1"/>
    </xf>
    <xf numFmtId="164" fontId="3" fillId="8" borderId="15" xfId="0" applyNumberFormat="1" applyFont="1" applyFill="1" applyBorder="1" applyAlignment="1">
      <alignment horizontal="center" vertical="top"/>
    </xf>
    <xf numFmtId="164" fontId="4" fillId="7" borderId="51" xfId="0" applyNumberFormat="1" applyFont="1" applyFill="1" applyBorder="1" applyAlignment="1">
      <alignment horizontal="center" vertical="top" wrapText="1"/>
    </xf>
    <xf numFmtId="164" fontId="6" fillId="8" borderId="0" xfId="0" applyNumberFormat="1" applyFont="1" applyFill="1" applyBorder="1" applyAlignment="1">
      <alignment horizontal="center" vertical="top" wrapText="1"/>
    </xf>
    <xf numFmtId="164" fontId="4" fillId="0" borderId="6" xfId="0" applyNumberFormat="1" applyFont="1" applyFill="1" applyBorder="1" applyAlignment="1">
      <alignment horizontal="center" vertical="top"/>
    </xf>
    <xf numFmtId="164" fontId="3" fillId="5" borderId="10" xfId="0" applyNumberFormat="1" applyFont="1" applyFill="1" applyBorder="1" applyAlignment="1">
      <alignment horizontal="center" vertical="top"/>
    </xf>
    <xf numFmtId="164" fontId="1" fillId="7" borderId="36" xfId="0" applyNumberFormat="1" applyFont="1" applyFill="1" applyBorder="1" applyAlignment="1">
      <alignment horizontal="center" vertical="top"/>
    </xf>
    <xf numFmtId="164" fontId="1" fillId="6" borderId="43" xfId="0" applyNumberFormat="1" applyFont="1" applyFill="1" applyBorder="1" applyAlignment="1">
      <alignment horizontal="center" vertical="top"/>
    </xf>
    <xf numFmtId="164" fontId="1" fillId="7" borderId="39" xfId="0" applyNumberFormat="1" applyFont="1" applyFill="1" applyBorder="1" applyAlignment="1">
      <alignment horizontal="center" vertical="top"/>
    </xf>
    <xf numFmtId="164" fontId="4" fillId="6" borderId="39" xfId="0" applyNumberFormat="1" applyFont="1" applyFill="1" applyBorder="1" applyAlignment="1">
      <alignment horizontal="center" vertical="top"/>
    </xf>
    <xf numFmtId="164" fontId="4" fillId="7" borderId="39" xfId="0" applyNumberFormat="1" applyFont="1" applyFill="1" applyBorder="1" applyAlignment="1">
      <alignment horizontal="center" vertical="top"/>
    </xf>
    <xf numFmtId="164" fontId="4" fillId="7" borderId="11" xfId="0" applyNumberFormat="1" applyFont="1" applyFill="1" applyBorder="1" applyAlignment="1">
      <alignment horizontal="center" vertical="top"/>
    </xf>
    <xf numFmtId="164" fontId="4" fillId="0" borderId="11" xfId="0" applyNumberFormat="1" applyFont="1" applyFill="1" applyBorder="1" applyAlignment="1">
      <alignment horizontal="center" vertical="top"/>
    </xf>
    <xf numFmtId="164" fontId="4" fillId="0" borderId="43" xfId="0" applyNumberFormat="1" applyFont="1" applyFill="1" applyBorder="1" applyAlignment="1">
      <alignment horizontal="center" vertical="top"/>
    </xf>
    <xf numFmtId="164" fontId="4" fillId="6" borderId="43" xfId="0" applyNumberFormat="1" applyFont="1" applyFill="1" applyBorder="1" applyAlignment="1">
      <alignment horizontal="center" vertical="top"/>
    </xf>
    <xf numFmtId="164" fontId="6" fillId="6" borderId="15" xfId="0" applyNumberFormat="1" applyFont="1" applyFill="1" applyBorder="1" applyAlignment="1">
      <alignment horizontal="center" vertical="top"/>
    </xf>
    <xf numFmtId="164" fontId="1" fillId="7" borderId="31" xfId="0" applyNumberFormat="1" applyFont="1" applyFill="1" applyBorder="1" applyAlignment="1">
      <alignment horizontal="center" vertical="top"/>
    </xf>
    <xf numFmtId="164" fontId="6" fillId="8" borderId="56" xfId="0" applyNumberFormat="1" applyFont="1" applyFill="1" applyBorder="1" applyAlignment="1">
      <alignment horizontal="center" vertical="top"/>
    </xf>
    <xf numFmtId="164" fontId="1" fillId="0" borderId="18" xfId="0" applyNumberFormat="1" applyFont="1" applyFill="1" applyBorder="1" applyAlignment="1">
      <alignment horizontal="center" vertical="top"/>
    </xf>
    <xf numFmtId="164" fontId="3" fillId="5" borderId="9"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164" fontId="1" fillId="0" borderId="39" xfId="0" applyNumberFormat="1" applyFont="1" applyFill="1" applyBorder="1" applyAlignment="1">
      <alignment horizontal="center" vertical="top"/>
    </xf>
    <xf numFmtId="164" fontId="6" fillId="8" borderId="20" xfId="0" applyNumberFormat="1" applyFont="1" applyFill="1" applyBorder="1" applyAlignment="1">
      <alignment horizontal="center" vertical="top"/>
    </xf>
    <xf numFmtId="164" fontId="1" fillId="7" borderId="36" xfId="0" applyNumberFormat="1" applyFont="1" applyFill="1" applyBorder="1" applyAlignment="1">
      <alignment horizontal="center" vertical="top" wrapText="1"/>
    </xf>
    <xf numFmtId="164" fontId="1" fillId="7" borderId="43" xfId="0" applyNumberFormat="1" applyFont="1" applyFill="1" applyBorder="1" applyAlignment="1">
      <alignment horizontal="center" vertical="top"/>
    </xf>
    <xf numFmtId="164" fontId="1" fillId="0" borderId="36" xfId="0" applyNumberFormat="1" applyFont="1" applyBorder="1" applyAlignment="1">
      <alignment horizontal="center" vertical="top"/>
    </xf>
    <xf numFmtId="164" fontId="1" fillId="0" borderId="36" xfId="0" applyNumberFormat="1" applyFont="1" applyFill="1" applyBorder="1" applyAlignment="1">
      <alignment horizontal="center" vertical="top"/>
    </xf>
    <xf numFmtId="164" fontId="1" fillId="7" borderId="2" xfId="0" applyNumberFormat="1" applyFont="1" applyFill="1" applyBorder="1" applyAlignment="1">
      <alignment horizontal="center" vertical="top" wrapText="1"/>
    </xf>
    <xf numFmtId="164" fontId="1" fillId="7" borderId="11" xfId="0" applyNumberFormat="1" applyFont="1" applyFill="1" applyBorder="1" applyAlignment="1">
      <alignment horizontal="center" vertical="top" wrapText="1"/>
    </xf>
    <xf numFmtId="3" fontId="2" fillId="0" borderId="15" xfId="0" applyNumberFormat="1" applyFont="1" applyBorder="1"/>
    <xf numFmtId="164" fontId="6" fillId="5" borderId="10" xfId="0" applyNumberFormat="1" applyFont="1" applyFill="1" applyBorder="1" applyAlignment="1">
      <alignment horizontal="center" vertical="top"/>
    </xf>
    <xf numFmtId="164" fontId="4" fillId="7" borderId="2" xfId="0" applyNumberFormat="1" applyFont="1" applyFill="1" applyBorder="1" applyAlignment="1">
      <alignment horizontal="center" vertical="top" wrapText="1"/>
    </xf>
    <xf numFmtId="164" fontId="4" fillId="0" borderId="36" xfId="0" applyNumberFormat="1" applyFont="1" applyFill="1" applyBorder="1" applyAlignment="1">
      <alignment horizontal="center" vertical="top" wrapText="1"/>
    </xf>
    <xf numFmtId="164" fontId="4" fillId="0" borderId="39" xfId="0" applyNumberFormat="1" applyFont="1" applyBorder="1" applyAlignment="1">
      <alignment horizontal="center" vertical="top" wrapText="1"/>
    </xf>
    <xf numFmtId="164" fontId="4" fillId="0" borderId="39" xfId="0" applyNumberFormat="1" applyFont="1" applyFill="1" applyBorder="1" applyAlignment="1">
      <alignment horizontal="center" vertical="top" wrapText="1"/>
    </xf>
    <xf numFmtId="3" fontId="2" fillId="0" borderId="39" xfId="0" applyNumberFormat="1" applyFont="1" applyBorder="1"/>
    <xf numFmtId="164" fontId="4" fillId="0" borderId="43"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164" fontId="6" fillId="5" borderId="33" xfId="0" applyNumberFormat="1" applyFont="1" applyFill="1" applyBorder="1" applyAlignment="1">
      <alignment horizontal="center" vertical="top"/>
    </xf>
    <xf numFmtId="164" fontId="3" fillId="4" borderId="33" xfId="0" applyNumberFormat="1" applyFont="1" applyFill="1" applyBorder="1" applyAlignment="1">
      <alignment horizontal="center" vertical="top"/>
    </xf>
    <xf numFmtId="164" fontId="3" fillId="3" borderId="59" xfId="0" applyNumberFormat="1" applyFont="1" applyFill="1" applyBorder="1" applyAlignment="1">
      <alignment horizontal="center" vertical="top" wrapText="1"/>
    </xf>
    <xf numFmtId="164" fontId="1" fillId="7" borderId="4" xfId="0" applyNumberFormat="1" applyFont="1" applyFill="1" applyBorder="1" applyAlignment="1">
      <alignment horizontal="center" vertical="top"/>
    </xf>
    <xf numFmtId="164" fontId="18" fillId="6" borderId="44" xfId="0" applyNumberFormat="1" applyFont="1" applyFill="1" applyBorder="1" applyAlignment="1">
      <alignment horizontal="center" vertical="top"/>
    </xf>
    <xf numFmtId="164" fontId="1" fillId="7" borderId="13" xfId="0" applyNumberFormat="1" applyFont="1" applyFill="1" applyBorder="1" applyAlignment="1">
      <alignment horizontal="center" vertical="top"/>
    </xf>
    <xf numFmtId="164" fontId="4" fillId="6" borderId="13" xfId="0" applyNumberFormat="1" applyFont="1" applyFill="1" applyBorder="1" applyAlignment="1">
      <alignment horizontal="center" vertical="top"/>
    </xf>
    <xf numFmtId="164" fontId="4" fillId="7" borderId="13" xfId="0" applyNumberFormat="1" applyFont="1" applyFill="1" applyBorder="1" applyAlignment="1">
      <alignment horizontal="center" vertical="top"/>
    </xf>
    <xf numFmtId="164" fontId="3" fillId="8" borderId="12" xfId="0" applyNumberFormat="1" applyFont="1" applyFill="1" applyBorder="1" applyAlignment="1">
      <alignment horizontal="center" vertical="top"/>
    </xf>
    <xf numFmtId="164" fontId="4" fillId="6" borderId="50" xfId="0" applyNumberFormat="1" applyFont="1" applyFill="1" applyBorder="1" applyAlignment="1">
      <alignment horizontal="center" vertical="top"/>
    </xf>
    <xf numFmtId="164" fontId="3" fillId="8" borderId="44" xfId="0" applyNumberFormat="1" applyFont="1" applyFill="1" applyBorder="1" applyAlignment="1">
      <alignment horizontal="center" vertical="top"/>
    </xf>
    <xf numFmtId="164" fontId="4" fillId="7" borderId="12" xfId="0" applyNumberFormat="1" applyFont="1" applyFill="1" applyBorder="1" applyAlignment="1">
      <alignment horizontal="center" vertical="top"/>
    </xf>
    <xf numFmtId="164" fontId="4" fillId="0" borderId="50" xfId="0" applyNumberFormat="1" applyFont="1" applyFill="1" applyBorder="1" applyAlignment="1">
      <alignment horizontal="center" vertical="top"/>
    </xf>
    <xf numFmtId="164" fontId="4" fillId="0" borderId="12" xfId="0" applyNumberFormat="1" applyFont="1" applyFill="1" applyBorder="1" applyAlignment="1">
      <alignment horizontal="center" vertical="top"/>
    </xf>
    <xf numFmtId="164" fontId="4" fillId="0" borderId="44" xfId="0" applyNumberFormat="1" applyFont="1" applyFill="1" applyBorder="1" applyAlignment="1">
      <alignment horizontal="center" vertical="top"/>
    </xf>
    <xf numFmtId="164" fontId="4" fillId="6" borderId="44" xfId="0" applyNumberFormat="1" applyFont="1" applyFill="1" applyBorder="1" applyAlignment="1">
      <alignment horizontal="center" vertical="top"/>
    </xf>
    <xf numFmtId="164" fontId="3" fillId="8" borderId="21" xfId="0" applyNumberFormat="1" applyFont="1" applyFill="1" applyBorder="1" applyAlignment="1">
      <alignment horizontal="center" vertical="top"/>
    </xf>
    <xf numFmtId="164" fontId="4" fillId="0" borderId="4"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3" fillId="5" borderId="34"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164" fontId="1" fillId="0" borderId="44" xfId="0" applyNumberFormat="1" applyFont="1" applyFill="1" applyBorder="1" applyAlignment="1">
      <alignment horizontal="center" vertical="top"/>
    </xf>
    <xf numFmtId="164" fontId="1" fillId="0" borderId="44" xfId="0" applyNumberFormat="1" applyFont="1" applyBorder="1" applyAlignment="1">
      <alignment horizontal="center" vertical="top"/>
    </xf>
    <xf numFmtId="164" fontId="1" fillId="0" borderId="13" xfId="0" applyNumberFormat="1" applyFont="1" applyBorder="1" applyAlignment="1">
      <alignment horizontal="center" vertical="top"/>
    </xf>
    <xf numFmtId="164" fontId="1" fillId="6" borderId="13" xfId="0" applyNumberFormat="1" applyFont="1" applyFill="1" applyBorder="1" applyAlignment="1">
      <alignment horizontal="center" vertical="top"/>
    </xf>
    <xf numFmtId="164" fontId="6" fillId="6" borderId="13"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164" fontId="6" fillId="8" borderId="21" xfId="0" applyNumberFormat="1" applyFont="1" applyFill="1" applyBorder="1" applyAlignment="1">
      <alignment horizontal="center" vertical="top"/>
    </xf>
    <xf numFmtId="164" fontId="1" fillId="7" borderId="13" xfId="0" applyNumberFormat="1" applyFont="1" applyFill="1" applyBorder="1" applyAlignment="1">
      <alignment horizontal="center" vertical="top" wrapText="1"/>
    </xf>
    <xf numFmtId="164" fontId="1" fillId="6" borderId="50" xfId="0" applyNumberFormat="1" applyFont="1" applyFill="1" applyBorder="1" applyAlignment="1">
      <alignment horizontal="center" vertical="top"/>
    </xf>
    <xf numFmtId="164" fontId="1" fillId="7" borderId="44" xfId="0" applyNumberFormat="1" applyFont="1" applyFill="1" applyBorder="1" applyAlignment="1">
      <alignment horizontal="center" vertical="top"/>
    </xf>
    <xf numFmtId="164" fontId="18" fillId="0" borderId="4" xfId="0" applyNumberFormat="1" applyFont="1" applyBorder="1" applyAlignment="1">
      <alignment horizontal="center" vertical="top"/>
    </xf>
    <xf numFmtId="164" fontId="1" fillId="0" borderId="4" xfId="0" applyNumberFormat="1" applyFont="1" applyFill="1" applyBorder="1" applyAlignment="1">
      <alignment horizontal="center" vertical="top"/>
    </xf>
    <xf numFmtId="164" fontId="1" fillId="7" borderId="3" xfId="0" applyNumberFormat="1" applyFont="1" applyFill="1" applyBorder="1" applyAlignment="1">
      <alignment horizontal="center" vertical="top" wrapText="1"/>
    </xf>
    <xf numFmtId="164" fontId="4" fillId="6" borderId="35" xfId="0" applyNumberFormat="1" applyFont="1" applyFill="1" applyBorder="1" applyAlignment="1">
      <alignment horizontal="center" vertical="top" wrapText="1"/>
    </xf>
    <xf numFmtId="164" fontId="4" fillId="6" borderId="0" xfId="0" applyNumberFormat="1" applyFont="1" applyFill="1" applyBorder="1" applyAlignment="1">
      <alignment horizontal="center" vertical="top" wrapText="1"/>
    </xf>
    <xf numFmtId="164" fontId="4" fillId="6" borderId="51" xfId="0" applyNumberFormat="1" applyFont="1" applyFill="1" applyBorder="1" applyAlignment="1">
      <alignment horizontal="center" vertical="top" wrapText="1"/>
    </xf>
    <xf numFmtId="164" fontId="19" fillId="7" borderId="31" xfId="0" applyNumberFormat="1" applyFont="1" applyFill="1" applyBorder="1" applyAlignment="1">
      <alignment horizontal="center" vertical="top" wrapText="1"/>
    </xf>
    <xf numFmtId="164" fontId="1" fillId="7" borderId="31" xfId="0" applyNumberFormat="1" applyFont="1" applyFill="1" applyBorder="1" applyAlignment="1">
      <alignment horizontal="center" vertical="top" wrapText="1"/>
    </xf>
    <xf numFmtId="164" fontId="4" fillId="6" borderId="4" xfId="0" applyNumberFormat="1" applyFont="1" applyFill="1" applyBorder="1" applyAlignment="1">
      <alignment horizontal="center" vertical="top" wrapText="1"/>
    </xf>
    <xf numFmtId="164" fontId="4" fillId="7" borderId="44" xfId="0" applyNumberFormat="1" applyFont="1" applyFill="1" applyBorder="1" applyAlignment="1">
      <alignment horizontal="center" vertical="top" wrapText="1"/>
    </xf>
    <xf numFmtId="164" fontId="4" fillId="7" borderId="50" xfId="0" applyNumberFormat="1" applyFont="1" applyFill="1" applyBorder="1" applyAlignment="1">
      <alignment horizontal="center" vertical="top" wrapText="1"/>
    </xf>
    <xf numFmtId="164" fontId="4" fillId="6" borderId="13" xfId="0" applyNumberFormat="1" applyFont="1" applyFill="1" applyBorder="1" applyAlignment="1">
      <alignment horizontal="center" vertical="top" wrapText="1"/>
    </xf>
    <xf numFmtId="164" fontId="4" fillId="0" borderId="13" xfId="0" applyNumberFormat="1" applyFont="1" applyFill="1" applyBorder="1" applyAlignment="1">
      <alignment horizontal="center" vertical="top"/>
    </xf>
    <xf numFmtId="164" fontId="19" fillId="7" borderId="44" xfId="0" applyNumberFormat="1" applyFont="1" applyFill="1" applyBorder="1" applyAlignment="1">
      <alignment horizontal="center" vertical="top" wrapText="1"/>
    </xf>
    <xf numFmtId="164" fontId="19" fillId="0" borderId="44" xfId="0" applyNumberFormat="1" applyFont="1" applyFill="1" applyBorder="1" applyAlignment="1">
      <alignment horizontal="center" vertical="top" wrapText="1"/>
    </xf>
    <xf numFmtId="164" fontId="1" fillId="7" borderId="12" xfId="0" applyNumberFormat="1" applyFont="1" applyFill="1" applyBorder="1" applyAlignment="1">
      <alignment horizontal="center" vertical="top" wrapText="1"/>
    </xf>
    <xf numFmtId="164" fontId="4" fillId="7" borderId="3" xfId="0" applyNumberFormat="1" applyFont="1" applyFill="1" applyBorder="1" applyAlignment="1">
      <alignment horizontal="center" vertical="top" wrapText="1"/>
    </xf>
    <xf numFmtId="164" fontId="4" fillId="6" borderId="12" xfId="0" applyNumberFormat="1" applyFont="1" applyFill="1" applyBorder="1" applyAlignment="1">
      <alignment horizontal="center" vertical="top"/>
    </xf>
    <xf numFmtId="164" fontId="4" fillId="0" borderId="4" xfId="0" applyNumberFormat="1" applyFont="1" applyFill="1" applyBorder="1" applyAlignment="1">
      <alignment horizontal="center" vertical="top" wrapText="1"/>
    </xf>
    <xf numFmtId="164" fontId="4" fillId="0" borderId="13" xfId="0" applyNumberFormat="1" applyFont="1" applyBorder="1" applyAlignment="1">
      <alignment horizontal="center" vertical="top" wrapText="1"/>
    </xf>
    <xf numFmtId="164" fontId="1" fillId="0" borderId="13" xfId="0" applyNumberFormat="1" applyFont="1" applyFill="1" applyBorder="1" applyAlignment="1">
      <alignment horizontal="center" vertical="top" wrapText="1"/>
    </xf>
    <xf numFmtId="164" fontId="4" fillId="0" borderId="13" xfId="0" applyNumberFormat="1" applyFont="1" applyFill="1" applyBorder="1" applyAlignment="1">
      <alignment horizontal="center" vertical="top" wrapText="1"/>
    </xf>
    <xf numFmtId="3" fontId="2" fillId="0" borderId="13" xfId="0" applyNumberFormat="1" applyFont="1" applyBorder="1"/>
    <xf numFmtId="164" fontId="4" fillId="0" borderId="44" xfId="0" applyNumberFormat="1" applyFont="1" applyFill="1" applyBorder="1" applyAlignment="1">
      <alignment horizontal="center" vertical="top" wrapText="1"/>
    </xf>
    <xf numFmtId="164" fontId="4" fillId="0" borderId="3" xfId="0" applyNumberFormat="1" applyFont="1" applyFill="1" applyBorder="1" applyAlignment="1">
      <alignment horizontal="center" vertical="top" wrapText="1"/>
    </xf>
    <xf numFmtId="164" fontId="6" fillId="5" borderId="34" xfId="0" applyNumberFormat="1" applyFont="1" applyFill="1" applyBorder="1" applyAlignment="1">
      <alignment horizontal="center" vertical="top"/>
    </xf>
    <xf numFmtId="164" fontId="3" fillId="4" borderId="34" xfId="0" applyNumberFormat="1" applyFont="1" applyFill="1" applyBorder="1" applyAlignment="1">
      <alignment horizontal="center" vertical="top"/>
    </xf>
    <xf numFmtId="164" fontId="3" fillId="3" borderId="22" xfId="0" applyNumberFormat="1" applyFont="1" applyFill="1" applyBorder="1" applyAlignment="1">
      <alignment horizontal="center" vertical="top" wrapText="1"/>
    </xf>
    <xf numFmtId="164" fontId="6" fillId="8" borderId="30" xfId="0" applyNumberFormat="1" applyFont="1" applyFill="1" applyBorder="1" applyAlignment="1">
      <alignment horizontal="center" vertical="top" wrapText="1"/>
    </xf>
    <xf numFmtId="164" fontId="1" fillId="7" borderId="18" xfId="0" applyNumberFormat="1" applyFont="1" applyFill="1" applyBorder="1" applyAlignment="1">
      <alignment horizontal="center" vertical="top" wrapText="1"/>
    </xf>
    <xf numFmtId="164" fontId="6" fillId="8" borderId="62" xfId="0" applyNumberFormat="1" applyFont="1" applyFill="1" applyBorder="1" applyAlignment="1">
      <alignment horizontal="center" vertical="top"/>
    </xf>
    <xf numFmtId="164" fontId="4" fillId="7" borderId="35" xfId="0" applyNumberFormat="1" applyFont="1" applyFill="1" applyBorder="1" applyAlignment="1">
      <alignment horizontal="center" vertical="top"/>
    </xf>
    <xf numFmtId="3" fontId="2" fillId="0" borderId="41" xfId="0" applyNumberFormat="1" applyFont="1" applyBorder="1"/>
    <xf numFmtId="164" fontId="3" fillId="8" borderId="30" xfId="0" applyNumberFormat="1" applyFont="1" applyFill="1" applyBorder="1" applyAlignment="1">
      <alignment horizontal="center" vertical="top"/>
    </xf>
    <xf numFmtId="164" fontId="4" fillId="0" borderId="27" xfId="0" applyNumberFormat="1" applyFont="1" applyFill="1" applyBorder="1" applyAlignment="1">
      <alignment horizontal="center" vertical="top"/>
    </xf>
    <xf numFmtId="164" fontId="4" fillId="0" borderId="47" xfId="0" applyNumberFormat="1" applyFont="1" applyFill="1" applyBorder="1" applyAlignment="1">
      <alignment horizontal="center" vertical="top"/>
    </xf>
    <xf numFmtId="164" fontId="3" fillId="8" borderId="45" xfId="0" applyNumberFormat="1" applyFont="1" applyFill="1" applyBorder="1" applyAlignment="1">
      <alignment horizontal="center" vertical="top"/>
    </xf>
    <xf numFmtId="164" fontId="4" fillId="6" borderId="47" xfId="0" applyNumberFormat="1" applyFont="1" applyFill="1" applyBorder="1" applyAlignment="1">
      <alignment horizontal="center" vertical="top"/>
    </xf>
    <xf numFmtId="164" fontId="3" fillId="8" borderId="47" xfId="0" applyNumberFormat="1" applyFont="1" applyFill="1" applyBorder="1" applyAlignment="1">
      <alignment horizontal="center" vertical="top"/>
    </xf>
    <xf numFmtId="164" fontId="4" fillId="0" borderId="53" xfId="0" applyNumberFormat="1" applyFont="1" applyFill="1" applyBorder="1" applyAlignment="1">
      <alignment horizontal="center" vertical="top"/>
    </xf>
    <xf numFmtId="164" fontId="3" fillId="8" borderId="72" xfId="0" applyNumberFormat="1" applyFont="1" applyFill="1" applyBorder="1" applyAlignment="1">
      <alignment horizontal="center" vertical="top"/>
    </xf>
    <xf numFmtId="164" fontId="3" fillId="8" borderId="26" xfId="0" applyNumberFormat="1" applyFont="1" applyFill="1" applyBorder="1" applyAlignment="1">
      <alignment horizontal="center" vertical="top"/>
    </xf>
    <xf numFmtId="164" fontId="4" fillId="0" borderId="54" xfId="0" applyNumberFormat="1" applyFont="1" applyFill="1" applyBorder="1" applyAlignment="1">
      <alignment horizontal="center" vertical="top"/>
    </xf>
    <xf numFmtId="164" fontId="4" fillId="0" borderId="67" xfId="0" applyNumberFormat="1" applyFont="1" applyFill="1" applyBorder="1" applyAlignment="1">
      <alignment horizontal="center" vertical="top"/>
    </xf>
    <xf numFmtId="164" fontId="4" fillId="7" borderId="6" xfId="0" applyNumberFormat="1" applyFont="1" applyFill="1" applyBorder="1" applyAlignment="1">
      <alignment horizontal="center" vertical="top"/>
    </xf>
    <xf numFmtId="164" fontId="4" fillId="6" borderId="31" xfId="0" applyNumberFormat="1" applyFont="1" applyFill="1" applyBorder="1" applyAlignment="1">
      <alignment horizontal="center" vertical="top"/>
    </xf>
    <xf numFmtId="164" fontId="4" fillId="7" borderId="4" xfId="0" applyNumberFormat="1" applyFont="1" applyFill="1" applyBorder="1" applyAlignment="1">
      <alignment horizontal="center" vertical="top"/>
    </xf>
    <xf numFmtId="164" fontId="4" fillId="0" borderId="3" xfId="0" applyNumberFormat="1" applyFont="1" applyFill="1" applyBorder="1" applyAlignment="1">
      <alignment horizontal="center" vertical="top"/>
    </xf>
    <xf numFmtId="164" fontId="1" fillId="0" borderId="31" xfId="0" applyNumberFormat="1" applyFont="1" applyFill="1" applyBorder="1" applyAlignment="1">
      <alignment horizontal="center" vertical="top"/>
    </xf>
    <xf numFmtId="164" fontId="4" fillId="7" borderId="27" xfId="0" applyNumberFormat="1" applyFont="1" applyFill="1" applyBorder="1" applyAlignment="1">
      <alignment horizontal="center" vertical="top" wrapText="1"/>
    </xf>
    <xf numFmtId="164" fontId="6" fillId="8" borderId="22" xfId="0" applyNumberFormat="1" applyFont="1" applyFill="1" applyBorder="1" applyAlignment="1">
      <alignment horizontal="center" vertical="top"/>
    </xf>
    <xf numFmtId="164" fontId="4" fillId="7" borderId="4" xfId="0" applyNumberFormat="1" applyFont="1" applyFill="1" applyBorder="1" applyAlignment="1">
      <alignment horizontal="center" vertical="top" wrapText="1"/>
    </xf>
    <xf numFmtId="164" fontId="4" fillId="7" borderId="13" xfId="0" applyNumberFormat="1" applyFont="1" applyFill="1" applyBorder="1" applyAlignment="1">
      <alignment horizontal="center" vertical="top" wrapText="1"/>
    </xf>
    <xf numFmtId="164" fontId="4" fillId="7" borderId="44" xfId="0" applyNumberFormat="1" applyFont="1" applyFill="1" applyBorder="1" applyAlignment="1">
      <alignment horizontal="center" vertical="top"/>
    </xf>
    <xf numFmtId="164" fontId="1" fillId="6" borderId="30" xfId="0" applyNumberFormat="1" applyFont="1" applyFill="1" applyBorder="1" applyAlignment="1">
      <alignment horizontal="center" vertical="top" wrapText="1"/>
    </xf>
    <xf numFmtId="164" fontId="4" fillId="7" borderId="54" xfId="0" applyNumberFormat="1" applyFont="1" applyFill="1" applyBorder="1" applyAlignment="1">
      <alignment horizontal="center" vertical="top" wrapText="1"/>
    </xf>
    <xf numFmtId="164" fontId="4" fillId="6" borderId="6" xfId="0" applyNumberFormat="1" applyFont="1" applyFill="1" applyBorder="1" applyAlignment="1">
      <alignment horizontal="center" vertical="top" wrapText="1"/>
    </xf>
    <xf numFmtId="164" fontId="4" fillId="6" borderId="15" xfId="0" applyNumberFormat="1" applyFont="1" applyFill="1" applyBorder="1" applyAlignment="1">
      <alignment horizontal="center" vertical="top" wrapText="1"/>
    </xf>
    <xf numFmtId="164" fontId="19" fillId="7" borderId="32" xfId="0" applyNumberFormat="1" applyFont="1" applyFill="1" applyBorder="1" applyAlignment="1">
      <alignment horizontal="center" vertical="top" wrapText="1"/>
    </xf>
    <xf numFmtId="164" fontId="3" fillId="5" borderId="1" xfId="0" applyNumberFormat="1" applyFont="1" applyFill="1" applyBorder="1" applyAlignment="1">
      <alignment horizontal="center" vertical="top"/>
    </xf>
    <xf numFmtId="164" fontId="6" fillId="8" borderId="12" xfId="0" applyNumberFormat="1" applyFont="1" applyFill="1" applyBorder="1" applyAlignment="1">
      <alignment horizontal="center" vertical="top" wrapText="1"/>
    </xf>
    <xf numFmtId="164" fontId="19" fillId="6" borderId="44" xfId="0" applyNumberFormat="1" applyFont="1" applyFill="1" applyBorder="1" applyAlignment="1">
      <alignment horizontal="center" vertical="top"/>
    </xf>
    <xf numFmtId="164" fontId="3" fillId="5" borderId="22" xfId="0" applyNumberFormat="1" applyFont="1" applyFill="1" applyBorder="1" applyAlignment="1">
      <alignment horizontal="center" vertical="top"/>
    </xf>
    <xf numFmtId="3" fontId="2" fillId="0" borderId="42" xfId="0" applyNumberFormat="1" applyFont="1" applyBorder="1"/>
    <xf numFmtId="164" fontId="1" fillId="6" borderId="12" xfId="0" applyNumberFormat="1" applyFont="1" applyFill="1" applyBorder="1" applyAlignment="1">
      <alignment horizontal="center" vertical="top"/>
    </xf>
    <xf numFmtId="3" fontId="2" fillId="0" borderId="44" xfId="0" applyNumberFormat="1" applyFont="1" applyBorder="1"/>
    <xf numFmtId="3" fontId="4" fillId="7" borderId="29" xfId="0" applyNumberFormat="1" applyFont="1" applyFill="1" applyBorder="1" applyAlignment="1">
      <alignment vertical="top" wrapText="1"/>
    </xf>
    <xf numFmtId="3" fontId="4" fillId="7" borderId="66" xfId="0" applyNumberFormat="1" applyFont="1" applyFill="1" applyBorder="1" applyAlignment="1">
      <alignment horizontal="left" vertical="top" wrapText="1"/>
    </xf>
    <xf numFmtId="3" fontId="4" fillId="0" borderId="15" xfId="0" applyNumberFormat="1" applyFont="1" applyFill="1" applyBorder="1" applyAlignment="1">
      <alignment vertical="top" wrapText="1"/>
    </xf>
    <xf numFmtId="164" fontId="1" fillId="6" borderId="51" xfId="0" applyNumberFormat="1" applyFont="1" applyFill="1" applyBorder="1" applyAlignment="1">
      <alignment horizontal="center" vertical="top"/>
    </xf>
    <xf numFmtId="164" fontId="18" fillId="0" borderId="35" xfId="0" applyNumberFormat="1" applyFont="1" applyFill="1" applyBorder="1" applyAlignment="1">
      <alignment horizontal="center" vertical="top"/>
    </xf>
    <xf numFmtId="164" fontId="1" fillId="7" borderId="28" xfId="0" applyNumberFormat="1" applyFont="1" applyFill="1" applyBorder="1" applyAlignment="1">
      <alignment horizontal="center" vertical="top" wrapText="1"/>
    </xf>
    <xf numFmtId="3" fontId="4" fillId="0" borderId="6" xfId="0" applyNumberFormat="1" applyFont="1" applyBorder="1" applyAlignment="1">
      <alignment vertical="top" wrapText="1"/>
    </xf>
    <xf numFmtId="3" fontId="4" fillId="0" borderId="19" xfId="0" applyNumberFormat="1" applyFont="1" applyFill="1" applyBorder="1" applyAlignment="1">
      <alignment vertical="top" wrapText="1"/>
    </xf>
    <xf numFmtId="0" fontId="19" fillId="0" borderId="15" xfId="0" applyFont="1" applyFill="1" applyBorder="1" applyAlignment="1">
      <alignment horizontal="left" vertical="top" wrapText="1"/>
    </xf>
    <xf numFmtId="3" fontId="1" fillId="0" borderId="35" xfId="0" applyNumberFormat="1" applyFont="1" applyFill="1" applyBorder="1" applyAlignment="1">
      <alignment horizontal="left" vertical="top" wrapText="1"/>
    </xf>
    <xf numFmtId="3" fontId="1" fillId="0" borderId="6" xfId="0" applyNumberFormat="1" applyFont="1" applyFill="1" applyBorder="1" applyAlignment="1">
      <alignment vertical="top" wrapText="1"/>
    </xf>
    <xf numFmtId="164" fontId="1" fillId="0" borderId="41" xfId="0" applyNumberFormat="1" applyFont="1" applyBorder="1" applyAlignment="1">
      <alignment horizontal="center" vertical="top"/>
    </xf>
    <xf numFmtId="164" fontId="1" fillId="0" borderId="41" xfId="0" applyNumberFormat="1" applyFont="1" applyFill="1" applyBorder="1" applyAlignment="1">
      <alignment horizontal="center" vertical="top" wrapText="1"/>
    </xf>
    <xf numFmtId="164" fontId="6" fillId="6" borderId="41" xfId="0" applyNumberFormat="1" applyFont="1" applyFill="1" applyBorder="1" applyAlignment="1">
      <alignment horizontal="center" vertical="top"/>
    </xf>
    <xf numFmtId="164" fontId="3" fillId="8" borderId="18" xfId="0" applyNumberFormat="1" applyFont="1" applyFill="1" applyBorder="1" applyAlignment="1">
      <alignment horizontal="center" vertical="top"/>
    </xf>
    <xf numFmtId="164" fontId="4" fillId="0" borderId="18" xfId="0" applyNumberFormat="1" applyFont="1" applyFill="1" applyBorder="1" applyAlignment="1">
      <alignment horizontal="center" vertical="top"/>
    </xf>
    <xf numFmtId="164" fontId="4" fillId="0" borderId="28" xfId="0" applyNumberFormat="1" applyFont="1" applyFill="1" applyBorder="1" applyAlignment="1">
      <alignment horizontal="center" vertical="top"/>
    </xf>
    <xf numFmtId="164" fontId="4" fillId="7" borderId="47" xfId="0" applyNumberFormat="1" applyFont="1" applyFill="1" applyBorder="1" applyAlignment="1">
      <alignment horizontal="center" vertical="top" wrapText="1"/>
    </xf>
    <xf numFmtId="164" fontId="1" fillId="0" borderId="67" xfId="0" applyNumberFormat="1" applyFont="1" applyFill="1" applyBorder="1" applyAlignment="1">
      <alignment horizontal="center" vertical="top"/>
    </xf>
    <xf numFmtId="164" fontId="4" fillId="7" borderId="47" xfId="0" applyNumberFormat="1" applyFont="1" applyFill="1" applyBorder="1" applyAlignment="1">
      <alignment horizontal="center" vertical="top"/>
    </xf>
    <xf numFmtId="164" fontId="1" fillId="7" borderId="66" xfId="0" applyNumberFormat="1" applyFont="1" applyFill="1" applyBorder="1" applyAlignment="1">
      <alignment horizontal="center" vertical="top" wrapText="1"/>
    </xf>
    <xf numFmtId="164" fontId="4" fillId="7" borderId="61" xfId="0" applyNumberFormat="1" applyFont="1" applyFill="1" applyBorder="1" applyAlignment="1">
      <alignment horizontal="center" vertical="top" wrapText="1"/>
    </xf>
    <xf numFmtId="164" fontId="4" fillId="0" borderId="54" xfId="0" applyNumberFormat="1" applyFont="1" applyFill="1" applyBorder="1" applyAlignment="1">
      <alignment horizontal="center" vertical="top" wrapText="1"/>
    </xf>
    <xf numFmtId="164" fontId="4" fillId="6" borderId="53" xfId="0" applyNumberFormat="1" applyFont="1" applyFill="1" applyBorder="1" applyAlignment="1">
      <alignment horizontal="center" vertical="top"/>
    </xf>
    <xf numFmtId="164" fontId="6" fillId="8" borderId="26" xfId="0" applyNumberFormat="1" applyFont="1" applyFill="1" applyBorder="1" applyAlignment="1">
      <alignment horizontal="center" vertical="top"/>
    </xf>
    <xf numFmtId="164" fontId="4" fillId="7" borderId="32" xfId="0" applyNumberFormat="1" applyFont="1" applyFill="1" applyBorder="1" applyAlignment="1">
      <alignment horizontal="center" vertical="top"/>
    </xf>
    <xf numFmtId="164" fontId="4" fillId="0" borderId="61" xfId="0" applyNumberFormat="1" applyFont="1" applyFill="1" applyBorder="1" applyAlignment="1">
      <alignment horizontal="center" vertical="top"/>
    </xf>
    <xf numFmtId="164" fontId="1" fillId="7" borderId="30" xfId="0" applyNumberFormat="1" applyFont="1" applyFill="1" applyBorder="1" applyAlignment="1">
      <alignment horizontal="center" vertical="top" wrapText="1"/>
    </xf>
    <xf numFmtId="164" fontId="4" fillId="7" borderId="67" xfId="0" applyNumberFormat="1" applyFont="1" applyFill="1" applyBorder="1" applyAlignment="1">
      <alignment horizontal="center" vertical="top" wrapText="1"/>
    </xf>
    <xf numFmtId="164" fontId="3" fillId="8" borderId="22" xfId="0" applyNumberFormat="1" applyFont="1" applyFill="1" applyBorder="1" applyAlignment="1">
      <alignment horizontal="center" vertical="top"/>
    </xf>
    <xf numFmtId="164" fontId="4" fillId="7" borderId="12" xfId="0" applyNumberFormat="1" applyFont="1" applyFill="1" applyBorder="1" applyAlignment="1">
      <alignment horizontal="center" vertical="top" wrapText="1"/>
    </xf>
    <xf numFmtId="0" fontId="4" fillId="0" borderId="31" xfId="0" applyFont="1" applyFill="1" applyBorder="1" applyAlignment="1">
      <alignment vertical="top" wrapText="1"/>
    </xf>
    <xf numFmtId="164" fontId="6" fillId="8" borderId="79" xfId="0" applyNumberFormat="1" applyFont="1" applyFill="1" applyBorder="1" applyAlignment="1">
      <alignment horizontal="center" vertical="top"/>
    </xf>
    <xf numFmtId="164" fontId="4" fillId="7" borderId="5" xfId="0" applyNumberFormat="1" applyFont="1" applyFill="1" applyBorder="1" applyAlignment="1">
      <alignment horizontal="center" vertical="top" wrapText="1"/>
    </xf>
    <xf numFmtId="164" fontId="4" fillId="7" borderId="14" xfId="0" applyNumberFormat="1" applyFont="1" applyFill="1" applyBorder="1" applyAlignment="1">
      <alignment horizontal="center" vertical="top" wrapText="1"/>
    </xf>
    <xf numFmtId="164" fontId="4" fillId="0" borderId="14" xfId="0" applyNumberFormat="1" applyFont="1" applyFill="1" applyBorder="1" applyAlignment="1">
      <alignment horizontal="center" vertical="top" wrapText="1"/>
    </xf>
    <xf numFmtId="164" fontId="4" fillId="0" borderId="14" xfId="0" applyNumberFormat="1" applyFont="1" applyFill="1" applyBorder="1" applyAlignment="1">
      <alignment horizontal="center" vertical="top"/>
    </xf>
    <xf numFmtId="164" fontId="4" fillId="6" borderId="75" xfId="0" applyNumberFormat="1" applyFont="1" applyFill="1" applyBorder="1" applyAlignment="1">
      <alignment horizontal="center" vertical="top"/>
    </xf>
    <xf numFmtId="164" fontId="4" fillId="7" borderId="31" xfId="0" applyNumberFormat="1" applyFont="1" applyFill="1" applyBorder="1" applyAlignment="1">
      <alignment horizontal="center" vertical="top"/>
    </xf>
    <xf numFmtId="164" fontId="4" fillId="0" borderId="5" xfId="0" applyNumberFormat="1" applyFont="1" applyFill="1" applyBorder="1" applyAlignment="1">
      <alignment horizontal="center" vertical="top"/>
    </xf>
    <xf numFmtId="164" fontId="4" fillId="0" borderId="17" xfId="0" applyNumberFormat="1" applyFont="1" applyFill="1" applyBorder="1" applyAlignment="1">
      <alignment horizontal="center" vertical="top"/>
    </xf>
    <xf numFmtId="164" fontId="4" fillId="7" borderId="17" xfId="0" applyNumberFormat="1" applyFont="1" applyFill="1" applyBorder="1" applyAlignment="1">
      <alignment horizontal="center" vertical="top" wrapText="1"/>
    </xf>
    <xf numFmtId="164" fontId="3" fillId="5" borderId="77" xfId="0" applyNumberFormat="1" applyFont="1" applyFill="1" applyBorder="1" applyAlignment="1">
      <alignment horizontal="center" vertical="top"/>
    </xf>
    <xf numFmtId="164" fontId="3" fillId="5" borderId="64" xfId="0" applyNumberFormat="1" applyFont="1" applyFill="1" applyBorder="1" applyAlignment="1">
      <alignment horizontal="center" vertical="top"/>
    </xf>
    <xf numFmtId="164" fontId="6" fillId="8" borderId="42" xfId="0" applyNumberFormat="1" applyFont="1" applyFill="1" applyBorder="1" applyAlignment="1">
      <alignment horizontal="center" vertical="top" wrapText="1"/>
    </xf>
    <xf numFmtId="164" fontId="6" fillId="8" borderId="44" xfId="0" applyNumberFormat="1" applyFont="1" applyFill="1" applyBorder="1" applyAlignment="1">
      <alignment horizontal="center" vertical="top" wrapText="1"/>
    </xf>
    <xf numFmtId="164" fontId="6" fillId="8" borderId="31" xfId="0" applyNumberFormat="1" applyFont="1" applyFill="1" applyBorder="1" applyAlignment="1">
      <alignment horizontal="center" vertical="top" wrapText="1"/>
    </xf>
    <xf numFmtId="164" fontId="6" fillId="8" borderId="41" xfId="0" applyNumberFormat="1" applyFont="1" applyFill="1" applyBorder="1" applyAlignment="1">
      <alignment horizontal="center" vertical="top" wrapText="1"/>
    </xf>
    <xf numFmtId="164" fontId="6" fillId="8" borderId="13" xfId="0" applyNumberFormat="1" applyFont="1" applyFill="1" applyBorder="1" applyAlignment="1">
      <alignment horizontal="center" vertical="top" wrapText="1"/>
    </xf>
    <xf numFmtId="164" fontId="6" fillId="10" borderId="55" xfId="0" applyNumberFormat="1" applyFont="1" applyFill="1" applyBorder="1" applyAlignment="1">
      <alignment horizontal="center" vertical="top" wrapText="1"/>
    </xf>
    <xf numFmtId="164" fontId="6" fillId="10" borderId="21" xfId="0" applyNumberFormat="1" applyFont="1" applyFill="1" applyBorder="1" applyAlignment="1">
      <alignment horizontal="center" vertical="top" wrapText="1"/>
    </xf>
    <xf numFmtId="164" fontId="6" fillId="10" borderId="56" xfId="0" applyNumberFormat="1" applyFont="1" applyFill="1" applyBorder="1" applyAlignment="1">
      <alignment horizontal="center" vertical="top" wrapText="1"/>
    </xf>
    <xf numFmtId="3" fontId="4" fillId="10" borderId="55" xfId="0" applyNumberFormat="1" applyFont="1" applyFill="1" applyBorder="1" applyAlignment="1">
      <alignment horizontal="left" vertical="top" wrapText="1"/>
    </xf>
    <xf numFmtId="3" fontId="4" fillId="10" borderId="56" xfId="0" applyNumberFormat="1" applyFont="1" applyFill="1" applyBorder="1" applyAlignment="1">
      <alignment horizontal="center" vertical="top"/>
    </xf>
    <xf numFmtId="3" fontId="1" fillId="10" borderId="57" xfId="0" applyNumberFormat="1" applyFont="1" applyFill="1" applyBorder="1" applyAlignment="1">
      <alignment horizontal="left" vertical="top" wrapText="1"/>
    </xf>
    <xf numFmtId="164" fontId="1" fillId="0" borderId="37" xfId="0" applyNumberFormat="1" applyFont="1" applyBorder="1" applyAlignment="1">
      <alignment horizontal="center" vertical="center" wrapText="1"/>
    </xf>
    <xf numFmtId="164" fontId="6" fillId="3" borderId="10" xfId="0" applyNumberFormat="1" applyFont="1" applyFill="1" applyBorder="1" applyAlignment="1">
      <alignment horizontal="center" vertical="top" wrapText="1"/>
    </xf>
    <xf numFmtId="164" fontId="1" fillId="0" borderId="6" xfId="0" applyNumberFormat="1" applyFont="1" applyBorder="1" applyAlignment="1">
      <alignment horizontal="center" vertical="top" wrapText="1"/>
    </xf>
    <xf numFmtId="164" fontId="6" fillId="8" borderId="10" xfId="0" applyNumberFormat="1" applyFont="1" applyFill="1" applyBorder="1" applyAlignment="1">
      <alignment horizontal="center" vertical="top" wrapText="1"/>
    </xf>
    <xf numFmtId="164" fontId="1" fillId="0" borderId="4" xfId="0" applyNumberFormat="1" applyFont="1" applyBorder="1" applyAlignment="1">
      <alignment horizontal="center" vertical="center" wrapText="1"/>
    </xf>
    <xf numFmtId="164" fontId="6" fillId="3" borderId="34" xfId="0" applyNumberFormat="1" applyFont="1" applyFill="1" applyBorder="1" applyAlignment="1">
      <alignment horizontal="center" vertical="top" wrapText="1"/>
    </xf>
    <xf numFmtId="164" fontId="1" fillId="0" borderId="4" xfId="0" applyNumberFormat="1" applyFont="1" applyBorder="1" applyAlignment="1">
      <alignment horizontal="center" vertical="top" wrapText="1"/>
    </xf>
    <xf numFmtId="164" fontId="1" fillId="0" borderId="12" xfId="0" applyNumberFormat="1" applyFont="1" applyBorder="1" applyAlignment="1">
      <alignment horizontal="center" vertical="top" wrapText="1"/>
    </xf>
    <xf numFmtId="164" fontId="1" fillId="0" borderId="13" xfId="0" applyNumberFormat="1" applyFont="1" applyBorder="1" applyAlignment="1">
      <alignment horizontal="center" vertical="top" wrapText="1"/>
    </xf>
    <xf numFmtId="164" fontId="6" fillId="8" borderId="34" xfId="0" applyNumberFormat="1" applyFont="1" applyFill="1" applyBorder="1" applyAlignment="1">
      <alignment horizontal="center" vertical="top" wrapText="1"/>
    </xf>
    <xf numFmtId="3" fontId="2" fillId="0" borderId="41" xfId="0" applyNumberFormat="1" applyFont="1" applyBorder="1" applyAlignment="1">
      <alignment horizontal="center" wrapText="1"/>
    </xf>
    <xf numFmtId="49" fontId="3" fillId="0" borderId="61" xfId="0" applyNumberFormat="1" applyFont="1" applyBorder="1" applyAlignment="1">
      <alignment vertical="top"/>
    </xf>
    <xf numFmtId="0" fontId="4" fillId="0" borderId="16" xfId="0" applyFont="1" applyFill="1" applyBorder="1" applyAlignment="1">
      <alignment horizontal="left" vertical="top" wrapText="1"/>
    </xf>
    <xf numFmtId="3" fontId="3" fillId="5" borderId="13" xfId="0" applyNumberFormat="1" applyFont="1" applyFill="1" applyBorder="1" applyAlignment="1">
      <alignment horizontal="center" vertical="top"/>
    </xf>
    <xf numFmtId="3" fontId="4" fillId="7" borderId="16" xfId="0" applyNumberFormat="1" applyFont="1" applyFill="1" applyBorder="1" applyAlignment="1">
      <alignment horizontal="center" vertical="top" wrapText="1"/>
    </xf>
    <xf numFmtId="3" fontId="4" fillId="7" borderId="48" xfId="0" applyNumberFormat="1" applyFont="1" applyFill="1" applyBorder="1" applyAlignment="1">
      <alignment horizontal="center" vertical="top" wrapText="1"/>
    </xf>
    <xf numFmtId="3" fontId="3" fillId="5" borderId="14" xfId="0" applyNumberFormat="1" applyFont="1" applyFill="1" applyBorder="1" applyAlignment="1">
      <alignment horizontal="center" vertical="top"/>
    </xf>
    <xf numFmtId="164" fontId="1" fillId="7" borderId="44" xfId="0" applyNumberFormat="1" applyFont="1" applyFill="1" applyBorder="1" applyAlignment="1">
      <alignment horizontal="center" vertical="top" wrapText="1"/>
    </xf>
    <xf numFmtId="164" fontId="1" fillId="7" borderId="42" xfId="0" applyNumberFormat="1" applyFont="1" applyFill="1" applyBorder="1" applyAlignment="1">
      <alignment horizontal="center" vertical="top" wrapText="1"/>
    </xf>
    <xf numFmtId="3" fontId="6" fillId="0" borderId="54" xfId="0" applyNumberFormat="1" applyFont="1" applyBorder="1" applyAlignment="1">
      <alignment horizontal="center" vertical="top"/>
    </xf>
    <xf numFmtId="3" fontId="1" fillId="0" borderId="41" xfId="0" applyNumberFormat="1" applyFont="1" applyFill="1" applyBorder="1" applyAlignment="1">
      <alignment horizontal="center" vertical="center" wrapText="1"/>
    </xf>
    <xf numFmtId="164" fontId="6" fillId="8" borderId="17" xfId="0" applyNumberFormat="1" applyFont="1" applyFill="1" applyBorder="1" applyAlignment="1">
      <alignment horizontal="center" vertical="top" wrapText="1"/>
    </xf>
    <xf numFmtId="164" fontId="6" fillId="8" borderId="18" xfId="0" applyNumberFormat="1" applyFont="1" applyFill="1" applyBorder="1" applyAlignment="1">
      <alignment horizontal="center" vertical="top" wrapText="1"/>
    </xf>
    <xf numFmtId="164" fontId="6" fillId="8" borderId="47" xfId="0" applyNumberFormat="1" applyFont="1" applyFill="1" applyBorder="1" applyAlignment="1">
      <alignment horizontal="center" vertical="top" wrapText="1"/>
    </xf>
    <xf numFmtId="0" fontId="19" fillId="0" borderId="41" xfId="0" applyFont="1" applyFill="1" applyBorder="1" applyAlignment="1">
      <alignment horizontal="center" vertical="top" wrapText="1"/>
    </xf>
    <xf numFmtId="0" fontId="24" fillId="0" borderId="13" xfId="0" applyFont="1" applyFill="1" applyBorder="1" applyAlignment="1">
      <alignment horizontal="center" vertical="top" wrapText="1"/>
    </xf>
    <xf numFmtId="0" fontId="19" fillId="0" borderId="16" xfId="0" applyFont="1" applyFill="1" applyBorder="1" applyAlignment="1">
      <alignment horizontal="left" vertical="top" wrapText="1"/>
    </xf>
    <xf numFmtId="164" fontId="1" fillId="6" borderId="48" xfId="0" applyNumberFormat="1" applyFont="1" applyFill="1" applyBorder="1" applyAlignment="1">
      <alignment horizontal="center" vertical="top" wrapText="1"/>
    </xf>
    <xf numFmtId="164" fontId="1" fillId="6" borderId="49" xfId="0" applyNumberFormat="1" applyFont="1" applyFill="1" applyBorder="1" applyAlignment="1">
      <alignment horizontal="center" vertical="top"/>
    </xf>
    <xf numFmtId="164" fontId="1" fillId="6" borderId="40" xfId="0" applyNumberFormat="1" applyFont="1" applyFill="1" applyBorder="1" applyAlignment="1">
      <alignment horizontal="center" vertical="top" wrapText="1"/>
    </xf>
    <xf numFmtId="164" fontId="1" fillId="6" borderId="40" xfId="0" applyNumberFormat="1" applyFont="1" applyFill="1" applyBorder="1" applyAlignment="1">
      <alignment horizontal="center" vertical="top"/>
    </xf>
    <xf numFmtId="164" fontId="18" fillId="6" borderId="12" xfId="0" applyNumberFormat="1" applyFont="1" applyFill="1" applyBorder="1" applyAlignment="1">
      <alignment horizontal="center" vertical="top" wrapText="1"/>
    </xf>
    <xf numFmtId="164" fontId="19" fillId="7" borderId="13" xfId="0" applyNumberFormat="1" applyFont="1" applyFill="1" applyBorder="1" applyAlignment="1">
      <alignment horizontal="center" vertical="top" wrapText="1"/>
    </xf>
    <xf numFmtId="164" fontId="19" fillId="7" borderId="0" xfId="0" applyNumberFormat="1" applyFont="1" applyFill="1" applyBorder="1" applyAlignment="1">
      <alignment horizontal="center" vertical="top" wrapText="1"/>
    </xf>
    <xf numFmtId="164" fontId="1" fillId="6" borderId="49" xfId="0" applyNumberFormat="1" applyFont="1" applyFill="1" applyBorder="1" applyAlignment="1">
      <alignment horizontal="center" vertical="top" wrapText="1"/>
    </xf>
    <xf numFmtId="164" fontId="1" fillId="6" borderId="50" xfId="0" applyNumberFormat="1" applyFont="1" applyFill="1" applyBorder="1" applyAlignment="1">
      <alignment horizontal="center" vertical="top" wrapText="1"/>
    </xf>
    <xf numFmtId="164" fontId="1" fillId="6" borderId="53" xfId="0" applyNumberFormat="1" applyFont="1" applyFill="1" applyBorder="1" applyAlignment="1">
      <alignment horizontal="center" vertical="top"/>
    </xf>
    <xf numFmtId="164" fontId="1" fillId="6" borderId="42" xfId="0" applyNumberFormat="1" applyFont="1" applyFill="1" applyBorder="1" applyAlignment="1">
      <alignment horizontal="center" vertical="top" wrapText="1"/>
    </xf>
    <xf numFmtId="164" fontId="1" fillId="6" borderId="44" xfId="0" applyNumberFormat="1" applyFont="1" applyFill="1" applyBorder="1" applyAlignment="1">
      <alignment horizontal="center" vertical="top" wrapText="1"/>
    </xf>
    <xf numFmtId="164" fontId="18" fillId="6" borderId="32" xfId="0" applyNumberFormat="1" applyFont="1" applyFill="1" applyBorder="1" applyAlignment="1">
      <alignment horizontal="center" vertical="top"/>
    </xf>
    <xf numFmtId="164" fontId="18" fillId="6" borderId="31" xfId="0" applyNumberFormat="1" applyFont="1" applyFill="1" applyBorder="1" applyAlignment="1">
      <alignment horizontal="center" vertical="top" wrapText="1"/>
    </xf>
    <xf numFmtId="164" fontId="1" fillId="6" borderId="72" xfId="0" applyNumberFormat="1" applyFont="1" applyFill="1" applyBorder="1" applyAlignment="1">
      <alignment horizontal="center" vertical="top" wrapText="1"/>
    </xf>
    <xf numFmtId="164" fontId="1" fillId="6" borderId="75" xfId="0" applyNumberFormat="1" applyFont="1" applyFill="1" applyBorder="1" applyAlignment="1">
      <alignment horizontal="center" vertical="top" wrapText="1"/>
    </xf>
    <xf numFmtId="164" fontId="19" fillId="0" borderId="12" xfId="0" applyNumberFormat="1" applyFont="1" applyFill="1" applyBorder="1" applyAlignment="1">
      <alignment horizontal="center" vertical="top" wrapText="1"/>
    </xf>
    <xf numFmtId="164" fontId="19" fillId="6" borderId="18" xfId="0" applyNumberFormat="1" applyFont="1" applyFill="1" applyBorder="1" applyAlignment="1">
      <alignment horizontal="center" vertical="top"/>
    </xf>
    <xf numFmtId="164" fontId="19" fillId="6" borderId="30" xfId="0" applyNumberFormat="1" applyFont="1" applyFill="1" applyBorder="1" applyAlignment="1">
      <alignment horizontal="center" vertical="top"/>
    </xf>
    <xf numFmtId="164" fontId="19" fillId="6" borderId="12" xfId="0" applyNumberFormat="1" applyFont="1" applyFill="1" applyBorder="1" applyAlignment="1">
      <alignment horizontal="center" vertical="top"/>
    </xf>
    <xf numFmtId="164" fontId="19" fillId="6" borderId="19" xfId="0" applyNumberFormat="1" applyFont="1" applyFill="1" applyBorder="1" applyAlignment="1">
      <alignment horizontal="center" vertical="top"/>
    </xf>
    <xf numFmtId="3" fontId="3" fillId="0" borderId="54" xfId="0" applyNumberFormat="1" applyFont="1" applyBorder="1" applyAlignment="1">
      <alignment horizontal="center" vertical="top"/>
    </xf>
    <xf numFmtId="3" fontId="4" fillId="0" borderId="22"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4" fillId="0" borderId="16" xfId="0" applyNumberFormat="1" applyFont="1" applyFill="1" applyBorder="1" applyAlignment="1">
      <alignment horizontal="left" vertical="top" wrapText="1"/>
    </xf>
    <xf numFmtId="3" fontId="3" fillId="5" borderId="4" xfId="0" applyNumberFormat="1" applyFont="1" applyFill="1" applyBorder="1" applyAlignment="1">
      <alignment horizontal="center" vertical="top"/>
    </xf>
    <xf numFmtId="49" fontId="4" fillId="6" borderId="44" xfId="0" applyNumberFormat="1" applyFont="1" applyFill="1" applyBorder="1" applyAlignment="1">
      <alignment horizontal="center" vertical="top"/>
    </xf>
    <xf numFmtId="0" fontId="4" fillId="0" borderId="41" xfId="0" applyFont="1" applyFill="1" applyBorder="1" applyAlignment="1">
      <alignment horizontal="left" vertical="top" wrapText="1"/>
    </xf>
    <xf numFmtId="3" fontId="4" fillId="0" borderId="16" xfId="0" applyNumberFormat="1" applyFont="1" applyBorder="1" applyAlignment="1">
      <alignment horizontal="center" vertical="top" wrapText="1"/>
    </xf>
    <xf numFmtId="3" fontId="4" fillId="0" borderId="12" xfId="0" applyNumberFormat="1" applyFont="1" applyFill="1" applyBorder="1" applyAlignment="1">
      <alignment horizontal="center" vertical="top"/>
    </xf>
    <xf numFmtId="0" fontId="4" fillId="0" borderId="42" xfId="0" applyFont="1" applyFill="1" applyBorder="1" applyAlignment="1">
      <alignment horizontal="center" vertical="top" wrapText="1"/>
    </xf>
    <xf numFmtId="3" fontId="4" fillId="0" borderId="24" xfId="0" applyNumberFormat="1" applyFont="1" applyFill="1" applyBorder="1" applyAlignment="1">
      <alignment horizontal="center" vertical="top"/>
    </xf>
    <xf numFmtId="3" fontId="4" fillId="0" borderId="16" xfId="0" applyNumberFormat="1" applyFont="1" applyFill="1" applyBorder="1" applyAlignment="1">
      <alignment horizontal="center" vertical="top" wrapText="1"/>
    </xf>
    <xf numFmtId="49" fontId="3" fillId="0" borderId="14" xfId="0" applyNumberFormat="1" applyFont="1" applyBorder="1" applyAlignment="1">
      <alignment horizontal="center" vertical="top"/>
    </xf>
    <xf numFmtId="164" fontId="1" fillId="7" borderId="50" xfId="0" applyNumberFormat="1" applyFont="1" applyFill="1" applyBorder="1" applyAlignment="1">
      <alignment horizontal="center" vertical="top" wrapText="1"/>
    </xf>
    <xf numFmtId="164" fontId="1" fillId="7" borderId="49" xfId="0" applyNumberFormat="1" applyFont="1" applyFill="1" applyBorder="1" applyAlignment="1">
      <alignment horizontal="center" vertical="top" wrapText="1"/>
    </xf>
    <xf numFmtId="3" fontId="6" fillId="0" borderId="54" xfId="0" applyNumberFormat="1" applyFont="1" applyBorder="1" applyAlignment="1">
      <alignment horizontal="center" vertical="top"/>
    </xf>
    <xf numFmtId="3" fontId="4" fillId="0" borderId="19" xfId="0" applyNumberFormat="1" applyFont="1" applyFill="1" applyBorder="1" applyAlignment="1">
      <alignment horizontal="center" vertical="top"/>
    </xf>
    <xf numFmtId="164" fontId="18" fillId="7" borderId="4" xfId="0" applyNumberFormat="1" applyFont="1" applyFill="1" applyBorder="1" applyAlignment="1">
      <alignment horizontal="center" vertical="top"/>
    </xf>
    <xf numFmtId="164" fontId="18" fillId="7" borderId="35" xfId="0" applyNumberFormat="1" applyFont="1" applyFill="1" applyBorder="1" applyAlignment="1">
      <alignment horizontal="center" vertical="top"/>
    </xf>
    <xf numFmtId="3" fontId="18" fillId="0" borderId="42" xfId="0" applyNumberFormat="1" applyFont="1" applyFill="1" applyBorder="1" applyAlignment="1">
      <alignment horizontal="center" vertical="top"/>
    </xf>
    <xf numFmtId="3" fontId="18" fillId="6" borderId="42" xfId="0" applyNumberFormat="1" applyFont="1" applyFill="1" applyBorder="1" applyAlignment="1">
      <alignment horizontal="center" vertical="top"/>
    </xf>
    <xf numFmtId="3" fontId="19" fillId="6" borderId="41" xfId="0" applyNumberFormat="1" applyFont="1" applyFill="1" applyBorder="1" applyAlignment="1">
      <alignment horizontal="center" vertical="top" wrapText="1"/>
    </xf>
    <xf numFmtId="164" fontId="19" fillId="0" borderId="12" xfId="0" applyNumberFormat="1" applyFont="1" applyFill="1" applyBorder="1" applyAlignment="1">
      <alignment horizontal="center" vertical="top"/>
    </xf>
    <xf numFmtId="164" fontId="19" fillId="0" borderId="18" xfId="0" applyNumberFormat="1" applyFont="1" applyFill="1" applyBorder="1" applyAlignment="1">
      <alignment horizontal="center" vertical="top"/>
    </xf>
    <xf numFmtId="3" fontId="19" fillId="0" borderId="41" xfId="0" applyNumberFormat="1" applyFont="1" applyFill="1" applyBorder="1" applyAlignment="1">
      <alignment horizontal="center" vertical="top" wrapText="1"/>
    </xf>
    <xf numFmtId="3" fontId="19" fillId="0" borderId="13" xfId="0" applyNumberFormat="1" applyFont="1" applyFill="1" applyBorder="1" applyAlignment="1">
      <alignment horizontal="center" vertical="top" wrapText="1"/>
    </xf>
    <xf numFmtId="3" fontId="19" fillId="0" borderId="0" xfId="0" applyNumberFormat="1" applyFont="1" applyFill="1" applyBorder="1" applyAlignment="1">
      <alignment horizontal="center" vertical="top" wrapText="1"/>
    </xf>
    <xf numFmtId="3" fontId="18" fillId="0" borderId="41" xfId="0" applyNumberFormat="1" applyFont="1" applyFill="1" applyBorder="1" applyAlignment="1">
      <alignment horizontal="center" vertical="top" wrapText="1"/>
    </xf>
    <xf numFmtId="3" fontId="18" fillId="0" borderId="13" xfId="0" applyNumberFormat="1" applyFont="1" applyFill="1" applyBorder="1" applyAlignment="1">
      <alignment horizontal="center" vertical="top" wrapText="1"/>
    </xf>
    <xf numFmtId="3" fontId="4" fillId="0" borderId="40" xfId="0" applyNumberFormat="1" applyFont="1" applyBorder="1" applyAlignment="1">
      <alignment horizontal="center" vertical="top"/>
    </xf>
    <xf numFmtId="164" fontId="19" fillId="0" borderId="44" xfId="0" applyNumberFormat="1" applyFont="1" applyFill="1" applyBorder="1" applyAlignment="1">
      <alignment horizontal="center" vertical="top"/>
    </xf>
    <xf numFmtId="164" fontId="19" fillId="0" borderId="31" xfId="0" applyNumberFormat="1" applyFont="1" applyFill="1" applyBorder="1" applyAlignment="1">
      <alignment horizontal="center" vertical="top"/>
    </xf>
    <xf numFmtId="164" fontId="3" fillId="8" borderId="49" xfId="0" applyNumberFormat="1" applyFont="1" applyFill="1" applyBorder="1" applyAlignment="1">
      <alignment horizontal="center" vertical="top"/>
    </xf>
    <xf numFmtId="164" fontId="3" fillId="8" borderId="50" xfId="0" applyNumberFormat="1" applyFont="1" applyFill="1" applyBorder="1" applyAlignment="1">
      <alignment horizontal="center" vertical="top"/>
    </xf>
    <xf numFmtId="164" fontId="3" fillId="8" borderId="53" xfId="0" applyNumberFormat="1" applyFont="1" applyFill="1" applyBorder="1" applyAlignment="1">
      <alignment horizontal="center" vertical="top"/>
    </xf>
    <xf numFmtId="164" fontId="4" fillId="0" borderId="19" xfId="0" applyNumberFormat="1" applyFont="1" applyFill="1" applyBorder="1" applyAlignment="1">
      <alignment horizontal="center" vertical="top"/>
    </xf>
    <xf numFmtId="3" fontId="19" fillId="6" borderId="13" xfId="0" applyNumberFormat="1" applyFont="1" applyFill="1" applyBorder="1" applyAlignment="1">
      <alignment horizontal="center" vertical="top" wrapText="1"/>
    </xf>
    <xf numFmtId="3" fontId="19" fillId="6" borderId="15" xfId="0" applyNumberFormat="1" applyFont="1" applyFill="1" applyBorder="1" applyAlignment="1">
      <alignment horizontal="center" vertical="top" wrapText="1"/>
    </xf>
    <xf numFmtId="3" fontId="18" fillId="0" borderId="15" xfId="0" applyNumberFormat="1" applyFont="1" applyFill="1" applyBorder="1" applyAlignment="1">
      <alignment horizontal="center" vertical="top" wrapText="1"/>
    </xf>
    <xf numFmtId="164" fontId="1" fillId="0" borderId="42" xfId="0" applyNumberFormat="1" applyFont="1" applyBorder="1" applyAlignment="1">
      <alignment horizontal="center" vertical="top"/>
    </xf>
    <xf numFmtId="164" fontId="1" fillId="0" borderId="32" xfId="0" applyNumberFormat="1" applyFont="1" applyBorder="1" applyAlignment="1">
      <alignment horizontal="center" vertical="top"/>
    </xf>
    <xf numFmtId="3" fontId="25" fillId="0" borderId="14" xfId="0" applyNumberFormat="1" applyFont="1" applyBorder="1" applyAlignment="1">
      <alignment horizontal="center" vertical="top"/>
    </xf>
    <xf numFmtId="164" fontId="18" fillId="0" borderId="12" xfId="0" applyNumberFormat="1" applyFont="1" applyBorder="1" applyAlignment="1">
      <alignment horizontal="center" vertical="top"/>
    </xf>
    <xf numFmtId="3" fontId="4" fillId="0" borderId="12" xfId="0" applyNumberFormat="1" applyFont="1" applyBorder="1" applyAlignment="1">
      <alignment vertical="top"/>
    </xf>
    <xf numFmtId="164" fontId="18" fillId="7" borderId="12" xfId="0" applyNumberFormat="1" applyFont="1" applyFill="1" applyBorder="1" applyAlignment="1">
      <alignment horizontal="center" vertical="top"/>
    </xf>
    <xf numFmtId="164" fontId="18" fillId="6" borderId="12" xfId="0" applyNumberFormat="1" applyFont="1" applyFill="1" applyBorder="1" applyAlignment="1">
      <alignment horizontal="center" vertical="top"/>
    </xf>
    <xf numFmtId="3" fontId="6" fillId="0" borderId="5" xfId="0" applyNumberFormat="1" applyFont="1" applyBorder="1" applyAlignment="1">
      <alignment horizontal="center" vertical="top"/>
    </xf>
    <xf numFmtId="164" fontId="1" fillId="7" borderId="69" xfId="0" applyNumberFormat="1" applyFont="1" applyFill="1" applyBorder="1" applyAlignment="1">
      <alignment horizontal="center" vertical="top"/>
    </xf>
    <xf numFmtId="164" fontId="1" fillId="0" borderId="74" xfId="0" applyNumberFormat="1" applyFont="1" applyFill="1" applyBorder="1" applyAlignment="1">
      <alignment horizontal="center" vertical="top"/>
    </xf>
    <xf numFmtId="164" fontId="18" fillId="0" borderId="71" xfId="0" applyNumberFormat="1" applyFont="1" applyBorder="1" applyAlignment="1">
      <alignment horizontal="center" vertical="top"/>
    </xf>
    <xf numFmtId="164" fontId="1" fillId="7" borderId="71" xfId="0" applyNumberFormat="1" applyFont="1" applyFill="1" applyBorder="1" applyAlignment="1">
      <alignment horizontal="center" vertical="top"/>
    </xf>
    <xf numFmtId="164" fontId="1" fillId="6" borderId="71" xfId="0" applyNumberFormat="1" applyFont="1" applyFill="1" applyBorder="1" applyAlignment="1">
      <alignment horizontal="center" vertical="top"/>
    </xf>
    <xf numFmtId="164" fontId="1" fillId="0" borderId="71" xfId="0" applyNumberFormat="1" applyFont="1" applyFill="1" applyBorder="1" applyAlignment="1">
      <alignment horizontal="center" vertical="top"/>
    </xf>
    <xf numFmtId="164" fontId="1" fillId="0" borderId="74" xfId="0" applyNumberFormat="1" applyFont="1" applyBorder="1" applyAlignment="1">
      <alignment horizontal="center" vertical="top"/>
    </xf>
    <xf numFmtId="164" fontId="1" fillId="6" borderId="63" xfId="0" applyNumberFormat="1" applyFont="1" applyFill="1" applyBorder="1" applyAlignment="1">
      <alignment horizontal="center" vertical="top"/>
    </xf>
    <xf numFmtId="164" fontId="6" fillId="6" borderId="63" xfId="0" applyNumberFormat="1" applyFont="1" applyFill="1" applyBorder="1" applyAlignment="1">
      <alignment horizontal="center" vertical="top"/>
    </xf>
    <xf numFmtId="164" fontId="1" fillId="0" borderId="63" xfId="0" applyNumberFormat="1" applyFont="1" applyFill="1" applyBorder="1" applyAlignment="1">
      <alignment horizontal="center" vertical="top"/>
    </xf>
    <xf numFmtId="164" fontId="1" fillId="0" borderId="63" xfId="0" applyNumberFormat="1" applyFont="1" applyBorder="1" applyAlignment="1">
      <alignment horizontal="center" vertical="top"/>
    </xf>
    <xf numFmtId="3" fontId="19" fillId="0" borderId="46" xfId="0" applyNumberFormat="1" applyFont="1" applyBorder="1" applyAlignment="1">
      <alignment horizontal="center" vertical="top"/>
    </xf>
    <xf numFmtId="164" fontId="18" fillId="0" borderId="17" xfId="0" applyNumberFormat="1" applyFont="1" applyBorder="1" applyAlignment="1">
      <alignment horizontal="center" vertical="top"/>
    </xf>
    <xf numFmtId="164" fontId="18" fillId="7" borderId="17" xfId="0" applyNumberFormat="1" applyFont="1" applyFill="1" applyBorder="1" applyAlignment="1">
      <alignment horizontal="center" vertical="top"/>
    </xf>
    <xf numFmtId="164" fontId="18" fillId="6" borderId="17" xfId="0" applyNumberFormat="1" applyFont="1" applyFill="1" applyBorder="1" applyAlignment="1">
      <alignment horizontal="center" vertical="top"/>
    </xf>
    <xf numFmtId="164" fontId="19" fillId="6" borderId="17" xfId="0" applyNumberFormat="1" applyFont="1" applyFill="1" applyBorder="1" applyAlignment="1">
      <alignment horizontal="center" vertical="top"/>
    </xf>
    <xf numFmtId="3" fontId="4" fillId="0" borderId="11" xfId="0" applyNumberFormat="1" applyFont="1" applyBorder="1" applyAlignment="1">
      <alignment vertical="top"/>
    </xf>
    <xf numFmtId="3" fontId="4" fillId="0" borderId="47" xfId="0" applyNumberFormat="1" applyFont="1" applyBorder="1" applyAlignment="1">
      <alignment vertical="top"/>
    </xf>
    <xf numFmtId="164" fontId="19" fillId="6" borderId="47" xfId="0" applyNumberFormat="1" applyFont="1" applyFill="1" applyBorder="1" applyAlignment="1">
      <alignment horizontal="center" vertical="top"/>
    </xf>
    <xf numFmtId="164" fontId="6" fillId="8" borderId="60" xfId="0" applyNumberFormat="1" applyFont="1" applyFill="1" applyBorder="1" applyAlignment="1">
      <alignment horizontal="center" vertical="top"/>
    </xf>
    <xf numFmtId="3" fontId="19" fillId="0" borderId="16" xfId="0" applyNumberFormat="1" applyFont="1" applyBorder="1" applyAlignment="1">
      <alignment horizontal="center" vertical="top"/>
    </xf>
    <xf numFmtId="164" fontId="18" fillId="0" borderId="63" xfId="0" applyNumberFormat="1" applyFont="1" applyBorder="1" applyAlignment="1">
      <alignment horizontal="center" vertical="top"/>
    </xf>
    <xf numFmtId="164" fontId="18" fillId="0" borderId="13" xfId="0" applyNumberFormat="1" applyFont="1" applyBorder="1" applyAlignment="1">
      <alignment horizontal="center" vertical="top"/>
    </xf>
    <xf numFmtId="164" fontId="18" fillId="0" borderId="0" xfId="0" applyNumberFormat="1" applyFont="1" applyBorder="1" applyAlignment="1">
      <alignment horizontal="center" vertical="top"/>
    </xf>
    <xf numFmtId="49" fontId="3" fillId="7" borderId="61" xfId="0" applyNumberFormat="1" applyFont="1" applyFill="1" applyBorder="1" applyAlignment="1">
      <alignment vertical="top"/>
    </xf>
    <xf numFmtId="3" fontId="4" fillId="0" borderId="37" xfId="0" applyNumberFormat="1" applyFont="1" applyBorder="1" applyAlignment="1">
      <alignment vertical="center" textRotation="90"/>
    </xf>
    <xf numFmtId="164" fontId="1" fillId="0" borderId="35" xfId="0" applyNumberFormat="1" applyFont="1" applyBorder="1" applyAlignment="1">
      <alignment horizontal="center" vertical="center" wrapText="1"/>
    </xf>
    <xf numFmtId="164" fontId="6" fillId="3" borderId="9" xfId="0" applyNumberFormat="1" applyFont="1" applyFill="1" applyBorder="1" applyAlignment="1">
      <alignment horizontal="center" vertical="top" wrapText="1"/>
    </xf>
    <xf numFmtId="164" fontId="1" fillId="0" borderId="56" xfId="0" applyNumberFormat="1" applyFont="1" applyBorder="1" applyAlignment="1">
      <alignment horizontal="center" vertical="top" wrapText="1"/>
    </xf>
    <xf numFmtId="164" fontId="6" fillId="8" borderId="9" xfId="0" applyNumberFormat="1" applyFont="1" applyFill="1" applyBorder="1" applyAlignment="1">
      <alignment horizontal="center" vertical="top" wrapText="1"/>
    </xf>
    <xf numFmtId="3" fontId="4" fillId="0" borderId="52" xfId="0" applyNumberFormat="1" applyFont="1" applyBorder="1" applyAlignment="1">
      <alignment vertical="top"/>
    </xf>
    <xf numFmtId="3" fontId="4" fillId="0" borderId="53" xfId="0" applyNumberFormat="1" applyFont="1" applyBorder="1" applyAlignment="1">
      <alignment vertical="top"/>
    </xf>
    <xf numFmtId="49" fontId="4" fillId="6" borderId="43" xfId="0" applyNumberFormat="1" applyFont="1" applyFill="1" applyBorder="1" applyAlignment="1">
      <alignment horizontal="center" vertical="top"/>
    </xf>
    <xf numFmtId="49" fontId="4" fillId="6" borderId="45" xfId="0" applyNumberFormat="1" applyFont="1" applyFill="1" applyBorder="1" applyAlignment="1">
      <alignment horizontal="center" vertical="top"/>
    </xf>
    <xf numFmtId="0" fontId="1" fillId="0" borderId="27" xfId="0" applyNumberFormat="1" applyFont="1" applyFill="1" applyBorder="1" applyAlignment="1">
      <alignment horizontal="center" vertical="top"/>
    </xf>
    <xf numFmtId="164" fontId="1" fillId="0" borderId="30" xfId="0" applyNumberFormat="1" applyFont="1" applyFill="1" applyBorder="1" applyAlignment="1">
      <alignment horizontal="center" vertical="top" wrapText="1"/>
    </xf>
    <xf numFmtId="0" fontId="19" fillId="6" borderId="16" xfId="0" applyFont="1" applyFill="1" applyBorder="1" applyAlignment="1">
      <alignment horizontal="left" vertical="top" wrapText="1"/>
    </xf>
    <xf numFmtId="0" fontId="19" fillId="6" borderId="41"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9" fillId="6" borderId="15" xfId="0" applyFont="1" applyFill="1" applyBorder="1" applyAlignment="1">
      <alignment horizontal="center" vertical="top" wrapText="1"/>
    </xf>
    <xf numFmtId="0" fontId="4" fillId="6" borderId="16" xfId="0" applyFont="1" applyFill="1" applyBorder="1" applyAlignment="1">
      <alignment horizontal="left" vertical="top" wrapText="1"/>
    </xf>
    <xf numFmtId="0" fontId="4" fillId="6" borderId="41" xfId="0" applyFont="1" applyFill="1" applyBorder="1" applyAlignment="1">
      <alignment horizontal="center" vertical="top" wrapText="1"/>
    </xf>
    <xf numFmtId="0" fontId="4" fillId="6" borderId="13" xfId="0" applyFont="1" applyFill="1" applyBorder="1" applyAlignment="1">
      <alignment horizontal="center" vertical="top" wrapText="1"/>
    </xf>
    <xf numFmtId="0" fontId="4" fillId="6" borderId="15" xfId="0" applyFont="1" applyFill="1" applyBorder="1" applyAlignment="1">
      <alignment horizontal="center" vertical="top" wrapText="1"/>
    </xf>
    <xf numFmtId="3" fontId="19" fillId="0" borderId="46" xfId="0" applyNumberFormat="1" applyFont="1" applyFill="1" applyBorder="1" applyAlignment="1">
      <alignment vertical="top" wrapText="1"/>
    </xf>
    <xf numFmtId="164" fontId="18" fillId="7" borderId="4" xfId="0" applyNumberFormat="1" applyFont="1" applyFill="1" applyBorder="1" applyAlignment="1">
      <alignment horizontal="center" vertical="top" wrapText="1"/>
    </xf>
    <xf numFmtId="164" fontId="18" fillId="7" borderId="35" xfId="0" applyNumberFormat="1" applyFont="1" applyFill="1" applyBorder="1" applyAlignment="1">
      <alignment horizontal="center" vertical="top" wrapText="1"/>
    </xf>
    <xf numFmtId="3" fontId="3" fillId="4" borderId="39" xfId="0" applyNumberFormat="1" applyFont="1" applyFill="1" applyBorder="1" applyAlignment="1">
      <alignment horizontal="center" vertical="top"/>
    </xf>
    <xf numFmtId="3" fontId="3" fillId="5" borderId="14" xfId="0" applyNumberFormat="1" applyFont="1" applyFill="1" applyBorder="1" applyAlignment="1">
      <alignment horizontal="center" vertical="top"/>
    </xf>
    <xf numFmtId="3" fontId="1" fillId="0" borderId="39" xfId="0" applyNumberFormat="1" applyFont="1" applyFill="1" applyBorder="1" applyAlignment="1">
      <alignment vertical="center" textRotation="90" wrapText="1"/>
    </xf>
    <xf numFmtId="3" fontId="4" fillId="0" borderId="66" xfId="0" applyNumberFormat="1" applyFont="1" applyFill="1" applyBorder="1" applyAlignment="1">
      <alignment vertical="top" wrapText="1"/>
    </xf>
    <xf numFmtId="3" fontId="3" fillId="0" borderId="75" xfId="0" applyNumberFormat="1" applyFont="1" applyBorder="1" applyAlignment="1">
      <alignment horizontal="center" vertical="top"/>
    </xf>
    <xf numFmtId="164" fontId="1" fillId="0" borderId="51" xfId="0" applyNumberFormat="1" applyFont="1" applyFill="1" applyBorder="1" applyAlignment="1">
      <alignment horizontal="center" vertical="top" wrapText="1"/>
    </xf>
    <xf numFmtId="164" fontId="1" fillId="0" borderId="49" xfId="0" applyNumberFormat="1" applyFont="1" applyFill="1" applyBorder="1" applyAlignment="1">
      <alignment horizontal="center" vertical="top" wrapText="1"/>
    </xf>
    <xf numFmtId="164" fontId="1" fillId="0" borderId="50" xfId="0" applyNumberFormat="1" applyFont="1" applyFill="1" applyBorder="1" applyAlignment="1">
      <alignment horizontal="center" vertical="top" wrapText="1"/>
    </xf>
    <xf numFmtId="164" fontId="1" fillId="0" borderId="66" xfId="0" applyNumberFormat="1" applyFont="1" applyFill="1" applyBorder="1" applyAlignment="1">
      <alignment horizontal="center" vertical="top" wrapText="1"/>
    </xf>
    <xf numFmtId="3" fontId="3" fillId="4" borderId="52" xfId="0" applyNumberFormat="1" applyFont="1" applyFill="1" applyBorder="1" applyAlignment="1">
      <alignment horizontal="center" vertical="top" wrapText="1"/>
    </xf>
    <xf numFmtId="3" fontId="3" fillId="5" borderId="50" xfId="0" applyNumberFormat="1" applyFont="1" applyFill="1" applyBorder="1" applyAlignment="1">
      <alignment horizontal="center" vertical="top" wrapText="1"/>
    </xf>
    <xf numFmtId="49" fontId="3" fillId="0" borderId="53" xfId="0" applyNumberFormat="1" applyFont="1" applyBorder="1" applyAlignment="1">
      <alignment horizontal="center" vertical="top" wrapText="1"/>
    </xf>
    <xf numFmtId="3" fontId="3" fillId="5" borderId="72" xfId="0" applyNumberFormat="1" applyFont="1" applyFill="1" applyBorder="1" applyAlignment="1">
      <alignment horizontal="center" vertical="top"/>
    </xf>
    <xf numFmtId="49" fontId="19" fillId="0" borderId="30"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xf>
    <xf numFmtId="164" fontId="4" fillId="6" borderId="17" xfId="0" applyNumberFormat="1" applyFont="1" applyFill="1" applyBorder="1" applyAlignment="1">
      <alignment horizontal="center" vertical="top"/>
    </xf>
    <xf numFmtId="164" fontId="3" fillId="8" borderId="51" xfId="0" applyNumberFormat="1" applyFont="1" applyFill="1" applyBorder="1" applyAlignment="1">
      <alignment horizontal="center" vertical="top"/>
    </xf>
    <xf numFmtId="164" fontId="3" fillId="8" borderId="0" xfId="0" applyNumberFormat="1" applyFont="1" applyFill="1" applyBorder="1" applyAlignment="1">
      <alignment horizontal="center" vertical="top"/>
    </xf>
    <xf numFmtId="164" fontId="19" fillId="6" borderId="0" xfId="0" applyNumberFormat="1" applyFont="1" applyFill="1" applyBorder="1" applyAlignment="1">
      <alignment horizontal="center" vertical="top"/>
    </xf>
    <xf numFmtId="164" fontId="4" fillId="0" borderId="72" xfId="0" applyNumberFormat="1" applyFont="1" applyFill="1" applyBorder="1" applyAlignment="1">
      <alignment horizontal="center" vertical="top"/>
    </xf>
    <xf numFmtId="164" fontId="3" fillId="8" borderId="79" xfId="0" applyNumberFormat="1" applyFont="1" applyFill="1" applyBorder="1" applyAlignment="1">
      <alignment horizontal="center" vertical="top"/>
    </xf>
    <xf numFmtId="164" fontId="3" fillId="8" borderId="62" xfId="0" applyNumberFormat="1" applyFont="1" applyFill="1" applyBorder="1" applyAlignment="1">
      <alignment horizontal="center" vertical="top"/>
    </xf>
    <xf numFmtId="164" fontId="3" fillId="8" borderId="60" xfId="0" applyNumberFormat="1" applyFont="1" applyFill="1" applyBorder="1" applyAlignment="1">
      <alignment horizontal="center" vertical="top"/>
    </xf>
    <xf numFmtId="3" fontId="18" fillId="0" borderId="0" xfId="0" applyNumberFormat="1" applyFont="1" applyFill="1" applyBorder="1" applyAlignment="1">
      <alignment horizontal="center" vertical="top" wrapText="1"/>
    </xf>
    <xf numFmtId="164" fontId="19" fillId="6" borderId="50" xfId="0" applyNumberFormat="1" applyFont="1" applyFill="1" applyBorder="1" applyAlignment="1">
      <alignment horizontal="center" vertical="top"/>
    </xf>
    <xf numFmtId="164" fontId="19" fillId="6" borderId="51"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5" borderId="14" xfId="0" applyNumberFormat="1" applyFont="1" applyFill="1" applyBorder="1" applyAlignment="1">
      <alignment horizontal="center" vertical="top"/>
    </xf>
    <xf numFmtId="3" fontId="4" fillId="0" borderId="46" xfId="0" applyNumberFormat="1" applyFont="1" applyFill="1" applyBorder="1" applyAlignment="1">
      <alignment horizontal="left" vertical="top" wrapText="1"/>
    </xf>
    <xf numFmtId="3" fontId="4" fillId="0" borderId="48" xfId="0" applyNumberFormat="1" applyFont="1" applyBorder="1" applyAlignment="1">
      <alignment horizontal="center" vertical="top" wrapText="1"/>
    </xf>
    <xf numFmtId="0" fontId="29" fillId="0" borderId="0" xfId="0" applyFont="1"/>
    <xf numFmtId="164" fontId="4" fillId="0" borderId="49" xfId="0" applyNumberFormat="1" applyFont="1" applyFill="1" applyBorder="1" applyAlignment="1">
      <alignment horizontal="center" vertical="top"/>
    </xf>
    <xf numFmtId="3" fontId="4" fillId="0" borderId="51" xfId="0" applyNumberFormat="1" applyFont="1" applyBorder="1" applyAlignment="1">
      <alignment vertical="top"/>
    </xf>
    <xf numFmtId="3" fontId="2" fillId="0" borderId="48" xfId="0" applyNumberFormat="1" applyFont="1" applyBorder="1"/>
    <xf numFmtId="3" fontId="2" fillId="0" borderId="51" xfId="0" applyNumberFormat="1" applyFont="1" applyBorder="1"/>
    <xf numFmtId="3" fontId="4" fillId="0" borderId="43" xfId="0" applyNumberFormat="1" applyFont="1" applyFill="1" applyBorder="1" applyAlignment="1">
      <alignment horizontal="center" vertical="top"/>
    </xf>
    <xf numFmtId="3" fontId="4" fillId="0" borderId="45" xfId="0" applyNumberFormat="1" applyFont="1" applyFill="1" applyBorder="1" applyAlignment="1">
      <alignment horizontal="center" vertical="top"/>
    </xf>
    <xf numFmtId="3" fontId="4" fillId="0" borderId="44" xfId="0" applyNumberFormat="1" applyFont="1" applyFill="1" applyBorder="1" applyAlignment="1">
      <alignment horizontal="center" vertical="top"/>
    </xf>
    <xf numFmtId="3" fontId="4" fillId="0" borderId="46" xfId="0" applyNumberFormat="1" applyFont="1" applyFill="1" applyBorder="1" applyAlignment="1">
      <alignment vertical="top" wrapText="1"/>
    </xf>
    <xf numFmtId="3" fontId="4" fillId="0" borderId="11" xfId="0" applyNumberFormat="1" applyFont="1" applyFill="1" applyBorder="1" applyAlignment="1">
      <alignment horizontal="center" vertical="top"/>
    </xf>
    <xf numFmtId="3" fontId="4" fillId="0" borderId="12" xfId="0" applyNumberFormat="1" applyFont="1" applyFill="1" applyBorder="1" applyAlignment="1">
      <alignment horizontal="center" vertical="top"/>
    </xf>
    <xf numFmtId="3" fontId="4" fillId="0" borderId="47" xfId="0" applyNumberFormat="1" applyFont="1" applyFill="1" applyBorder="1" applyAlignment="1">
      <alignment horizontal="center" vertical="top"/>
    </xf>
    <xf numFmtId="3" fontId="4" fillId="0" borderId="40" xfId="0" applyNumberFormat="1" applyFont="1" applyFill="1" applyBorder="1" applyAlignment="1">
      <alignment horizontal="left" vertical="top" wrapText="1"/>
    </xf>
    <xf numFmtId="3" fontId="4" fillId="0" borderId="16" xfId="0" applyNumberFormat="1" applyFont="1" applyFill="1" applyBorder="1" applyAlignment="1">
      <alignment horizontal="left" vertical="top" wrapText="1"/>
    </xf>
    <xf numFmtId="3" fontId="1" fillId="6" borderId="16" xfId="0" applyNumberFormat="1" applyFont="1" applyFill="1" applyBorder="1" applyAlignment="1">
      <alignment horizontal="left" vertical="top" wrapText="1"/>
    </xf>
    <xf numFmtId="3" fontId="3" fillId="0" borderId="45" xfId="0" applyNumberFormat="1" applyFont="1" applyBorder="1" applyAlignment="1">
      <alignment horizontal="center" vertical="top"/>
    </xf>
    <xf numFmtId="3" fontId="3" fillId="0" borderId="54" xfId="0" applyNumberFormat="1" applyFont="1" applyBorder="1" applyAlignment="1">
      <alignment horizontal="center" vertical="top"/>
    </xf>
    <xf numFmtId="3" fontId="4" fillId="0" borderId="44" xfId="0" applyNumberFormat="1" applyFont="1" applyFill="1" applyBorder="1" applyAlignment="1">
      <alignment horizontal="center" vertical="top"/>
    </xf>
    <xf numFmtId="49" fontId="3" fillId="0" borderId="54" xfId="0" applyNumberFormat="1" applyFont="1" applyBorder="1" applyAlignment="1">
      <alignment horizontal="center" vertical="top"/>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4" borderId="36"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3" fillId="4" borderId="59"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3" fontId="4" fillId="0" borderId="42" xfId="0" applyNumberFormat="1" applyFont="1" applyFill="1" applyBorder="1" applyAlignment="1">
      <alignment horizontal="center" vertical="top" wrapText="1"/>
    </xf>
    <xf numFmtId="3" fontId="4" fillId="0" borderId="49" xfId="0" applyNumberFormat="1" applyFont="1" applyFill="1" applyBorder="1" applyAlignment="1">
      <alignment horizontal="center" vertical="top" wrapText="1"/>
    </xf>
    <xf numFmtId="3" fontId="4" fillId="0" borderId="16" xfId="0" applyNumberFormat="1" applyFont="1" applyBorder="1" applyAlignment="1">
      <alignment horizontal="center" vertical="top" wrapText="1"/>
    </xf>
    <xf numFmtId="3" fontId="4" fillId="7" borderId="13" xfId="0" applyNumberFormat="1" applyFont="1" applyFill="1" applyBorder="1" applyAlignment="1">
      <alignment horizontal="center" vertical="top" wrapText="1"/>
    </xf>
    <xf numFmtId="3" fontId="6" fillId="6" borderId="45" xfId="0" applyNumberFormat="1" applyFont="1" applyFill="1" applyBorder="1" applyAlignment="1">
      <alignment horizontal="center" vertical="top"/>
    </xf>
    <xf numFmtId="0" fontId="4" fillId="0" borderId="42" xfId="0" applyFont="1" applyFill="1" applyBorder="1" applyAlignment="1">
      <alignment horizontal="center" vertical="top" wrapText="1"/>
    </xf>
    <xf numFmtId="3" fontId="4" fillId="0" borderId="32" xfId="0" applyNumberFormat="1" applyFont="1" applyFill="1" applyBorder="1" applyAlignment="1">
      <alignment horizontal="center" vertical="top"/>
    </xf>
    <xf numFmtId="3" fontId="4" fillId="0" borderId="40" xfId="0" applyNumberFormat="1" applyFont="1" applyFill="1" applyBorder="1" applyAlignment="1">
      <alignment horizontal="center" vertical="top" wrapText="1"/>
    </xf>
    <xf numFmtId="3" fontId="4" fillId="0" borderId="48" xfId="0" applyNumberFormat="1" applyFont="1" applyFill="1" applyBorder="1" applyAlignment="1">
      <alignment horizontal="center" vertical="top" wrapText="1"/>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3" fontId="4" fillId="0" borderId="16" xfId="0" applyNumberFormat="1" applyFont="1" applyFill="1" applyBorder="1" applyAlignment="1">
      <alignment horizontal="center" vertical="top" wrapText="1"/>
    </xf>
    <xf numFmtId="3" fontId="3" fillId="5" borderId="14" xfId="0" applyNumberFormat="1" applyFont="1" applyFill="1" applyBorder="1" applyAlignment="1">
      <alignment horizontal="center" vertical="top"/>
    </xf>
    <xf numFmtId="49" fontId="3" fillId="0" borderId="14" xfId="0" applyNumberFormat="1" applyFont="1" applyBorder="1" applyAlignment="1">
      <alignment horizontal="center" vertical="top"/>
    </xf>
    <xf numFmtId="49" fontId="3" fillId="0" borderId="23" xfId="0" applyNumberFormat="1" applyFont="1" applyBorder="1" applyAlignment="1">
      <alignment horizontal="center" vertical="top"/>
    </xf>
    <xf numFmtId="3" fontId="4" fillId="0" borderId="7" xfId="0" applyNumberFormat="1" applyFont="1" applyFill="1" applyBorder="1" applyAlignment="1">
      <alignment horizontal="center" vertical="top"/>
    </xf>
    <xf numFmtId="164" fontId="1" fillId="7" borderId="44" xfId="0" applyNumberFormat="1" applyFont="1" applyFill="1" applyBorder="1" applyAlignment="1">
      <alignment horizontal="center" vertical="top" wrapText="1"/>
    </xf>
    <xf numFmtId="3" fontId="6" fillId="6" borderId="54" xfId="0" applyNumberFormat="1" applyFont="1" applyFill="1" applyBorder="1" applyAlignment="1">
      <alignment horizontal="center" vertical="top"/>
    </xf>
    <xf numFmtId="3" fontId="19" fillId="6" borderId="16" xfId="0" applyNumberFormat="1" applyFont="1" applyFill="1" applyBorder="1" applyAlignment="1">
      <alignment horizontal="left" vertical="top" wrapText="1"/>
    </xf>
    <xf numFmtId="164" fontId="1" fillId="7" borderId="42" xfId="0" applyNumberFormat="1" applyFont="1" applyFill="1" applyBorder="1" applyAlignment="1">
      <alignment horizontal="center" vertical="top" wrapText="1"/>
    </xf>
    <xf numFmtId="3" fontId="1" fillId="6" borderId="40" xfId="0" applyNumberFormat="1" applyFont="1" applyFill="1" applyBorder="1" applyAlignment="1">
      <alignment vertical="top" wrapText="1"/>
    </xf>
    <xf numFmtId="3" fontId="3" fillId="5" borderId="13" xfId="0" applyNumberFormat="1" applyFont="1" applyFill="1" applyBorder="1" applyAlignment="1">
      <alignment horizontal="center" vertical="top"/>
    </xf>
    <xf numFmtId="3" fontId="3" fillId="0" borderId="54" xfId="0" applyNumberFormat="1" applyFont="1" applyBorder="1" applyAlignment="1">
      <alignment horizontal="center" vertical="top"/>
    </xf>
    <xf numFmtId="3" fontId="4" fillId="0" borderId="41" xfId="0" applyNumberFormat="1" applyFont="1" applyBorder="1" applyAlignment="1">
      <alignment horizontal="center" vertical="center" textRotation="90"/>
    </xf>
    <xf numFmtId="3" fontId="3" fillId="5" borderId="50" xfId="0" applyNumberFormat="1" applyFont="1" applyFill="1" applyBorder="1" applyAlignment="1">
      <alignment horizontal="center" vertical="top"/>
    </xf>
    <xf numFmtId="3" fontId="4" fillId="7" borderId="48" xfId="0" applyNumberFormat="1" applyFont="1" applyFill="1" applyBorder="1" applyAlignment="1">
      <alignment horizontal="center" vertical="top" wrapText="1"/>
    </xf>
    <xf numFmtId="3" fontId="4" fillId="7" borderId="44" xfId="0" applyNumberFormat="1" applyFont="1" applyFill="1" applyBorder="1" applyAlignment="1">
      <alignment horizontal="center" vertical="top" wrapText="1"/>
    </xf>
    <xf numFmtId="164" fontId="4" fillId="7" borderId="78" xfId="0" applyNumberFormat="1" applyFont="1" applyFill="1" applyBorder="1" applyAlignment="1">
      <alignment horizontal="center" vertical="top" wrapText="1"/>
    </xf>
    <xf numFmtId="164" fontId="4" fillId="0" borderId="75" xfId="0" applyNumberFormat="1" applyFont="1" applyFill="1" applyBorder="1" applyAlignment="1">
      <alignment horizontal="center" vertical="top"/>
    </xf>
    <xf numFmtId="164" fontId="3" fillId="4" borderId="65" xfId="0" applyNumberFormat="1" applyFont="1" applyFill="1" applyBorder="1" applyAlignment="1">
      <alignment horizontal="center" vertical="top"/>
    </xf>
    <xf numFmtId="164" fontId="3" fillId="3" borderId="23" xfId="0" applyNumberFormat="1" applyFont="1" applyFill="1" applyBorder="1" applyAlignment="1">
      <alignment horizontal="center" vertical="top" wrapText="1"/>
    </xf>
    <xf numFmtId="164" fontId="3" fillId="8" borderId="17" xfId="0" applyNumberFormat="1" applyFont="1" applyFill="1" applyBorder="1" applyAlignment="1">
      <alignment horizontal="center" vertical="top"/>
    </xf>
    <xf numFmtId="164" fontId="3" fillId="8" borderId="66" xfId="0" applyNumberFormat="1" applyFont="1" applyFill="1" applyBorder="1" applyAlignment="1">
      <alignment horizontal="center" vertical="top"/>
    </xf>
    <xf numFmtId="49" fontId="19" fillId="0" borderId="49" xfId="0" applyNumberFormat="1" applyFont="1" applyFill="1" applyBorder="1" applyAlignment="1">
      <alignment horizontal="center" vertical="top" wrapText="1"/>
    </xf>
    <xf numFmtId="49" fontId="4" fillId="0" borderId="75" xfId="0" applyNumberFormat="1" applyFont="1" applyFill="1" applyBorder="1" applyAlignment="1">
      <alignment horizontal="center" vertical="top"/>
    </xf>
    <xf numFmtId="3" fontId="18" fillId="0" borderId="41" xfId="0" applyNumberFormat="1" applyFont="1" applyFill="1" applyBorder="1" applyAlignment="1">
      <alignment horizontal="center" vertical="top"/>
    </xf>
    <xf numFmtId="164" fontId="1" fillId="7" borderId="73" xfId="0" applyNumberFormat="1" applyFont="1" applyFill="1" applyBorder="1" applyAlignment="1">
      <alignment horizontal="center" vertical="top"/>
    </xf>
    <xf numFmtId="164" fontId="1" fillId="7" borderId="50" xfId="0" applyNumberFormat="1" applyFont="1" applyFill="1" applyBorder="1" applyAlignment="1">
      <alignment horizontal="center" vertical="top"/>
    </xf>
    <xf numFmtId="3" fontId="3" fillId="0" borderId="60" xfId="0" applyNumberFormat="1" applyFont="1" applyBorder="1" applyAlignment="1">
      <alignment vertical="top"/>
    </xf>
    <xf numFmtId="3" fontId="4" fillId="0" borderId="49" xfId="0" applyNumberFormat="1" applyFont="1" applyFill="1" applyBorder="1" applyAlignment="1">
      <alignment vertical="top" textRotation="90" wrapText="1"/>
    </xf>
    <xf numFmtId="0" fontId="4" fillId="0" borderId="51" xfId="0" applyFont="1" applyFill="1" applyBorder="1" applyAlignment="1">
      <alignment vertical="top" wrapText="1"/>
    </xf>
    <xf numFmtId="1" fontId="4" fillId="0" borderId="49" xfId="0" applyNumberFormat="1" applyFont="1" applyFill="1" applyBorder="1" applyAlignment="1">
      <alignment horizontal="center" vertical="top"/>
    </xf>
    <xf numFmtId="1" fontId="4" fillId="0" borderId="66" xfId="0" applyNumberFormat="1" applyFont="1" applyFill="1" applyBorder="1" applyAlignment="1">
      <alignment horizontal="center" vertical="top"/>
    </xf>
    <xf numFmtId="1" fontId="4" fillId="0" borderId="48" xfId="0" applyNumberFormat="1" applyFont="1" applyFill="1" applyBorder="1" applyAlignment="1">
      <alignment horizontal="center" vertical="top"/>
    </xf>
    <xf numFmtId="3" fontId="1" fillId="0" borderId="52" xfId="0" applyNumberFormat="1" applyFont="1" applyFill="1" applyBorder="1" applyAlignment="1">
      <alignment vertical="center" wrapText="1"/>
    </xf>
    <xf numFmtId="49" fontId="3" fillId="7" borderId="53" xfId="0" applyNumberFormat="1" applyFont="1" applyFill="1" applyBorder="1" applyAlignment="1">
      <alignment horizontal="center" vertical="top"/>
    </xf>
    <xf numFmtId="3" fontId="4" fillId="0" borderId="49" xfId="0" applyNumberFormat="1" applyFont="1" applyBorder="1" applyAlignment="1">
      <alignment vertical="center" textRotation="90"/>
    </xf>
    <xf numFmtId="164" fontId="1" fillId="0" borderId="52" xfId="0" applyNumberFormat="1" applyFont="1" applyFill="1" applyBorder="1" applyAlignment="1">
      <alignment horizontal="center" vertical="top" wrapText="1"/>
    </xf>
    <xf numFmtId="49" fontId="3" fillId="0" borderId="72" xfId="0" applyNumberFormat="1" applyFont="1" applyBorder="1" applyAlignment="1">
      <alignment horizontal="center" vertical="top"/>
    </xf>
    <xf numFmtId="3" fontId="28" fillId="6" borderId="25" xfId="0" applyNumberFormat="1" applyFont="1" applyFill="1" applyBorder="1" applyAlignment="1">
      <alignment horizontal="left" vertical="top" wrapText="1"/>
    </xf>
    <xf numFmtId="3" fontId="28" fillId="6" borderId="62" xfId="0" applyNumberFormat="1" applyFont="1" applyFill="1" applyBorder="1" applyAlignment="1">
      <alignment horizontal="center" vertical="top" wrapText="1"/>
    </xf>
    <xf numFmtId="3" fontId="28" fillId="6" borderId="22" xfId="0" applyNumberFormat="1" applyFont="1" applyFill="1" applyBorder="1" applyAlignment="1">
      <alignment horizontal="center" vertical="top" wrapText="1"/>
    </xf>
    <xf numFmtId="3" fontId="28" fillId="6" borderId="1" xfId="0" applyNumberFormat="1" applyFont="1" applyFill="1" applyBorder="1" applyAlignment="1">
      <alignment horizontal="center" vertical="top" wrapText="1"/>
    </xf>
    <xf numFmtId="3" fontId="3" fillId="4" borderId="43" xfId="0" applyNumberFormat="1" applyFont="1" applyFill="1" applyBorder="1" applyAlignment="1">
      <alignment vertical="top"/>
    </xf>
    <xf numFmtId="3" fontId="4" fillId="0" borderId="43" xfId="0" applyNumberFormat="1" applyFont="1" applyBorder="1" applyAlignment="1">
      <alignment vertical="center" textRotation="90"/>
    </xf>
    <xf numFmtId="0" fontId="4" fillId="0" borderId="46" xfId="0" applyFont="1" applyFill="1" applyBorder="1" applyAlignment="1">
      <alignment vertical="top" wrapText="1"/>
    </xf>
    <xf numFmtId="0" fontId="4" fillId="0" borderId="12" xfId="0" applyFont="1" applyFill="1" applyBorder="1" applyAlignment="1">
      <alignment horizontal="center" vertical="top"/>
    </xf>
    <xf numFmtId="0" fontId="4" fillId="0" borderId="19" xfId="0" applyFont="1" applyFill="1" applyBorder="1" applyAlignment="1">
      <alignment horizontal="center" vertical="top"/>
    </xf>
    <xf numFmtId="0" fontId="17" fillId="0" borderId="0" xfId="0" applyFont="1" applyBorder="1"/>
    <xf numFmtId="3" fontId="4" fillId="0" borderId="11" xfId="0" applyNumberFormat="1" applyFont="1" applyBorder="1" applyAlignment="1">
      <alignment horizontal="left" vertical="top" wrapText="1"/>
    </xf>
    <xf numFmtId="3" fontId="4" fillId="0" borderId="12" xfId="0" applyNumberFormat="1" applyFont="1" applyBorder="1" applyAlignment="1">
      <alignment horizontal="left" vertical="top" wrapText="1"/>
    </xf>
    <xf numFmtId="3" fontId="4" fillId="0" borderId="47" xfId="0" applyNumberFormat="1" applyFont="1" applyBorder="1" applyAlignment="1">
      <alignment horizontal="left" vertical="top" wrapText="1"/>
    </xf>
    <xf numFmtId="3" fontId="4" fillId="0" borderId="41" xfId="0" applyNumberFormat="1" applyFont="1" applyBorder="1" applyAlignment="1">
      <alignment horizontal="left" vertical="top" wrapText="1"/>
    </xf>
    <xf numFmtId="3" fontId="4" fillId="0" borderId="0" xfId="0" applyNumberFormat="1" applyFont="1" applyBorder="1" applyAlignment="1">
      <alignment horizontal="left" vertical="top" wrapText="1"/>
    </xf>
    <xf numFmtId="3" fontId="4" fillId="0" borderId="15" xfId="0" applyNumberFormat="1" applyFont="1" applyBorder="1" applyAlignment="1">
      <alignment horizontal="left" vertical="top" wrapText="1"/>
    </xf>
    <xf numFmtId="3" fontId="1" fillId="7" borderId="0" xfId="0" applyNumberFormat="1" applyFont="1" applyFill="1" applyBorder="1" applyAlignment="1">
      <alignment horizontal="center" vertical="top" wrapText="1"/>
    </xf>
    <xf numFmtId="3" fontId="3" fillId="8" borderId="8" xfId="0" applyNumberFormat="1" applyFont="1" applyFill="1" applyBorder="1" applyAlignment="1">
      <alignment horizontal="right" vertical="top" wrapText="1"/>
    </xf>
    <xf numFmtId="3" fontId="3" fillId="8" borderId="9" xfId="0" applyNumberFormat="1" applyFont="1" applyFill="1" applyBorder="1" applyAlignment="1">
      <alignment horizontal="right" vertical="top" wrapText="1"/>
    </xf>
    <xf numFmtId="3" fontId="3" fillId="8" borderId="10" xfId="0" applyNumberFormat="1" applyFont="1" applyFill="1" applyBorder="1" applyAlignment="1">
      <alignment horizontal="right" vertical="top" wrapText="1"/>
    </xf>
    <xf numFmtId="3" fontId="6" fillId="7" borderId="0" xfId="0" applyNumberFormat="1" applyFont="1" applyFill="1" applyBorder="1" applyAlignment="1">
      <alignment horizontal="center" vertical="top" wrapText="1"/>
    </xf>
    <xf numFmtId="3" fontId="4" fillId="6" borderId="40" xfId="0" applyNumberFormat="1" applyFont="1" applyFill="1" applyBorder="1" applyAlignment="1">
      <alignment horizontal="left" vertical="top" wrapText="1"/>
    </xf>
    <xf numFmtId="3" fontId="4" fillId="6" borderId="16" xfId="0" applyNumberFormat="1" applyFont="1" applyFill="1" applyBorder="1" applyAlignment="1">
      <alignment horizontal="left" vertical="top" wrapText="1"/>
    </xf>
    <xf numFmtId="3" fontId="3" fillId="3" borderId="62" xfId="0" applyNumberFormat="1" applyFont="1" applyFill="1" applyBorder="1" applyAlignment="1">
      <alignment horizontal="left" vertical="top" wrapText="1"/>
    </xf>
    <xf numFmtId="3" fontId="3" fillId="3" borderId="1" xfId="0" applyNumberFormat="1" applyFont="1" applyFill="1" applyBorder="1" applyAlignment="1">
      <alignment horizontal="left" vertical="top" wrapText="1"/>
    </xf>
    <xf numFmtId="3" fontId="3" fillId="3" borderId="24" xfId="0" applyNumberFormat="1" applyFont="1" applyFill="1" applyBorder="1" applyAlignment="1">
      <alignment horizontal="left" vertical="top" wrapText="1"/>
    </xf>
    <xf numFmtId="3" fontId="4" fillId="7" borderId="41" xfId="0" applyNumberFormat="1" applyFont="1" applyFill="1" applyBorder="1" applyAlignment="1">
      <alignment horizontal="left" vertical="top" wrapText="1"/>
    </xf>
    <xf numFmtId="3" fontId="4" fillId="7" borderId="0" xfId="0" applyNumberFormat="1" applyFont="1" applyFill="1" applyBorder="1" applyAlignment="1">
      <alignment horizontal="left" vertical="top" wrapText="1"/>
    </xf>
    <xf numFmtId="3" fontId="4" fillId="7" borderId="15" xfId="0" applyNumberFormat="1" applyFont="1" applyFill="1" applyBorder="1" applyAlignment="1">
      <alignment horizontal="left" vertical="top" wrapText="1"/>
    </xf>
    <xf numFmtId="3" fontId="4" fillId="0" borderId="30" xfId="0" applyNumberFormat="1" applyFont="1" applyBorder="1" applyAlignment="1">
      <alignment horizontal="left" vertical="top" wrapText="1"/>
    </xf>
    <xf numFmtId="3" fontId="4" fillId="0" borderId="18" xfId="0" applyNumberFormat="1" applyFont="1" applyBorder="1" applyAlignment="1">
      <alignment horizontal="left" vertical="top" wrapText="1"/>
    </xf>
    <xf numFmtId="3" fontId="4" fillId="0" borderId="19" xfId="0" applyNumberFormat="1" applyFont="1" applyBorder="1" applyAlignment="1">
      <alignment horizontal="left" vertical="top" wrapText="1"/>
    </xf>
    <xf numFmtId="3" fontId="4" fillId="0" borderId="2" xfId="0" applyNumberFormat="1" applyFont="1" applyBorder="1" applyAlignment="1">
      <alignment horizontal="left" vertical="top" wrapText="1"/>
    </xf>
    <xf numFmtId="3" fontId="4" fillId="0" borderId="3" xfId="0" applyNumberFormat="1" applyFont="1" applyBorder="1" applyAlignment="1">
      <alignment horizontal="left" vertical="top" wrapText="1"/>
    </xf>
    <xf numFmtId="3" fontId="4" fillId="0" borderId="67" xfId="0" applyNumberFormat="1" applyFont="1" applyBorder="1" applyAlignment="1">
      <alignment horizontal="left" vertical="top" wrapText="1"/>
    </xf>
    <xf numFmtId="3" fontId="3" fillId="0" borderId="9" xfId="0" applyNumberFormat="1" applyFont="1" applyFill="1" applyBorder="1" applyAlignment="1">
      <alignment horizontal="center" wrapText="1"/>
    </xf>
    <xf numFmtId="3" fontId="1" fillId="0" borderId="37" xfId="0" applyNumberFormat="1" applyFont="1" applyBorder="1" applyAlignment="1">
      <alignment horizontal="center" vertical="center" wrapText="1"/>
    </xf>
    <xf numFmtId="3" fontId="1" fillId="0" borderId="3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7" borderId="0" xfId="0" applyNumberFormat="1" applyFont="1" applyFill="1" applyBorder="1" applyAlignment="1">
      <alignment horizontal="center" vertical="center" wrapText="1"/>
    </xf>
    <xf numFmtId="3" fontId="3" fillId="3" borderId="37" xfId="0" applyNumberFormat="1" applyFont="1" applyFill="1" applyBorder="1" applyAlignment="1">
      <alignment horizontal="left" vertical="top" wrapText="1"/>
    </xf>
    <xf numFmtId="3" fontId="3" fillId="3" borderId="35" xfId="0" applyNumberFormat="1" applyFont="1" applyFill="1" applyBorder="1" applyAlignment="1">
      <alignment horizontal="left" vertical="top" wrapText="1"/>
    </xf>
    <xf numFmtId="3" fontId="3" fillId="3" borderId="6" xfId="0" applyNumberFormat="1" applyFont="1" applyFill="1" applyBorder="1" applyAlignment="1">
      <alignment horizontal="left" vertical="top" wrapText="1"/>
    </xf>
    <xf numFmtId="3" fontId="3" fillId="5" borderId="9" xfId="0" applyNumberFormat="1" applyFont="1" applyFill="1" applyBorder="1" applyAlignment="1">
      <alignment horizontal="right" vertical="top"/>
    </xf>
    <xf numFmtId="3" fontId="4" fillId="5" borderId="8" xfId="0" applyNumberFormat="1" applyFont="1" applyFill="1" applyBorder="1" applyAlignment="1">
      <alignment horizontal="center" vertical="top"/>
    </xf>
    <xf numFmtId="3" fontId="4" fillId="5" borderId="9" xfId="0" applyNumberFormat="1" applyFont="1" applyFill="1" applyBorder="1" applyAlignment="1">
      <alignment horizontal="center" vertical="top"/>
    </xf>
    <xf numFmtId="3" fontId="4" fillId="5" borderId="10" xfId="0" applyNumberFormat="1" applyFont="1" applyFill="1" applyBorder="1" applyAlignment="1">
      <alignment horizontal="center" vertical="top"/>
    </xf>
    <xf numFmtId="3" fontId="3" fillId="4" borderId="1" xfId="0" applyNumberFormat="1" applyFont="1" applyFill="1" applyBorder="1" applyAlignment="1">
      <alignment horizontal="right" vertical="top"/>
    </xf>
    <xf numFmtId="3" fontId="4" fillId="4" borderId="8" xfId="0" applyNumberFormat="1" applyFont="1" applyFill="1" applyBorder="1" applyAlignment="1">
      <alignment horizontal="center" vertical="top"/>
    </xf>
    <xf numFmtId="3" fontId="4" fillId="4" borderId="9" xfId="0" applyNumberFormat="1" applyFont="1" applyFill="1" applyBorder="1" applyAlignment="1">
      <alignment horizontal="center" vertical="top"/>
    </xf>
    <xf numFmtId="3" fontId="4" fillId="4" borderId="10" xfId="0" applyNumberFormat="1" applyFont="1" applyFill="1" applyBorder="1" applyAlignment="1">
      <alignment horizontal="center" vertical="top"/>
    </xf>
    <xf numFmtId="3" fontId="3" fillId="3" borderId="65" xfId="0" applyNumberFormat="1" applyFont="1" applyFill="1" applyBorder="1" applyAlignment="1">
      <alignment horizontal="right" vertical="center"/>
    </xf>
    <xf numFmtId="3" fontId="3" fillId="3" borderId="9" xfId="0" applyNumberFormat="1" applyFont="1" applyFill="1" applyBorder="1" applyAlignment="1">
      <alignment horizontal="right" vertical="center"/>
    </xf>
    <xf numFmtId="3" fontId="4" fillId="3" borderId="8" xfId="0" applyNumberFormat="1" applyFont="1" applyFill="1" applyBorder="1" applyAlignment="1">
      <alignment horizontal="center" vertical="center" wrapText="1"/>
    </xf>
    <xf numFmtId="3" fontId="4" fillId="3" borderId="9" xfId="0" applyNumberFormat="1" applyFont="1" applyFill="1" applyBorder="1" applyAlignment="1">
      <alignment horizontal="center" vertical="center" wrapText="1"/>
    </xf>
    <xf numFmtId="3" fontId="4" fillId="3" borderId="10" xfId="0" applyNumberFormat="1" applyFont="1" applyFill="1" applyBorder="1" applyAlignment="1">
      <alignment horizontal="center" vertical="center" wrapText="1"/>
    </xf>
    <xf numFmtId="3" fontId="4" fillId="0" borderId="40" xfId="0" applyNumberFormat="1" applyFont="1" applyFill="1" applyBorder="1" applyAlignment="1">
      <alignment horizontal="left" vertical="top" wrapText="1"/>
    </xf>
    <xf numFmtId="3" fontId="4" fillId="0" borderId="48" xfId="0" applyNumberFormat="1" applyFont="1" applyFill="1" applyBorder="1" applyAlignment="1">
      <alignment horizontal="left" vertical="top" wrapText="1"/>
    </xf>
    <xf numFmtId="0" fontId="4" fillId="0" borderId="16" xfId="0" applyFont="1" applyFill="1" applyBorder="1" applyAlignment="1">
      <alignment horizontal="left" vertical="top" wrapText="1"/>
    </xf>
    <xf numFmtId="3" fontId="4" fillId="0" borderId="16" xfId="0" applyNumberFormat="1" applyFont="1" applyFill="1" applyBorder="1" applyAlignment="1">
      <alignment horizontal="left" vertical="top" wrapText="1"/>
    </xf>
    <xf numFmtId="3" fontId="4" fillId="0" borderId="25" xfId="0" applyNumberFormat="1" applyFont="1" applyFill="1" applyBorder="1" applyAlignment="1">
      <alignment horizontal="left" vertical="top" wrapText="1"/>
    </xf>
    <xf numFmtId="0" fontId="4" fillId="0" borderId="25" xfId="0" applyFont="1" applyFill="1" applyBorder="1" applyAlignment="1">
      <alignment horizontal="left" vertical="top" wrapText="1"/>
    </xf>
    <xf numFmtId="49" fontId="3" fillId="7" borderId="5" xfId="0" applyNumberFormat="1" applyFont="1" applyFill="1" applyBorder="1" applyAlignment="1">
      <alignment horizontal="center" vertical="top"/>
    </xf>
    <xf numFmtId="49" fontId="3" fillId="7" borderId="14" xfId="0" applyNumberFormat="1" applyFont="1" applyFill="1" applyBorder="1" applyAlignment="1">
      <alignment horizontal="center" vertical="top"/>
    </xf>
    <xf numFmtId="49" fontId="3" fillId="7" borderId="23" xfId="0" applyNumberFormat="1" applyFont="1" applyFill="1" applyBorder="1" applyAlignment="1">
      <alignment horizontal="center" vertical="top"/>
    </xf>
    <xf numFmtId="3" fontId="4" fillId="0" borderId="16" xfId="0" applyNumberFormat="1" applyFont="1" applyBorder="1" applyAlignment="1">
      <alignment horizontal="left" vertical="top" wrapText="1"/>
    </xf>
    <xf numFmtId="3" fontId="4" fillId="0" borderId="25" xfId="0" applyNumberFormat="1" applyFont="1" applyBorder="1" applyAlignment="1">
      <alignment horizontal="left" vertical="top" wrapText="1"/>
    </xf>
    <xf numFmtId="3" fontId="3" fillId="5" borderId="8" xfId="0" applyNumberFormat="1" applyFont="1" applyFill="1" applyBorder="1" applyAlignment="1">
      <alignment horizontal="left" vertical="top"/>
    </xf>
    <xf numFmtId="3" fontId="3" fillId="5" borderId="9" xfId="0" applyNumberFormat="1" applyFont="1" applyFill="1" applyBorder="1" applyAlignment="1">
      <alignment horizontal="left" vertical="top"/>
    </xf>
    <xf numFmtId="3" fontId="3" fillId="5" borderId="10" xfId="0" applyNumberFormat="1" applyFont="1" applyFill="1" applyBorder="1" applyAlignment="1">
      <alignment horizontal="left" vertical="top"/>
    </xf>
    <xf numFmtId="3" fontId="4" fillId="6" borderId="25" xfId="0" applyNumberFormat="1" applyFont="1" applyFill="1" applyBorder="1" applyAlignment="1">
      <alignment horizontal="left" vertical="top" wrapText="1"/>
    </xf>
    <xf numFmtId="3" fontId="4" fillId="0" borderId="41" xfId="0" applyNumberFormat="1" applyFont="1" applyBorder="1" applyAlignment="1">
      <alignment horizontal="center" vertical="center" textRotation="90"/>
    </xf>
    <xf numFmtId="3" fontId="3" fillId="7" borderId="7" xfId="0" applyNumberFormat="1" applyFont="1" applyFill="1" applyBorder="1" applyAlignment="1">
      <alignment horizontal="left" vertical="top" wrapText="1"/>
    </xf>
    <xf numFmtId="3" fontId="3" fillId="7" borderId="16" xfId="0" applyNumberFormat="1" applyFont="1" applyFill="1" applyBorder="1" applyAlignment="1">
      <alignment horizontal="left" vertical="top" wrapText="1"/>
    </xf>
    <xf numFmtId="3" fontId="1" fillId="6" borderId="40" xfId="0" applyNumberFormat="1" applyFont="1" applyFill="1" applyBorder="1" applyAlignment="1">
      <alignment horizontal="left" vertical="top" wrapText="1"/>
    </xf>
    <xf numFmtId="3" fontId="1" fillId="6" borderId="16" xfId="0" applyNumberFormat="1" applyFont="1" applyFill="1" applyBorder="1" applyAlignment="1">
      <alignment horizontal="left" vertical="top" wrapText="1"/>
    </xf>
    <xf numFmtId="164" fontId="1" fillId="7" borderId="40" xfId="0" applyNumberFormat="1" applyFont="1" applyFill="1" applyBorder="1" applyAlignment="1">
      <alignment horizontal="center" vertical="top" wrapText="1"/>
    </xf>
    <xf numFmtId="164" fontId="1" fillId="7" borderId="48" xfId="0" applyNumberFormat="1" applyFont="1" applyFill="1" applyBorder="1" applyAlignment="1">
      <alignment horizontal="center" vertical="top" wrapText="1"/>
    </xf>
    <xf numFmtId="0" fontId="4" fillId="0" borderId="40" xfId="0" applyFont="1" applyFill="1" applyBorder="1" applyAlignment="1">
      <alignment horizontal="left" vertical="top" wrapText="1"/>
    </xf>
    <xf numFmtId="0" fontId="4" fillId="0" borderId="48" xfId="0" applyFont="1" applyFill="1" applyBorder="1" applyAlignment="1">
      <alignment horizontal="left" vertical="top" wrapText="1"/>
    </xf>
    <xf numFmtId="3" fontId="1" fillId="6" borderId="48" xfId="0" applyNumberFormat="1" applyFont="1" applyFill="1" applyBorder="1" applyAlignment="1">
      <alignment horizontal="left" vertical="top" wrapText="1"/>
    </xf>
    <xf numFmtId="3" fontId="4" fillId="9" borderId="55" xfId="0" applyNumberFormat="1" applyFont="1" applyFill="1" applyBorder="1" applyAlignment="1">
      <alignment horizontal="center" vertical="top"/>
    </xf>
    <xf numFmtId="3" fontId="4" fillId="9" borderId="56" xfId="0" applyNumberFormat="1" applyFont="1" applyFill="1" applyBorder="1" applyAlignment="1">
      <alignment horizontal="center" vertical="top"/>
    </xf>
    <xf numFmtId="3" fontId="4" fillId="9" borderId="57" xfId="0" applyNumberFormat="1" applyFont="1" applyFill="1" applyBorder="1" applyAlignment="1">
      <alignment horizontal="center" vertical="top"/>
    </xf>
    <xf numFmtId="3" fontId="3" fillId="5" borderId="8" xfId="0" applyNumberFormat="1" applyFont="1" applyFill="1" applyBorder="1" applyAlignment="1">
      <alignment horizontal="right" vertical="top"/>
    </xf>
    <xf numFmtId="3" fontId="3" fillId="5" borderId="10" xfId="0" applyNumberFormat="1" applyFont="1" applyFill="1" applyBorder="1" applyAlignment="1">
      <alignment horizontal="right" vertical="top"/>
    </xf>
    <xf numFmtId="3" fontId="3" fillId="9" borderId="55" xfId="0" applyNumberFormat="1" applyFont="1" applyFill="1" applyBorder="1" applyAlignment="1">
      <alignment horizontal="right" vertical="top" wrapText="1"/>
    </xf>
    <xf numFmtId="3" fontId="3" fillId="9" borderId="56" xfId="0" applyNumberFormat="1" applyFont="1" applyFill="1" applyBorder="1" applyAlignment="1">
      <alignment horizontal="right" vertical="top" wrapText="1"/>
    </xf>
    <xf numFmtId="3" fontId="3" fillId="9" borderId="57" xfId="0" applyNumberFormat="1" applyFont="1" applyFill="1" applyBorder="1" applyAlignment="1">
      <alignment horizontal="right" vertical="top" wrapText="1"/>
    </xf>
    <xf numFmtId="3" fontId="4" fillId="0" borderId="36" xfId="0" applyNumberFormat="1" applyFont="1" applyBorder="1" applyAlignment="1">
      <alignment horizontal="center" vertical="center" textRotation="90"/>
    </xf>
    <xf numFmtId="3" fontId="4" fillId="0" borderId="39" xfId="0" applyNumberFormat="1" applyFont="1" applyBorder="1" applyAlignment="1">
      <alignment horizontal="center" vertical="center" textRotation="90"/>
    </xf>
    <xf numFmtId="3" fontId="3" fillId="0" borderId="45" xfId="0" applyNumberFormat="1" applyFont="1" applyBorder="1" applyAlignment="1">
      <alignment horizontal="center" vertical="top"/>
    </xf>
    <xf numFmtId="3" fontId="3" fillId="0" borderId="54" xfId="0" applyNumberFormat="1" applyFont="1" applyBorder="1" applyAlignment="1">
      <alignment horizontal="center" vertical="top"/>
    </xf>
    <xf numFmtId="3" fontId="1" fillId="0" borderId="43" xfId="0" applyNumberFormat="1" applyFont="1" applyFill="1" applyBorder="1" applyAlignment="1">
      <alignment horizontal="center" vertical="center" textRotation="90" wrapText="1"/>
    </xf>
    <xf numFmtId="3" fontId="1" fillId="0" borderId="39" xfId="0" applyNumberFormat="1" applyFont="1" applyFill="1" applyBorder="1" applyAlignment="1">
      <alignment horizontal="center" vertical="center" textRotation="90" wrapText="1"/>
    </xf>
    <xf numFmtId="3" fontId="4" fillId="0" borderId="32" xfId="0" applyNumberFormat="1" applyFont="1" applyFill="1" applyBorder="1" applyAlignment="1">
      <alignment horizontal="left" vertical="top" wrapText="1"/>
    </xf>
    <xf numFmtId="3" fontId="4" fillId="0" borderId="15" xfId="0" applyNumberFormat="1" applyFont="1" applyFill="1" applyBorder="1" applyAlignment="1">
      <alignment horizontal="left" vertical="top" wrapText="1"/>
    </xf>
    <xf numFmtId="3" fontId="4" fillId="0" borderId="11" xfId="0" applyNumberFormat="1" applyFont="1" applyFill="1" applyBorder="1" applyAlignment="1">
      <alignment horizontal="center" vertical="top"/>
    </xf>
    <xf numFmtId="3" fontId="4" fillId="0" borderId="43" xfId="0" applyNumberFormat="1" applyFont="1" applyFill="1" applyBorder="1" applyAlignment="1">
      <alignment horizontal="center" vertical="top"/>
    </xf>
    <xf numFmtId="3" fontId="4" fillId="0" borderId="12" xfId="0" applyNumberFormat="1" applyFont="1" applyFill="1" applyBorder="1" applyAlignment="1">
      <alignment horizontal="center" vertical="top"/>
    </xf>
    <xf numFmtId="3" fontId="4" fillId="0" borderId="44" xfId="0" applyNumberFormat="1" applyFont="1" applyFill="1" applyBorder="1" applyAlignment="1">
      <alignment horizontal="center" vertical="top"/>
    </xf>
    <xf numFmtId="3" fontId="4" fillId="0" borderId="47" xfId="0" applyNumberFormat="1" applyFont="1" applyFill="1" applyBorder="1" applyAlignment="1">
      <alignment horizontal="center" vertical="top"/>
    </xf>
    <xf numFmtId="3" fontId="4" fillId="0" borderId="45" xfId="0" applyNumberFormat="1" applyFont="1" applyFill="1" applyBorder="1" applyAlignment="1">
      <alignment horizontal="center" vertical="top"/>
    </xf>
    <xf numFmtId="3" fontId="4" fillId="6" borderId="48" xfId="0" applyNumberFormat="1" applyFont="1" applyFill="1" applyBorder="1" applyAlignment="1">
      <alignment horizontal="left" vertical="top" wrapText="1"/>
    </xf>
    <xf numFmtId="3" fontId="3" fillId="5" borderId="1" xfId="0" applyNumberFormat="1" applyFont="1" applyFill="1" applyBorder="1" applyAlignment="1">
      <alignment horizontal="right" vertical="top"/>
    </xf>
    <xf numFmtId="3" fontId="4" fillId="5" borderId="1" xfId="0" applyNumberFormat="1" applyFont="1" applyFill="1" applyBorder="1" applyAlignment="1">
      <alignment horizontal="center" vertical="top"/>
    </xf>
    <xf numFmtId="3" fontId="4" fillId="5" borderId="24" xfId="0" applyNumberFormat="1" applyFont="1" applyFill="1" applyBorder="1" applyAlignment="1">
      <alignment horizontal="center" vertical="top"/>
    </xf>
    <xf numFmtId="3" fontId="1" fillId="7" borderId="40" xfId="0" applyNumberFormat="1" applyFont="1" applyFill="1" applyBorder="1" applyAlignment="1">
      <alignment horizontal="center" vertical="top" wrapText="1"/>
    </xf>
    <xf numFmtId="3" fontId="1" fillId="7" borderId="48" xfId="0" applyNumberFormat="1" applyFont="1" applyFill="1" applyBorder="1" applyAlignment="1">
      <alignment horizontal="center" vertical="top" wrapText="1"/>
    </xf>
    <xf numFmtId="49" fontId="3" fillId="4" borderId="36" xfId="0" applyNumberFormat="1" applyFont="1" applyFill="1" applyBorder="1" applyAlignment="1">
      <alignment horizontal="center" vertical="top"/>
    </xf>
    <xf numFmtId="49" fontId="3" fillId="4" borderId="39" xfId="0" applyNumberFormat="1" applyFont="1" applyFill="1" applyBorder="1" applyAlignment="1">
      <alignment horizontal="center" vertical="top"/>
    </xf>
    <xf numFmtId="49" fontId="3" fillId="4" borderId="59" xfId="0" applyNumberFormat="1" applyFont="1" applyFill="1" applyBorder="1" applyAlignment="1">
      <alignment horizontal="center" vertical="top"/>
    </xf>
    <xf numFmtId="49" fontId="3" fillId="5" borderId="4" xfId="0" applyNumberFormat="1" applyFont="1" applyFill="1" applyBorder="1" applyAlignment="1">
      <alignment horizontal="center" vertical="top"/>
    </xf>
    <xf numFmtId="49" fontId="3" fillId="5" borderId="13" xfId="0" applyNumberFormat="1" applyFont="1" applyFill="1" applyBorder="1" applyAlignment="1">
      <alignment horizontal="center" vertical="top"/>
    </xf>
    <xf numFmtId="49" fontId="3" fillId="5" borderId="22" xfId="0" applyNumberFormat="1" applyFont="1" applyFill="1" applyBorder="1" applyAlignment="1">
      <alignment horizontal="center" vertical="top"/>
    </xf>
    <xf numFmtId="49" fontId="3" fillId="0" borderId="61" xfId="0" applyNumberFormat="1" applyFont="1" applyBorder="1" applyAlignment="1">
      <alignment horizontal="center" vertical="top"/>
    </xf>
    <xf numFmtId="49" fontId="3" fillId="0" borderId="54" xfId="0" applyNumberFormat="1" applyFont="1" applyBorder="1" applyAlignment="1">
      <alignment horizontal="center" vertical="top"/>
    </xf>
    <xf numFmtId="49" fontId="3" fillId="0" borderId="60" xfId="0" applyNumberFormat="1" applyFont="1" applyBorder="1" applyAlignment="1">
      <alignment horizontal="center" vertical="top"/>
    </xf>
    <xf numFmtId="3" fontId="1" fillId="0" borderId="36" xfId="0" applyNumberFormat="1" applyFont="1" applyFill="1" applyBorder="1" applyAlignment="1">
      <alignment horizontal="center" vertical="center" textRotation="90" wrapText="1"/>
    </xf>
    <xf numFmtId="3" fontId="1" fillId="0" borderId="59" xfId="0" applyNumberFormat="1" applyFont="1" applyFill="1" applyBorder="1" applyAlignment="1">
      <alignment horizontal="center" vertical="center" textRotation="90" wrapText="1"/>
    </xf>
    <xf numFmtId="3" fontId="3" fillId="0" borderId="61" xfId="0" applyNumberFormat="1" applyFont="1" applyBorder="1" applyAlignment="1">
      <alignment horizontal="center" vertical="top"/>
    </xf>
    <xf numFmtId="3" fontId="3" fillId="0" borderId="60" xfId="0" applyNumberFormat="1" applyFont="1" applyBorder="1" applyAlignment="1">
      <alignment horizontal="center" vertical="top"/>
    </xf>
    <xf numFmtId="3" fontId="4" fillId="0" borderId="24" xfId="0" applyNumberFormat="1" applyFont="1" applyFill="1" applyBorder="1" applyAlignment="1">
      <alignment horizontal="left" vertical="top" wrapText="1"/>
    </xf>
    <xf numFmtId="3" fontId="4" fillId="0" borderId="59" xfId="0" applyNumberFormat="1" applyFont="1" applyFill="1" applyBorder="1" applyAlignment="1">
      <alignment horizontal="center" vertical="top"/>
    </xf>
    <xf numFmtId="3" fontId="4" fillId="0" borderId="22" xfId="0" applyNumberFormat="1" applyFont="1" applyFill="1" applyBorder="1" applyAlignment="1">
      <alignment horizontal="center" vertical="top"/>
    </xf>
    <xf numFmtId="3" fontId="4" fillId="0" borderId="60" xfId="0" applyNumberFormat="1" applyFont="1" applyFill="1" applyBorder="1" applyAlignment="1">
      <alignment horizontal="center" vertical="top"/>
    </xf>
    <xf numFmtId="3" fontId="4" fillId="0" borderId="6" xfId="0" applyNumberFormat="1" applyFont="1" applyFill="1" applyBorder="1" applyAlignment="1">
      <alignment horizontal="left" vertical="top" wrapText="1"/>
    </xf>
    <xf numFmtId="3" fontId="4" fillId="0" borderId="43" xfId="0" applyNumberFormat="1" applyFont="1" applyFill="1" applyBorder="1" applyAlignment="1">
      <alignment horizontal="center" vertical="center" textRotation="90" wrapText="1"/>
    </xf>
    <xf numFmtId="3" fontId="4" fillId="0" borderId="59" xfId="0" applyNumberFormat="1" applyFont="1" applyFill="1" applyBorder="1" applyAlignment="1">
      <alignment horizontal="center" vertical="center" textRotation="90" wrapText="1"/>
    </xf>
    <xf numFmtId="3" fontId="4" fillId="0" borderId="36" xfId="0" applyNumberFormat="1" applyFont="1" applyFill="1" applyBorder="1" applyAlignment="1">
      <alignment horizontal="center" vertical="center" textRotation="90" wrapText="1"/>
    </xf>
    <xf numFmtId="3" fontId="4" fillId="0" borderId="39" xfId="0" applyNumberFormat="1" applyFont="1" applyFill="1" applyBorder="1" applyAlignment="1">
      <alignment horizontal="center" vertical="center" textRotation="90" wrapText="1"/>
    </xf>
    <xf numFmtId="3" fontId="3" fillId="4" borderId="39" xfId="0" applyNumberFormat="1" applyFont="1" applyFill="1" applyBorder="1" applyAlignment="1">
      <alignment horizontal="center" vertical="top"/>
    </xf>
    <xf numFmtId="3" fontId="3" fillId="5" borderId="13" xfId="0" applyNumberFormat="1" applyFont="1" applyFill="1" applyBorder="1" applyAlignment="1">
      <alignment horizontal="center" vertical="top"/>
    </xf>
    <xf numFmtId="3" fontId="3" fillId="4" borderId="36" xfId="0" applyNumberFormat="1" applyFont="1" applyFill="1" applyBorder="1" applyAlignment="1">
      <alignment horizontal="center" vertical="top"/>
    </xf>
    <xf numFmtId="3" fontId="3" fillId="5" borderId="4" xfId="0" applyNumberFormat="1" applyFont="1" applyFill="1" applyBorder="1" applyAlignment="1">
      <alignment horizontal="center" vertical="top"/>
    </xf>
    <xf numFmtId="3" fontId="4" fillId="6" borderId="7" xfId="0" applyNumberFormat="1"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24" xfId="0" applyFont="1" applyFill="1" applyBorder="1" applyAlignment="1">
      <alignment horizontal="left" vertical="top" wrapText="1"/>
    </xf>
    <xf numFmtId="3" fontId="4" fillId="0" borderId="40" xfId="0" applyNumberFormat="1" applyFont="1" applyBorder="1" applyAlignment="1">
      <alignment horizontal="left" vertical="top" wrapText="1"/>
    </xf>
    <xf numFmtId="3" fontId="6" fillId="4" borderId="36" xfId="0" applyNumberFormat="1" applyFont="1" applyFill="1" applyBorder="1" applyAlignment="1">
      <alignment horizontal="center" vertical="top"/>
    </xf>
    <xf numFmtId="3" fontId="6" fillId="4" borderId="59" xfId="0" applyNumberFormat="1" applyFont="1" applyFill="1" applyBorder="1" applyAlignment="1">
      <alignment horizontal="center" vertical="top"/>
    </xf>
    <xf numFmtId="3" fontId="6" fillId="5" borderId="4"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49" fontId="6" fillId="0" borderId="4" xfId="0" applyNumberFormat="1" applyFont="1" applyBorder="1" applyAlignment="1">
      <alignment horizontal="center" vertical="top"/>
    </xf>
    <xf numFmtId="49" fontId="6" fillId="0" borderId="22" xfId="0" applyNumberFormat="1" applyFont="1" applyBorder="1" applyAlignment="1">
      <alignment horizontal="center" vertical="top"/>
    </xf>
    <xf numFmtId="3" fontId="1" fillId="0" borderId="7" xfId="0" applyNumberFormat="1" applyFont="1" applyFill="1" applyBorder="1" applyAlignment="1">
      <alignment horizontal="left" vertical="top" wrapText="1"/>
    </xf>
    <xf numFmtId="3" fontId="1" fillId="0" borderId="25" xfId="0" applyNumberFormat="1" applyFont="1" applyFill="1" applyBorder="1" applyAlignment="1">
      <alignment horizontal="left" vertical="top" wrapText="1"/>
    </xf>
    <xf numFmtId="3" fontId="1" fillId="0" borderId="37" xfId="0" applyNumberFormat="1" applyFont="1" applyFill="1" applyBorder="1" applyAlignment="1">
      <alignment horizontal="center" vertical="center" textRotation="90" wrapText="1"/>
    </xf>
    <xf numFmtId="3" fontId="1" fillId="0" borderId="62" xfId="0" applyNumberFormat="1" applyFont="1" applyFill="1" applyBorder="1" applyAlignment="1">
      <alignment horizontal="center" vertical="center" textRotation="90" wrapText="1"/>
    </xf>
    <xf numFmtId="3" fontId="6" fillId="0" borderId="61" xfId="0" applyNumberFormat="1" applyFont="1" applyBorder="1" applyAlignment="1">
      <alignment horizontal="center" vertical="top"/>
    </xf>
    <xf numFmtId="3" fontId="6" fillId="0" borderId="60" xfId="0" applyNumberFormat="1" applyFont="1" applyBorder="1" applyAlignment="1">
      <alignment horizontal="center" vertical="top"/>
    </xf>
    <xf numFmtId="3" fontId="3" fillId="6" borderId="7" xfId="0" applyNumberFormat="1" applyFont="1" applyFill="1" applyBorder="1" applyAlignment="1">
      <alignment horizontal="left" vertical="top" wrapText="1"/>
    </xf>
    <xf numFmtId="3" fontId="3" fillId="6" borderId="48" xfId="0" applyNumberFormat="1" applyFont="1" applyFill="1" applyBorder="1" applyAlignment="1">
      <alignment horizontal="left" vertical="top" wrapText="1"/>
    </xf>
    <xf numFmtId="0" fontId="4" fillId="6" borderId="40" xfId="0" applyFont="1" applyFill="1" applyBorder="1" applyAlignment="1">
      <alignment horizontal="left" vertical="top" wrapText="1"/>
    </xf>
    <xf numFmtId="0" fontId="4" fillId="6" borderId="2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1" xfId="0" applyFont="1" applyFill="1" applyBorder="1" applyAlignment="1">
      <alignment horizontal="left" vertical="top" wrapText="1"/>
    </xf>
    <xf numFmtId="2" fontId="4" fillId="0" borderId="40" xfId="0" applyNumberFormat="1" applyFont="1" applyFill="1" applyBorder="1" applyAlignment="1">
      <alignment horizontal="left" vertical="top" wrapText="1"/>
    </xf>
    <xf numFmtId="2" fontId="4" fillId="0" borderId="16" xfId="0" applyNumberFormat="1" applyFont="1" applyFill="1" applyBorder="1" applyAlignment="1">
      <alignment horizontal="left" vertical="top" wrapText="1"/>
    </xf>
    <xf numFmtId="3" fontId="4" fillId="0" borderId="46" xfId="0" applyNumberFormat="1" applyFont="1" applyFill="1" applyBorder="1" applyAlignment="1">
      <alignment horizontal="left" vertical="top" wrapText="1"/>
    </xf>
    <xf numFmtId="0" fontId="4" fillId="0" borderId="46" xfId="0" applyFont="1" applyFill="1" applyBorder="1" applyAlignment="1">
      <alignment horizontal="left" vertical="top" wrapText="1"/>
    </xf>
    <xf numFmtId="3" fontId="3" fillId="4" borderId="59" xfId="0" applyNumberFormat="1" applyFont="1" applyFill="1" applyBorder="1" applyAlignment="1">
      <alignment horizontal="center" vertical="top"/>
    </xf>
    <xf numFmtId="3" fontId="3" fillId="5" borderId="22"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2" xfId="0" applyNumberFormat="1" applyFont="1" applyBorder="1" applyAlignment="1">
      <alignment horizontal="center" vertical="top"/>
    </xf>
    <xf numFmtId="3" fontId="4" fillId="0" borderId="7" xfId="0" applyNumberFormat="1" applyFont="1" applyFill="1" applyBorder="1" applyAlignment="1">
      <alignment horizontal="left" vertical="top" wrapText="1"/>
    </xf>
    <xf numFmtId="3" fontId="4" fillId="0" borderId="37" xfId="0" applyNumberFormat="1" applyFont="1" applyFill="1" applyBorder="1" applyAlignment="1">
      <alignment horizontal="center" vertical="top"/>
    </xf>
    <xf numFmtId="3" fontId="2" fillId="0" borderId="62" xfId="0" applyNumberFormat="1" applyFont="1" applyFill="1" applyBorder="1" applyAlignment="1">
      <alignment horizontal="center" vertical="top"/>
    </xf>
    <xf numFmtId="3" fontId="4" fillId="0" borderId="42" xfId="0" applyNumberFormat="1" applyFont="1" applyFill="1" applyBorder="1" applyAlignment="1">
      <alignment horizontal="center" vertical="top" wrapText="1"/>
    </xf>
    <xf numFmtId="3" fontId="4" fillId="0" borderId="49" xfId="0" applyNumberFormat="1" applyFont="1" applyFill="1" applyBorder="1" applyAlignment="1">
      <alignment horizontal="center" vertical="top" wrapText="1"/>
    </xf>
    <xf numFmtId="3" fontId="4" fillId="0" borderId="44" xfId="0" applyNumberFormat="1" applyFont="1" applyFill="1" applyBorder="1" applyAlignment="1">
      <alignment horizontal="center" vertical="top" wrapText="1"/>
    </xf>
    <xf numFmtId="3" fontId="4" fillId="0" borderId="50" xfId="0" applyNumberFormat="1" applyFont="1" applyFill="1" applyBorder="1" applyAlignment="1">
      <alignment horizontal="center" vertical="top" wrapText="1"/>
    </xf>
    <xf numFmtId="3" fontId="4" fillId="0" borderId="32" xfId="0" applyNumberFormat="1" applyFont="1" applyFill="1" applyBorder="1" applyAlignment="1">
      <alignment horizontal="center" vertical="top" wrapText="1"/>
    </xf>
    <xf numFmtId="3" fontId="4" fillId="0" borderId="66" xfId="0" applyNumberFormat="1" applyFont="1" applyFill="1" applyBorder="1" applyAlignment="1">
      <alignment horizontal="center" vertical="top" wrapText="1"/>
    </xf>
    <xf numFmtId="3" fontId="4" fillId="0" borderId="37" xfId="0" applyNumberFormat="1" applyFont="1" applyFill="1" applyBorder="1" applyAlignment="1">
      <alignment vertical="top" wrapText="1"/>
    </xf>
    <xf numFmtId="3" fontId="2" fillId="0" borderId="62" xfId="0" applyNumberFormat="1" applyFont="1" applyFill="1" applyBorder="1" applyAlignment="1">
      <alignment vertical="top" wrapText="1"/>
    </xf>
    <xf numFmtId="3" fontId="1" fillId="0" borderId="37" xfId="0" applyNumberFormat="1" applyFont="1" applyFill="1" applyBorder="1" applyAlignment="1">
      <alignment horizontal="center" vertical="top" textRotation="1"/>
    </xf>
    <xf numFmtId="3" fontId="1" fillId="0" borderId="62" xfId="0" applyNumberFormat="1" applyFont="1" applyFill="1" applyBorder="1" applyAlignment="1">
      <alignment horizontal="center" vertical="top" textRotation="1"/>
    </xf>
    <xf numFmtId="3" fontId="1" fillId="0" borderId="4" xfId="0" applyNumberFormat="1" applyFont="1" applyFill="1" applyBorder="1" applyAlignment="1">
      <alignment horizontal="center" vertical="top" textRotation="1"/>
    </xf>
    <xf numFmtId="3" fontId="1" fillId="0" borderId="22" xfId="0" applyNumberFormat="1" applyFont="1" applyFill="1" applyBorder="1" applyAlignment="1">
      <alignment horizontal="center" vertical="top" textRotation="1"/>
    </xf>
    <xf numFmtId="3" fontId="1" fillId="0" borderId="6" xfId="0" applyNumberFormat="1" applyFont="1" applyFill="1" applyBorder="1" applyAlignment="1">
      <alignment horizontal="center" vertical="top" textRotation="1"/>
    </xf>
    <xf numFmtId="3" fontId="1" fillId="0" borderId="24" xfId="0" applyNumberFormat="1" applyFont="1" applyFill="1" applyBorder="1" applyAlignment="1">
      <alignment horizontal="center" vertical="top" textRotation="1"/>
    </xf>
    <xf numFmtId="3" fontId="4" fillId="0" borderId="4" xfId="0" applyNumberFormat="1" applyFont="1" applyFill="1" applyBorder="1" applyAlignment="1">
      <alignment horizontal="center" vertical="top"/>
    </xf>
    <xf numFmtId="3" fontId="2" fillId="0" borderId="22" xfId="0" applyNumberFormat="1" applyFont="1" applyFill="1" applyBorder="1" applyAlignment="1">
      <alignment horizontal="center" vertical="top"/>
    </xf>
    <xf numFmtId="3" fontId="4" fillId="0" borderId="6" xfId="0" applyNumberFormat="1" applyFont="1" applyFill="1" applyBorder="1" applyAlignment="1">
      <alignment horizontal="center" vertical="top"/>
    </xf>
    <xf numFmtId="3" fontId="2" fillId="0" borderId="24" xfId="0" applyNumberFormat="1" applyFont="1" applyFill="1" applyBorder="1" applyAlignment="1">
      <alignment horizontal="center" vertical="top"/>
    </xf>
    <xf numFmtId="3" fontId="12" fillId="0" borderId="0" xfId="0" applyNumberFormat="1" applyFont="1" applyAlignment="1">
      <alignment horizontal="center"/>
    </xf>
    <xf numFmtId="3" fontId="14" fillId="0" borderId="0" xfId="0" applyNumberFormat="1" applyFont="1" applyAlignment="1">
      <alignment horizontal="center" vertical="center" wrapText="1"/>
    </xf>
    <xf numFmtId="3" fontId="15" fillId="0" borderId="0" xfId="0" applyNumberFormat="1" applyFont="1" applyAlignment="1">
      <alignment horizontal="center" vertical="top" wrapText="1"/>
    </xf>
    <xf numFmtId="3" fontId="1" fillId="0" borderId="1" xfId="0" applyNumberFormat="1" applyFont="1" applyBorder="1" applyAlignment="1">
      <alignment horizontal="right"/>
    </xf>
    <xf numFmtId="3" fontId="4" fillId="0" borderId="2" xfId="0" applyNumberFormat="1" applyFont="1" applyBorder="1" applyAlignment="1">
      <alignment horizontal="center" vertical="center" textRotation="90" wrapText="1"/>
    </xf>
    <xf numFmtId="3" fontId="4" fillId="0" borderId="11" xfId="0" applyNumberFormat="1" applyFont="1" applyBorder="1" applyAlignment="1">
      <alignment horizontal="center" vertical="center" textRotation="90" wrapText="1"/>
    </xf>
    <xf numFmtId="3" fontId="4" fillId="0" borderId="20" xfId="0" applyNumberFormat="1" applyFont="1" applyBorder="1" applyAlignment="1">
      <alignment horizontal="center" vertical="center" textRotation="90" wrapText="1"/>
    </xf>
    <xf numFmtId="3" fontId="4" fillId="0" borderId="3" xfId="0" applyNumberFormat="1" applyFont="1" applyBorder="1" applyAlignment="1">
      <alignment horizontal="center" vertical="center" textRotation="90" wrapText="1"/>
    </xf>
    <xf numFmtId="3" fontId="4" fillId="0" borderId="12" xfId="0" applyNumberFormat="1" applyFont="1" applyBorder="1" applyAlignment="1">
      <alignment horizontal="center" vertical="center" textRotation="90" wrapText="1"/>
    </xf>
    <xf numFmtId="3" fontId="4" fillId="0" borderId="21" xfId="0" applyNumberFormat="1" applyFont="1" applyBorder="1" applyAlignment="1">
      <alignment horizontal="center" vertical="center" textRotation="90" wrapText="1"/>
    </xf>
    <xf numFmtId="49" fontId="4" fillId="0" borderId="4" xfId="0" applyNumberFormat="1" applyFont="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3" fontId="4" fillId="0" borderId="4"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5" xfId="0" applyNumberFormat="1" applyFont="1" applyBorder="1" applyAlignment="1">
      <alignment horizontal="center" vertical="center" textRotation="90" wrapText="1"/>
    </xf>
    <xf numFmtId="3" fontId="4" fillId="0" borderId="14" xfId="0" applyNumberFormat="1" applyFont="1" applyBorder="1" applyAlignment="1">
      <alignment horizontal="center" vertical="center" textRotation="90" wrapText="1"/>
    </xf>
    <xf numFmtId="3" fontId="4" fillId="0" borderId="23" xfId="0" applyNumberFormat="1" applyFont="1" applyBorder="1" applyAlignment="1">
      <alignment horizontal="center" vertical="center" textRotation="90" wrapText="1"/>
    </xf>
    <xf numFmtId="49" fontId="3" fillId="0" borderId="4"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3" fontId="4" fillId="0" borderId="37" xfId="0" applyNumberFormat="1" applyFont="1" applyFill="1" applyBorder="1" applyAlignment="1">
      <alignment horizontal="center" vertical="top" wrapText="1"/>
    </xf>
    <xf numFmtId="3" fontId="4" fillId="0" borderId="62" xfId="0" applyNumberFormat="1" applyFont="1" applyFill="1" applyBorder="1" applyAlignment="1">
      <alignment horizontal="center" vertical="top" wrapText="1"/>
    </xf>
    <xf numFmtId="3" fontId="4" fillId="0" borderId="41" xfId="0" applyNumberFormat="1" applyFont="1" applyFill="1" applyBorder="1" applyAlignment="1">
      <alignment horizontal="center" vertical="center" textRotation="90" wrapText="1"/>
    </xf>
    <xf numFmtId="3" fontId="3" fillId="0" borderId="61"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4" fillId="0" borderId="43"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top" wrapText="1"/>
    </xf>
    <xf numFmtId="3" fontId="4" fillId="0" borderId="45" xfId="0" applyNumberFormat="1" applyFont="1" applyFill="1" applyBorder="1" applyAlignment="1">
      <alignment horizontal="center" vertical="top" wrapText="1"/>
    </xf>
    <xf numFmtId="3" fontId="4" fillId="0" borderId="53" xfId="0" applyNumberFormat="1" applyFont="1" applyFill="1" applyBorder="1" applyAlignment="1">
      <alignment horizontal="center" vertical="top" wrapText="1"/>
    </xf>
    <xf numFmtId="3" fontId="3" fillId="2" borderId="27" xfId="0" applyNumberFormat="1" applyFont="1" applyFill="1" applyBorder="1" applyAlignment="1">
      <alignment horizontal="left" vertical="top" wrapText="1"/>
    </xf>
    <xf numFmtId="3" fontId="3" fillId="2" borderId="28" xfId="0" applyNumberFormat="1" applyFont="1" applyFill="1" applyBorder="1" applyAlignment="1">
      <alignment horizontal="left" vertical="top" wrapText="1"/>
    </xf>
    <xf numFmtId="3" fontId="3" fillId="2" borderId="29" xfId="0" applyNumberFormat="1" applyFont="1" applyFill="1" applyBorder="1" applyAlignment="1">
      <alignment horizontal="left" vertical="top" wrapText="1"/>
    </xf>
    <xf numFmtId="3" fontId="5" fillId="3" borderId="30" xfId="0" applyNumberFormat="1" applyFont="1" applyFill="1" applyBorder="1" applyAlignment="1">
      <alignment horizontal="left" vertical="top" wrapText="1"/>
    </xf>
    <xf numFmtId="3" fontId="5" fillId="3" borderId="31" xfId="0" applyNumberFormat="1" applyFont="1" applyFill="1" applyBorder="1" applyAlignment="1">
      <alignment horizontal="left" vertical="top" wrapText="1"/>
    </xf>
    <xf numFmtId="3" fontId="5" fillId="3" borderId="32" xfId="0" applyNumberFormat="1" applyFont="1" applyFill="1" applyBorder="1" applyAlignment="1">
      <alignment horizontal="left" vertical="top" wrapText="1"/>
    </xf>
    <xf numFmtId="3" fontId="3" fillId="4" borderId="9" xfId="0" applyNumberFormat="1" applyFont="1" applyFill="1" applyBorder="1" applyAlignment="1">
      <alignment horizontal="left" vertical="top"/>
    </xf>
    <xf numFmtId="3" fontId="3" fillId="4" borderId="10" xfId="0" applyNumberFormat="1" applyFont="1" applyFill="1" applyBorder="1" applyAlignment="1">
      <alignment horizontal="left" vertical="top"/>
    </xf>
    <xf numFmtId="3" fontId="3" fillId="5" borderId="9" xfId="0" applyNumberFormat="1" applyFont="1" applyFill="1" applyBorder="1" applyAlignment="1">
      <alignment horizontal="left" vertical="top" wrapText="1"/>
    </xf>
    <xf numFmtId="3" fontId="3" fillId="5" borderId="35" xfId="0" applyNumberFormat="1" applyFont="1" applyFill="1" applyBorder="1" applyAlignment="1">
      <alignment horizontal="left" vertical="top" wrapText="1"/>
    </xf>
    <xf numFmtId="3" fontId="3" fillId="5" borderId="6" xfId="0" applyNumberFormat="1" applyFont="1" applyFill="1" applyBorder="1" applyAlignment="1">
      <alignment horizontal="left" vertical="top" wrapText="1"/>
    </xf>
    <xf numFmtId="3" fontId="4" fillId="7" borderId="40" xfId="0" applyNumberFormat="1" applyFont="1" applyFill="1" applyBorder="1" applyAlignment="1">
      <alignment horizontal="left" vertical="top" wrapText="1"/>
    </xf>
    <xf numFmtId="3" fontId="4" fillId="7" borderId="48" xfId="0" applyNumberFormat="1" applyFont="1" applyFill="1" applyBorder="1" applyAlignment="1">
      <alignment horizontal="left" vertical="top" wrapText="1"/>
    </xf>
    <xf numFmtId="3" fontId="21" fillId="0" borderId="43" xfId="0" applyNumberFormat="1" applyFont="1" applyFill="1" applyBorder="1" applyAlignment="1">
      <alignment horizontal="center" vertical="center" textRotation="90" wrapText="1"/>
    </xf>
    <xf numFmtId="3" fontId="21" fillId="0" borderId="52" xfId="0" applyNumberFormat="1" applyFont="1" applyFill="1" applyBorder="1" applyAlignment="1">
      <alignment horizontal="center" vertical="center" textRotation="90" wrapText="1"/>
    </xf>
    <xf numFmtId="3" fontId="4" fillId="0" borderId="20" xfId="0" applyNumberFormat="1" applyFont="1" applyBorder="1" applyAlignment="1">
      <alignment horizontal="left" vertical="top" wrapText="1"/>
    </xf>
    <xf numFmtId="3" fontId="4" fillId="0" borderId="21" xfId="0" applyNumberFormat="1" applyFont="1" applyBorder="1" applyAlignment="1">
      <alignment horizontal="left" vertical="top" wrapText="1"/>
    </xf>
    <xf numFmtId="3" fontId="4" fillId="0" borderId="26" xfId="0" applyNumberFormat="1" applyFont="1" applyBorder="1" applyAlignment="1">
      <alignment horizontal="left" vertical="top" wrapText="1"/>
    </xf>
    <xf numFmtId="3" fontId="1" fillId="0" borderId="61" xfId="0" applyNumberFormat="1" applyFont="1" applyBorder="1" applyAlignment="1">
      <alignment horizontal="center" vertical="center" textRotation="90" wrapText="1"/>
    </xf>
    <xf numFmtId="3" fontId="1" fillId="0" borderId="54" xfId="0" applyNumberFormat="1" applyFont="1" applyBorder="1" applyAlignment="1">
      <alignment horizontal="center" vertical="center" textRotation="90" wrapText="1"/>
    </xf>
    <xf numFmtId="3" fontId="1" fillId="0" borderId="60" xfId="0" applyNumberFormat="1" applyFont="1" applyBorder="1" applyAlignment="1">
      <alignment horizontal="center" vertical="center" textRotation="90" wrapText="1"/>
    </xf>
    <xf numFmtId="3" fontId="4" fillId="0" borderId="7" xfId="0" applyNumberFormat="1" applyFont="1" applyBorder="1" applyAlignment="1">
      <alignment horizontal="center" vertical="center" textRotation="90" wrapText="1"/>
    </xf>
    <xf numFmtId="3" fontId="4" fillId="0" borderId="16" xfId="0" applyNumberFormat="1" applyFont="1" applyBorder="1" applyAlignment="1">
      <alignment horizontal="center" vertical="center" textRotation="90" wrapText="1"/>
    </xf>
    <xf numFmtId="3" fontId="4" fillId="0" borderId="25" xfId="0" applyNumberFormat="1" applyFont="1" applyBorder="1" applyAlignment="1">
      <alignment horizontal="center" vertical="center" textRotation="90" wrapText="1"/>
    </xf>
    <xf numFmtId="164" fontId="1" fillId="0" borderId="7" xfId="0" applyNumberFormat="1" applyFont="1" applyBorder="1" applyAlignment="1">
      <alignment horizontal="center" vertical="center" textRotation="90" wrapText="1"/>
    </xf>
    <xf numFmtId="164" fontId="1" fillId="0" borderId="16" xfId="0" applyNumberFormat="1" applyFont="1" applyBorder="1" applyAlignment="1">
      <alignment horizontal="center" vertical="center" textRotation="90" wrapText="1"/>
    </xf>
    <xf numFmtId="164" fontId="1" fillId="0" borderId="25" xfId="0" applyNumberFormat="1" applyFont="1" applyBorder="1" applyAlignment="1">
      <alignment horizontal="center" vertical="center" textRotation="90" wrapText="1"/>
    </xf>
    <xf numFmtId="3" fontId="6" fillId="8" borderId="55" xfId="0" applyNumberFormat="1" applyFont="1" applyFill="1" applyBorder="1" applyAlignment="1">
      <alignment horizontal="right" vertical="top" wrapText="1"/>
    </xf>
    <xf numFmtId="3" fontId="6" fillId="8" borderId="56" xfId="0" applyNumberFormat="1" applyFont="1" applyFill="1" applyBorder="1" applyAlignment="1">
      <alignment horizontal="right" vertical="top" wrapText="1"/>
    </xf>
    <xf numFmtId="3" fontId="6" fillId="8" borderId="57" xfId="0" applyNumberFormat="1" applyFont="1" applyFill="1" applyBorder="1" applyAlignment="1">
      <alignment horizontal="right" vertical="top" wrapText="1"/>
    </xf>
    <xf numFmtId="3" fontId="1" fillId="6" borderId="43" xfId="0" applyNumberFormat="1" applyFont="1" applyFill="1" applyBorder="1" applyAlignment="1">
      <alignment horizontal="center" vertical="center" textRotation="90" wrapText="1"/>
    </xf>
    <xf numFmtId="3" fontId="1" fillId="6" borderId="52" xfId="0" applyNumberFormat="1" applyFont="1" applyFill="1" applyBorder="1" applyAlignment="1">
      <alignment horizontal="center" vertical="center" textRotation="90" wrapText="1"/>
    </xf>
    <xf numFmtId="3" fontId="3" fillId="5" borderId="64" xfId="0" applyNumberFormat="1" applyFont="1" applyFill="1" applyBorder="1" applyAlignment="1">
      <alignment horizontal="right" vertical="top"/>
    </xf>
    <xf numFmtId="3" fontId="4" fillId="5" borderId="34" xfId="0" applyNumberFormat="1" applyFont="1" applyFill="1" applyBorder="1" applyAlignment="1">
      <alignment horizontal="right" vertical="top"/>
    </xf>
    <xf numFmtId="3" fontId="4" fillId="5" borderId="65" xfId="0" applyNumberFormat="1" applyFont="1" applyFill="1" applyBorder="1" applyAlignment="1">
      <alignment horizontal="right" vertical="top"/>
    </xf>
    <xf numFmtId="3" fontId="6" fillId="0" borderId="61" xfId="0" applyNumberFormat="1" applyFont="1" applyBorder="1" applyAlignment="1">
      <alignment horizontal="center" vertical="top" wrapText="1"/>
    </xf>
    <xf numFmtId="3" fontId="6" fillId="0" borderId="60" xfId="0" applyNumberFormat="1" applyFont="1" applyBorder="1" applyAlignment="1">
      <alignment horizontal="center" vertical="top" wrapText="1"/>
    </xf>
    <xf numFmtId="3" fontId="6" fillId="5" borderId="9" xfId="0" applyNumberFormat="1" applyFont="1" applyFill="1" applyBorder="1" applyAlignment="1">
      <alignment horizontal="left" vertical="top"/>
    </xf>
    <xf numFmtId="3" fontId="6" fillId="5" borderId="35" xfId="0" applyNumberFormat="1" applyFont="1" applyFill="1" applyBorder="1" applyAlignment="1">
      <alignment horizontal="left" vertical="top"/>
    </xf>
    <xf numFmtId="3" fontId="6" fillId="5" borderId="6" xfId="0" applyNumberFormat="1" applyFont="1" applyFill="1" applyBorder="1" applyAlignment="1">
      <alignment horizontal="left" vertical="top"/>
    </xf>
    <xf numFmtId="3" fontId="1" fillId="6" borderId="37"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1" fillId="6" borderId="62" xfId="0" applyNumberFormat="1" applyFont="1" applyFill="1" applyBorder="1" applyAlignment="1">
      <alignment horizontal="left" vertical="top" wrapText="1"/>
    </xf>
    <xf numFmtId="3"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1" fillId="0" borderId="17"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0" borderId="19" xfId="0" applyNumberFormat="1" applyFont="1" applyBorder="1" applyAlignment="1">
      <alignment horizontal="center" vertical="center"/>
    </xf>
    <xf numFmtId="0" fontId="12" fillId="0" borderId="0" xfId="0" applyFont="1" applyAlignment="1">
      <alignment horizontal="right"/>
    </xf>
    <xf numFmtId="3" fontId="4" fillId="0" borderId="55" xfId="0" applyNumberFormat="1" applyFont="1" applyFill="1" applyBorder="1" applyAlignment="1">
      <alignment horizontal="left" vertical="top" wrapText="1"/>
    </xf>
    <xf numFmtId="3" fontId="4" fillId="0" borderId="56" xfId="0" applyNumberFormat="1" applyFont="1" applyFill="1" applyBorder="1" applyAlignment="1">
      <alignment horizontal="left" vertical="top" wrapText="1"/>
    </xf>
    <xf numFmtId="3" fontId="4" fillId="0" borderId="57" xfId="0" applyNumberFormat="1" applyFont="1" applyFill="1" applyBorder="1" applyAlignment="1">
      <alignment horizontal="left" vertical="top" wrapText="1"/>
    </xf>
    <xf numFmtId="3" fontId="3" fillId="3" borderId="8" xfId="0" applyNumberFormat="1" applyFont="1" applyFill="1" applyBorder="1" applyAlignment="1">
      <alignment horizontal="left" vertical="top" wrapText="1"/>
    </xf>
    <xf numFmtId="3" fontId="3" fillId="3" borderId="9" xfId="0" applyNumberFormat="1" applyFont="1" applyFill="1" applyBorder="1" applyAlignment="1">
      <alignment horizontal="left" vertical="top" wrapText="1"/>
    </xf>
    <xf numFmtId="3" fontId="3" fillId="3" borderId="10" xfId="0" applyNumberFormat="1" applyFont="1" applyFill="1" applyBorder="1" applyAlignment="1">
      <alignment horizontal="left" vertical="top" wrapText="1"/>
    </xf>
    <xf numFmtId="3" fontId="4" fillId="0" borderId="41" xfId="0" applyNumberFormat="1" applyFont="1" applyFill="1" applyBorder="1" applyAlignment="1">
      <alignment horizontal="left" vertical="top" wrapText="1"/>
    </xf>
    <xf numFmtId="3" fontId="4" fillId="0" borderId="0"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3" fontId="3" fillId="0" borderId="0" xfId="0" applyNumberFormat="1" applyFont="1" applyFill="1" applyBorder="1" applyAlignment="1">
      <alignment horizontal="center" vertical="center" wrapText="1"/>
    </xf>
    <xf numFmtId="3" fontId="1" fillId="0" borderId="35" xfId="0" applyNumberFormat="1" applyFont="1" applyBorder="1" applyAlignment="1">
      <alignment horizontal="left" vertical="top" wrapText="1"/>
    </xf>
    <xf numFmtId="49" fontId="4" fillId="0" borderId="13"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3" fontId="1" fillId="0" borderId="40"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1" fillId="0" borderId="25" xfId="0" applyNumberFormat="1" applyFont="1" applyBorder="1" applyAlignment="1">
      <alignment horizontal="center" vertical="top" wrapText="1"/>
    </xf>
    <xf numFmtId="0" fontId="4" fillId="0" borderId="41" xfId="0" applyFont="1" applyFill="1" applyBorder="1" applyAlignment="1">
      <alignment horizontal="left" vertical="top" wrapText="1"/>
    </xf>
    <xf numFmtId="49" fontId="4" fillId="0" borderId="44" xfId="0" applyNumberFormat="1" applyFont="1" applyBorder="1" applyAlignment="1">
      <alignment horizontal="center" vertical="top" wrapText="1"/>
    </xf>
    <xf numFmtId="49" fontId="4" fillId="0" borderId="50" xfId="0" applyNumberFormat="1" applyFont="1" applyBorder="1" applyAlignment="1">
      <alignment horizontal="center" vertical="top" wrapText="1"/>
    </xf>
    <xf numFmtId="0" fontId="4" fillId="0" borderId="37" xfId="0" applyFont="1" applyFill="1" applyBorder="1" applyAlignment="1">
      <alignment horizontal="left" vertical="top" wrapText="1"/>
    </xf>
    <xf numFmtId="0" fontId="4" fillId="0" borderId="62" xfId="0" applyFont="1" applyFill="1" applyBorder="1" applyAlignment="1">
      <alignment horizontal="left" vertical="top" wrapText="1"/>
    </xf>
    <xf numFmtId="3" fontId="4" fillId="6" borderId="45" xfId="0" applyNumberFormat="1" applyFont="1" applyFill="1" applyBorder="1" applyAlignment="1">
      <alignment horizontal="center" vertical="top"/>
    </xf>
    <xf numFmtId="3" fontId="4" fillId="6" borderId="53" xfId="0" applyNumberFormat="1" applyFont="1" applyFill="1" applyBorder="1" applyAlignment="1">
      <alignment horizontal="center" vertical="top"/>
    </xf>
    <xf numFmtId="0" fontId="4" fillId="0" borderId="7" xfId="0" applyFont="1" applyFill="1" applyBorder="1" applyAlignment="1">
      <alignment horizontal="left" vertical="top" wrapText="1"/>
    </xf>
    <xf numFmtId="3" fontId="3" fillId="0" borderId="41" xfId="0" applyNumberFormat="1" applyFont="1" applyBorder="1" applyAlignment="1">
      <alignment horizontal="center" vertical="center" textRotation="90"/>
    </xf>
    <xf numFmtId="3" fontId="4" fillId="0" borderId="16" xfId="0" applyNumberFormat="1" applyFont="1" applyBorder="1" applyAlignment="1">
      <alignment horizontal="center" vertical="top" wrapText="1"/>
    </xf>
    <xf numFmtId="3" fontId="4" fillId="7" borderId="16" xfId="0" applyNumberFormat="1" applyFont="1" applyFill="1" applyBorder="1" applyAlignment="1">
      <alignment horizontal="left" vertical="top" wrapText="1"/>
    </xf>
    <xf numFmtId="3" fontId="4" fillId="0" borderId="16" xfId="0" applyNumberFormat="1" applyFont="1" applyBorder="1" applyAlignment="1">
      <alignment horizontal="center" vertical="center" wrapText="1"/>
    </xf>
    <xf numFmtId="3" fontId="3" fillId="0" borderId="39" xfId="0" applyNumberFormat="1" applyFont="1" applyBorder="1" applyAlignment="1">
      <alignment horizontal="center" vertical="center" textRotation="90"/>
    </xf>
    <xf numFmtId="3" fontId="3" fillId="0" borderId="52" xfId="0" applyNumberFormat="1" applyFont="1" applyBorder="1" applyAlignment="1">
      <alignment horizontal="center" vertical="center" textRotation="90"/>
    </xf>
    <xf numFmtId="3" fontId="1" fillId="0" borderId="45" xfId="0" applyNumberFormat="1" applyFont="1" applyFill="1" applyBorder="1" applyAlignment="1">
      <alignment horizontal="center" vertical="top"/>
    </xf>
    <xf numFmtId="3" fontId="1" fillId="0" borderId="54" xfId="0" applyNumberFormat="1" applyFont="1" applyFill="1" applyBorder="1" applyAlignment="1">
      <alignment horizontal="center" vertical="top"/>
    </xf>
    <xf numFmtId="3" fontId="1" fillId="6" borderId="40"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9" borderId="23" xfId="0" applyNumberFormat="1" applyFont="1" applyFill="1" applyBorder="1" applyAlignment="1">
      <alignment horizontal="center" vertical="top"/>
    </xf>
    <xf numFmtId="3" fontId="1" fillId="9" borderId="1" xfId="0" applyNumberFormat="1" applyFont="1" applyFill="1" applyBorder="1" applyAlignment="1">
      <alignment horizontal="center" vertical="top"/>
    </xf>
    <xf numFmtId="3" fontId="4" fillId="9" borderId="55" xfId="0" applyNumberFormat="1" applyFont="1" applyFill="1" applyBorder="1" applyAlignment="1">
      <alignment horizontal="center" vertical="top" wrapText="1"/>
    </xf>
    <xf numFmtId="3" fontId="4" fillId="9" borderId="56" xfId="0" applyNumberFormat="1" applyFont="1" applyFill="1" applyBorder="1" applyAlignment="1">
      <alignment horizontal="center" vertical="top" wrapText="1"/>
    </xf>
    <xf numFmtId="3" fontId="4" fillId="9" borderId="57" xfId="0" applyNumberFormat="1" applyFont="1" applyFill="1" applyBorder="1" applyAlignment="1">
      <alignment horizontal="center" vertical="top" wrapText="1"/>
    </xf>
    <xf numFmtId="3" fontId="3" fillId="9" borderId="23" xfId="0" applyNumberFormat="1" applyFont="1" applyFill="1" applyBorder="1" applyAlignment="1">
      <alignment horizontal="center" vertical="top"/>
    </xf>
    <xf numFmtId="3" fontId="3" fillId="9" borderId="56" xfId="0" applyNumberFormat="1" applyFont="1" applyFill="1" applyBorder="1" applyAlignment="1">
      <alignment horizontal="center" vertical="top"/>
    </xf>
    <xf numFmtId="3" fontId="3" fillId="9" borderId="57" xfId="0" applyNumberFormat="1" applyFont="1" applyFill="1" applyBorder="1" applyAlignment="1">
      <alignment horizontal="center" vertical="top"/>
    </xf>
    <xf numFmtId="3" fontId="4" fillId="9" borderId="1" xfId="0" applyNumberFormat="1" applyFont="1" applyFill="1" applyBorder="1" applyAlignment="1">
      <alignment horizontal="center" vertical="top"/>
    </xf>
    <xf numFmtId="3" fontId="4" fillId="9" borderId="24" xfId="0" applyNumberFormat="1" applyFont="1" applyFill="1" applyBorder="1" applyAlignment="1">
      <alignment horizontal="center" vertical="top"/>
    </xf>
    <xf numFmtId="3" fontId="1" fillId="7" borderId="15" xfId="0" applyNumberFormat="1" applyFont="1" applyFill="1" applyBorder="1" applyAlignment="1">
      <alignment horizontal="left" vertical="top" wrapText="1"/>
    </xf>
    <xf numFmtId="3" fontId="1" fillId="7" borderId="66" xfId="0" applyNumberFormat="1" applyFont="1" applyFill="1" applyBorder="1" applyAlignment="1">
      <alignment horizontal="left" vertical="top" wrapText="1"/>
    </xf>
    <xf numFmtId="3" fontId="4" fillId="7" borderId="42" xfId="0" applyNumberFormat="1" applyFont="1" applyFill="1" applyBorder="1" applyAlignment="1">
      <alignment horizontal="left" vertical="top" wrapText="1"/>
    </xf>
    <xf numFmtId="3" fontId="4" fillId="7" borderId="44" xfId="0" applyNumberFormat="1" applyFont="1" applyFill="1" applyBorder="1" applyAlignment="1">
      <alignment horizontal="center" vertical="top" wrapText="1"/>
    </xf>
    <xf numFmtId="3" fontId="4" fillId="7" borderId="13" xfId="0" applyNumberFormat="1" applyFont="1" applyFill="1" applyBorder="1" applyAlignment="1">
      <alignment horizontal="center" vertical="top" wrapText="1"/>
    </xf>
    <xf numFmtId="3" fontId="4" fillId="7" borderId="45" xfId="0" applyNumberFormat="1" applyFont="1" applyFill="1" applyBorder="1" applyAlignment="1">
      <alignment horizontal="center" vertical="top" wrapText="1"/>
    </xf>
    <xf numFmtId="3" fontId="4" fillId="7" borderId="54" xfId="0" applyNumberFormat="1" applyFont="1" applyFill="1" applyBorder="1" applyAlignment="1">
      <alignment horizontal="center" vertical="top" wrapText="1"/>
    </xf>
    <xf numFmtId="3" fontId="1" fillId="0" borderId="48" xfId="0" applyNumberFormat="1" applyFont="1" applyBorder="1" applyAlignment="1">
      <alignment horizontal="center" vertical="top" wrapText="1"/>
    </xf>
    <xf numFmtId="3" fontId="1" fillId="7" borderId="42" xfId="0" applyNumberFormat="1" applyFont="1" applyFill="1" applyBorder="1" applyAlignment="1">
      <alignment horizontal="left" vertical="top" wrapText="1"/>
    </xf>
    <xf numFmtId="3" fontId="1" fillId="7" borderId="49" xfId="0" applyNumberFormat="1" applyFont="1" applyFill="1" applyBorder="1" applyAlignment="1">
      <alignment horizontal="left" vertical="top" wrapText="1"/>
    </xf>
    <xf numFmtId="3" fontId="1" fillId="6" borderId="49" xfId="0" applyNumberFormat="1" applyFont="1" applyFill="1" applyBorder="1" applyAlignment="1">
      <alignment horizontal="left" vertical="top" wrapText="1"/>
    </xf>
    <xf numFmtId="3" fontId="4" fillId="7" borderId="49" xfId="0" applyNumberFormat="1" applyFont="1" applyFill="1" applyBorder="1" applyAlignment="1">
      <alignment horizontal="left" vertical="top" wrapText="1"/>
    </xf>
    <xf numFmtId="3" fontId="4" fillId="0" borderId="40" xfId="0" applyNumberFormat="1" applyFont="1" applyBorder="1" applyAlignment="1">
      <alignment horizontal="center" vertical="top" wrapText="1"/>
    </xf>
    <xf numFmtId="3" fontId="4" fillId="0" borderId="48" xfId="0" applyNumberFormat="1" applyFont="1" applyBorder="1" applyAlignment="1">
      <alignment horizontal="center" vertical="top" wrapText="1"/>
    </xf>
    <xf numFmtId="3" fontId="4" fillId="6" borderId="42" xfId="0" applyNumberFormat="1" applyFont="1" applyFill="1" applyBorder="1" applyAlignment="1">
      <alignment horizontal="left" vertical="top" wrapText="1"/>
    </xf>
    <xf numFmtId="3" fontId="10" fillId="6" borderId="49" xfId="0" applyNumberFormat="1" applyFont="1" applyFill="1" applyBorder="1" applyAlignment="1">
      <alignment horizontal="left" vertical="top" wrapText="1"/>
    </xf>
    <xf numFmtId="3" fontId="6" fillId="6" borderId="45" xfId="0" applyNumberFormat="1" applyFont="1" applyFill="1" applyBorder="1" applyAlignment="1">
      <alignment horizontal="center" vertical="top"/>
    </xf>
    <xf numFmtId="3" fontId="6" fillId="6" borderId="53" xfId="0" applyNumberFormat="1" applyFont="1" applyFill="1" applyBorder="1" applyAlignment="1">
      <alignment horizontal="center" vertical="top"/>
    </xf>
    <xf numFmtId="3" fontId="1" fillId="6" borderId="42" xfId="0" applyNumberFormat="1" applyFont="1" applyFill="1" applyBorder="1" applyAlignment="1">
      <alignment horizontal="left" vertical="top" wrapText="1"/>
    </xf>
    <xf numFmtId="3" fontId="1" fillId="6" borderId="48" xfId="0" applyNumberFormat="1" applyFont="1" applyFill="1" applyBorder="1" applyAlignment="1">
      <alignment horizontal="center" vertical="top" wrapText="1"/>
    </xf>
    <xf numFmtId="3" fontId="6" fillId="5" borderId="10" xfId="0" applyNumberFormat="1" applyFont="1" applyFill="1" applyBorder="1" applyAlignment="1">
      <alignment horizontal="left" vertical="top"/>
    </xf>
    <xf numFmtId="3" fontId="4" fillId="0" borderId="21" xfId="0" applyNumberFormat="1" applyFont="1" applyFill="1" applyBorder="1" applyAlignment="1">
      <alignment horizontal="center" vertical="top"/>
    </xf>
    <xf numFmtId="3" fontId="4" fillId="0" borderId="26" xfId="0" applyNumberFormat="1" applyFont="1" applyFill="1" applyBorder="1" applyAlignment="1">
      <alignment horizontal="center" vertical="top"/>
    </xf>
    <xf numFmtId="3" fontId="3" fillId="6" borderId="25" xfId="0" applyNumberFormat="1" applyFont="1" applyFill="1" applyBorder="1" applyAlignment="1">
      <alignment horizontal="left" vertical="top" wrapText="1"/>
    </xf>
    <xf numFmtId="3" fontId="4" fillId="0" borderId="37" xfId="0" applyNumberFormat="1" applyFont="1" applyFill="1" applyBorder="1" applyAlignment="1">
      <alignment horizontal="center" vertical="top" textRotation="90" wrapText="1"/>
    </xf>
    <xf numFmtId="3" fontId="4" fillId="0" borderId="62" xfId="0" applyNumberFormat="1" applyFont="1" applyFill="1" applyBorder="1" applyAlignment="1">
      <alignment horizontal="center" vertical="top" textRotation="90" wrapText="1"/>
    </xf>
    <xf numFmtId="49" fontId="4" fillId="0" borderId="4" xfId="0" applyNumberFormat="1" applyFont="1" applyBorder="1" applyAlignment="1">
      <alignment horizontal="center" vertical="top" wrapText="1"/>
    </xf>
    <xf numFmtId="3" fontId="3" fillId="0" borderId="6" xfId="0" applyNumberFormat="1" applyFont="1" applyBorder="1" applyAlignment="1">
      <alignment horizontal="center" vertical="top"/>
    </xf>
    <xf numFmtId="3" fontId="3" fillId="0" borderId="24" xfId="0" applyNumberFormat="1" applyFont="1" applyBorder="1" applyAlignment="1">
      <alignment horizontal="center" vertical="top"/>
    </xf>
    <xf numFmtId="3" fontId="4" fillId="0" borderId="7" xfId="0" applyNumberFormat="1" applyFont="1" applyBorder="1" applyAlignment="1">
      <alignment horizontal="center" vertical="top" wrapText="1"/>
    </xf>
    <xf numFmtId="3" fontId="4" fillId="0" borderId="25" xfId="0" applyNumberFormat="1" applyFont="1" applyBorder="1" applyAlignment="1">
      <alignment horizontal="center" vertical="top" wrapText="1"/>
    </xf>
    <xf numFmtId="3" fontId="4" fillId="0" borderId="20" xfId="0" applyNumberFormat="1" applyFont="1" applyFill="1" applyBorder="1" applyAlignment="1">
      <alignment horizontal="center" vertical="top"/>
    </xf>
    <xf numFmtId="3" fontId="4" fillId="0" borderId="41" xfId="0" applyNumberFormat="1" applyFont="1" applyFill="1" applyBorder="1" applyAlignment="1">
      <alignment horizontal="center" vertical="top" textRotation="90" wrapText="1"/>
    </xf>
    <xf numFmtId="3" fontId="3" fillId="0" borderId="15" xfId="0" applyNumberFormat="1" applyFont="1" applyBorder="1" applyAlignment="1">
      <alignment horizontal="center" vertical="top"/>
    </xf>
    <xf numFmtId="3" fontId="1" fillId="0" borderId="7" xfId="0" applyNumberFormat="1" applyFont="1" applyBorder="1" applyAlignment="1">
      <alignment horizontal="center" vertical="top" wrapText="1"/>
    </xf>
    <xf numFmtId="3" fontId="4" fillId="0" borderId="37" xfId="0" applyNumberFormat="1" applyFont="1" applyFill="1" applyBorder="1" applyAlignment="1">
      <alignment horizontal="left" vertical="top" wrapText="1"/>
    </xf>
    <xf numFmtId="3" fontId="4" fillId="0" borderId="49" xfId="0" applyNumberFormat="1" applyFont="1" applyFill="1" applyBorder="1" applyAlignment="1">
      <alignment horizontal="left" vertical="top" wrapText="1"/>
    </xf>
    <xf numFmtId="3" fontId="6" fillId="0" borderId="37" xfId="0" applyNumberFormat="1" applyFont="1" applyFill="1" applyBorder="1" applyAlignment="1">
      <alignment horizontal="center" vertical="center" textRotation="90" wrapText="1"/>
    </xf>
    <xf numFmtId="3" fontId="6" fillId="0" borderId="62" xfId="0" applyNumberFormat="1" applyFont="1" applyFill="1" applyBorder="1" applyAlignment="1">
      <alignment horizontal="center" vertical="center" textRotation="90" wrapText="1"/>
    </xf>
    <xf numFmtId="49" fontId="1" fillId="0" borderId="4" xfId="0" applyNumberFormat="1" applyFont="1" applyBorder="1" applyAlignment="1">
      <alignment horizontal="center" vertical="top"/>
    </xf>
    <xf numFmtId="49" fontId="1" fillId="0" borderId="22" xfId="0" applyNumberFormat="1" applyFont="1" applyBorder="1" applyAlignment="1">
      <alignment horizontal="center" vertical="top"/>
    </xf>
    <xf numFmtId="3" fontId="4" fillId="7" borderId="16" xfId="0" applyNumberFormat="1" applyFont="1" applyFill="1" applyBorder="1" applyAlignment="1">
      <alignment horizontal="center" vertical="top" wrapText="1"/>
    </xf>
    <xf numFmtId="3" fontId="4" fillId="7" borderId="48" xfId="0" applyNumberFormat="1" applyFont="1" applyFill="1" applyBorder="1" applyAlignment="1">
      <alignment horizontal="center" vertical="top" wrapText="1"/>
    </xf>
    <xf numFmtId="3" fontId="4" fillId="6" borderId="49" xfId="0" applyNumberFormat="1" applyFont="1" applyFill="1" applyBorder="1" applyAlignment="1">
      <alignment horizontal="left" vertical="top" wrapText="1"/>
    </xf>
    <xf numFmtId="3" fontId="3" fillId="9" borderId="56" xfId="0" applyNumberFormat="1" applyFont="1" applyFill="1" applyBorder="1" applyAlignment="1">
      <alignment horizontal="right" vertical="top"/>
    </xf>
    <xf numFmtId="3" fontId="3" fillId="9" borderId="57" xfId="0" applyNumberFormat="1" applyFont="1" applyFill="1" applyBorder="1" applyAlignment="1">
      <alignment horizontal="right" vertical="top"/>
    </xf>
    <xf numFmtId="3" fontId="4" fillId="10" borderId="55" xfId="0" applyNumberFormat="1" applyFont="1" applyFill="1" applyBorder="1" applyAlignment="1">
      <alignment horizontal="center" vertical="top" wrapText="1"/>
    </xf>
    <xf numFmtId="3" fontId="4" fillId="10" borderId="56" xfId="0" applyNumberFormat="1" applyFont="1" applyFill="1" applyBorder="1" applyAlignment="1">
      <alignment horizontal="center" vertical="top" wrapText="1"/>
    </xf>
    <xf numFmtId="3" fontId="4" fillId="10" borderId="57" xfId="0" applyNumberFormat="1" applyFont="1" applyFill="1" applyBorder="1" applyAlignment="1">
      <alignment horizontal="center" vertical="top" wrapText="1"/>
    </xf>
    <xf numFmtId="3" fontId="6" fillId="0" borderId="35" xfId="0" applyNumberFormat="1" applyFont="1" applyBorder="1" applyAlignment="1">
      <alignment horizontal="center" vertical="top"/>
    </xf>
    <xf numFmtId="3" fontId="6" fillId="0" borderId="1" xfId="0" applyNumberFormat="1" applyFont="1" applyBorder="1" applyAlignment="1">
      <alignment horizontal="center" vertical="top"/>
    </xf>
    <xf numFmtId="49" fontId="4" fillId="9" borderId="14" xfId="0" applyNumberFormat="1" applyFont="1" applyFill="1" applyBorder="1" applyAlignment="1">
      <alignment horizontal="center" vertical="top"/>
    </xf>
    <xf numFmtId="49" fontId="4" fillId="9" borderId="75" xfId="0" applyNumberFormat="1" applyFont="1" applyFill="1" applyBorder="1" applyAlignment="1">
      <alignment horizontal="center" vertical="top"/>
    </xf>
    <xf numFmtId="3" fontId="4" fillId="0" borderId="42" xfId="0" applyNumberFormat="1" applyFont="1" applyFill="1" applyBorder="1" applyAlignment="1">
      <alignment horizontal="left" vertical="top" wrapText="1"/>
    </xf>
    <xf numFmtId="0" fontId="4" fillId="0" borderId="42" xfId="0" applyFont="1" applyFill="1" applyBorder="1" applyAlignment="1">
      <alignment horizontal="left" vertical="top" wrapText="1"/>
    </xf>
    <xf numFmtId="49" fontId="1" fillId="9" borderId="14" xfId="0" applyNumberFormat="1" applyFont="1" applyFill="1" applyBorder="1" applyAlignment="1">
      <alignment horizontal="center" vertical="top"/>
    </xf>
    <xf numFmtId="49" fontId="1" fillId="9" borderId="75" xfId="0" applyNumberFormat="1" applyFont="1" applyFill="1" applyBorder="1" applyAlignment="1">
      <alignment horizontal="center" vertical="top"/>
    </xf>
    <xf numFmtId="2" fontId="4" fillId="0" borderId="48" xfId="0" applyNumberFormat="1" applyFont="1" applyFill="1" applyBorder="1" applyAlignment="1">
      <alignment horizontal="left" vertical="top" wrapText="1"/>
    </xf>
    <xf numFmtId="0" fontId="11" fillId="0" borderId="40" xfId="0" applyFont="1" applyFill="1" applyBorder="1" applyAlignment="1">
      <alignment horizontal="left" vertical="top" wrapText="1"/>
    </xf>
    <xf numFmtId="0" fontId="11" fillId="0" borderId="25" xfId="0" applyFont="1" applyFill="1" applyBorder="1" applyAlignment="1">
      <alignment horizontal="left" vertical="top" wrapText="1"/>
    </xf>
    <xf numFmtId="3" fontId="4" fillId="0" borderId="7" xfId="0" applyNumberFormat="1" applyFont="1" applyFill="1" applyBorder="1" applyAlignment="1">
      <alignment horizontal="center" vertical="top" wrapText="1"/>
    </xf>
    <xf numFmtId="3" fontId="4" fillId="0" borderId="25" xfId="0" applyNumberFormat="1" applyFont="1" applyFill="1" applyBorder="1" applyAlignment="1">
      <alignment horizontal="center" vertical="top" wrapText="1"/>
    </xf>
    <xf numFmtId="49" fontId="3" fillId="0" borderId="13" xfId="0" applyNumberFormat="1" applyFont="1" applyBorder="1" applyAlignment="1">
      <alignment horizontal="center" vertical="top"/>
    </xf>
    <xf numFmtId="3" fontId="3" fillId="10" borderId="56" xfId="0" applyNumberFormat="1" applyFont="1" applyFill="1" applyBorder="1" applyAlignment="1">
      <alignment horizontal="right" vertical="top"/>
    </xf>
    <xf numFmtId="3" fontId="3" fillId="10" borderId="57" xfId="0" applyNumberFormat="1" applyFont="1" applyFill="1" applyBorder="1" applyAlignment="1">
      <alignment horizontal="right" vertical="top"/>
    </xf>
    <xf numFmtId="0" fontId="4" fillId="0" borderId="42" xfId="0" applyFont="1" applyFill="1" applyBorder="1" applyAlignment="1">
      <alignment horizontal="center" vertical="top" wrapText="1"/>
    </xf>
    <xf numFmtId="0" fontId="4" fillId="0" borderId="62" xfId="0" applyFont="1" applyFill="1" applyBorder="1" applyAlignment="1">
      <alignment horizontal="center" vertical="top" wrapText="1"/>
    </xf>
    <xf numFmtId="3" fontId="4" fillId="0" borderId="32" xfId="0" applyNumberFormat="1" applyFont="1" applyFill="1" applyBorder="1" applyAlignment="1">
      <alignment horizontal="center" vertical="top"/>
    </xf>
    <xf numFmtId="3" fontId="4" fillId="0" borderId="24" xfId="0" applyNumberFormat="1" applyFont="1" applyFill="1" applyBorder="1" applyAlignment="1">
      <alignment horizontal="center" vertical="top"/>
    </xf>
    <xf numFmtId="3" fontId="3" fillId="0" borderId="35"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4" fillId="0" borderId="40" xfId="0" applyNumberFormat="1" applyFont="1" applyFill="1" applyBorder="1" applyAlignment="1">
      <alignment horizontal="center" vertical="top" wrapText="1"/>
    </xf>
    <xf numFmtId="3" fontId="4" fillId="0" borderId="48" xfId="0" applyNumberFormat="1" applyFont="1" applyFill="1" applyBorder="1" applyAlignment="1">
      <alignment horizontal="center" vertical="top" wrapText="1"/>
    </xf>
    <xf numFmtId="3" fontId="3" fillId="4" borderId="52" xfId="0" applyNumberFormat="1" applyFont="1" applyFill="1" applyBorder="1" applyAlignment="1">
      <alignment horizontal="center" vertical="top"/>
    </xf>
    <xf numFmtId="3" fontId="3" fillId="5" borderId="50" xfId="0" applyNumberFormat="1" applyFont="1" applyFill="1" applyBorder="1" applyAlignment="1">
      <alignment horizontal="center" vertical="top"/>
    </xf>
    <xf numFmtId="3" fontId="10" fillId="0" borderId="41" xfId="0" applyNumberFormat="1" applyFont="1" applyBorder="1" applyAlignment="1">
      <alignment horizontal="left" vertical="top" wrapText="1"/>
    </xf>
    <xf numFmtId="3" fontId="16" fillId="0" borderId="0" xfId="0" applyNumberFormat="1" applyFont="1" applyAlignment="1">
      <alignment horizontal="center" vertical="center" wrapText="1"/>
    </xf>
    <xf numFmtId="3" fontId="12" fillId="0" borderId="0" xfId="0" applyNumberFormat="1" applyFont="1" applyAlignment="1">
      <alignment horizontal="center" vertical="top" wrapText="1"/>
    </xf>
    <xf numFmtId="3" fontId="1" fillId="0" borderId="1" xfId="0" applyNumberFormat="1" applyFont="1" applyBorder="1" applyAlignment="1">
      <alignment horizontal="right" vertical="top"/>
    </xf>
    <xf numFmtId="49" fontId="4" fillId="0" borderId="3" xfId="0" applyNumberFormat="1" applyFont="1" applyBorder="1" applyAlignment="1">
      <alignment horizontal="center" vertical="center" textRotation="90" wrapText="1"/>
    </xf>
    <xf numFmtId="49" fontId="4" fillId="0" borderId="12" xfId="0" applyNumberFormat="1" applyFont="1" applyBorder="1" applyAlignment="1">
      <alignment horizontal="center" vertical="center" textRotation="90" wrapText="1"/>
    </xf>
    <xf numFmtId="49" fontId="4" fillId="0" borderId="21" xfId="0" applyNumberFormat="1" applyFont="1" applyBorder="1" applyAlignment="1">
      <alignment horizontal="center" vertical="center" textRotation="90" wrapText="1"/>
    </xf>
    <xf numFmtId="3" fontId="1" fillId="0" borderId="42" xfId="0" applyNumberFormat="1" applyFont="1" applyFill="1" applyBorder="1" applyAlignment="1">
      <alignment horizontal="center" vertical="center" textRotation="90" wrapText="1"/>
    </xf>
    <xf numFmtId="3" fontId="1" fillId="0" borderId="45" xfId="0" applyNumberFormat="1" applyFont="1" applyFill="1" applyBorder="1" applyAlignment="1">
      <alignment horizontal="center" vertical="center" textRotation="90" wrapText="1"/>
    </xf>
    <xf numFmtId="3" fontId="1" fillId="0" borderId="60" xfId="0" applyNumberFormat="1" applyFont="1" applyFill="1" applyBorder="1" applyAlignment="1">
      <alignment horizontal="center" vertical="center" textRotation="90" wrapText="1"/>
    </xf>
    <xf numFmtId="3" fontId="4" fillId="0" borderId="17" xfId="0" applyNumberFormat="1" applyFont="1" applyFill="1" applyBorder="1" applyAlignment="1">
      <alignment horizontal="center" vertical="center"/>
    </xf>
    <xf numFmtId="3" fontId="4" fillId="0" borderId="71" xfId="0" applyNumberFormat="1" applyFont="1" applyFill="1" applyBorder="1" applyAlignment="1">
      <alignment horizontal="center" vertical="center"/>
    </xf>
    <xf numFmtId="3" fontId="4" fillId="0" borderId="45" xfId="0" applyNumberFormat="1" applyFont="1" applyFill="1" applyBorder="1" applyAlignment="1">
      <alignment horizontal="center" vertical="center" textRotation="90" wrapText="1"/>
    </xf>
    <xf numFmtId="3" fontId="4" fillId="0" borderId="60" xfId="0" applyNumberFormat="1" applyFont="1" applyFill="1" applyBorder="1" applyAlignment="1">
      <alignment horizontal="center" vertical="center" textRotation="90" wrapText="1"/>
    </xf>
    <xf numFmtId="3" fontId="1" fillId="0" borderId="6" xfId="0" applyNumberFormat="1" applyFont="1" applyBorder="1" applyAlignment="1">
      <alignment horizontal="center" vertical="center" textRotation="90" wrapText="1"/>
    </xf>
    <xf numFmtId="3" fontId="1" fillId="0" borderId="15" xfId="0" applyNumberFormat="1" applyFont="1" applyBorder="1" applyAlignment="1">
      <alignment horizontal="center" vertical="center" textRotation="90" wrapText="1"/>
    </xf>
    <xf numFmtId="3" fontId="1" fillId="0" borderId="24" xfId="0" applyNumberFormat="1" applyFont="1" applyBorder="1" applyAlignment="1">
      <alignment horizontal="center" vertical="center" textRotation="90" wrapText="1"/>
    </xf>
    <xf numFmtId="3" fontId="1" fillId="0" borderId="7"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3" fontId="3" fillId="0" borderId="28" xfId="0" applyNumberFormat="1" applyFont="1" applyBorder="1" applyAlignment="1">
      <alignment horizontal="center" vertical="center" wrapText="1"/>
    </xf>
    <xf numFmtId="3" fontId="3" fillId="0" borderId="29" xfId="0" applyNumberFormat="1" applyFont="1" applyBorder="1" applyAlignment="1">
      <alignment horizontal="center" vertical="center" wrapText="1"/>
    </xf>
    <xf numFmtId="3" fontId="1" fillId="0" borderId="7" xfId="0" applyNumberFormat="1" applyFont="1" applyBorder="1" applyAlignment="1">
      <alignment horizontal="center" vertical="center" textRotation="90" wrapText="1"/>
    </xf>
    <xf numFmtId="3" fontId="1" fillId="0" borderId="16" xfId="0" applyNumberFormat="1" applyFont="1" applyBorder="1" applyAlignment="1">
      <alignment horizontal="center" vertical="center" textRotation="90" wrapText="1"/>
    </xf>
    <xf numFmtId="3" fontId="1" fillId="0" borderId="25" xfId="0" applyNumberFormat="1" applyFont="1" applyBorder="1" applyAlignment="1">
      <alignment horizontal="center" vertical="center" textRotation="90" wrapText="1"/>
    </xf>
    <xf numFmtId="3" fontId="4" fillId="0" borderId="16" xfId="0" applyNumberFormat="1" applyFont="1" applyFill="1" applyBorder="1" applyAlignment="1">
      <alignment horizontal="center" vertical="top" wrapText="1"/>
    </xf>
    <xf numFmtId="3" fontId="4" fillId="6" borderId="54" xfId="0" applyNumberFormat="1" applyFont="1" applyFill="1" applyBorder="1" applyAlignment="1">
      <alignment horizontal="center" vertical="top"/>
    </xf>
    <xf numFmtId="3" fontId="18" fillId="6" borderId="40" xfId="0" applyNumberFormat="1" applyFont="1" applyFill="1" applyBorder="1" applyAlignment="1">
      <alignment horizontal="left" vertical="top" wrapText="1"/>
    </xf>
    <xf numFmtId="3" fontId="18" fillId="6" borderId="16" xfId="0" applyNumberFormat="1" applyFont="1" applyFill="1" applyBorder="1" applyAlignment="1">
      <alignment horizontal="left" vertical="top" wrapText="1"/>
    </xf>
    <xf numFmtId="3" fontId="18" fillId="6" borderId="48" xfId="0" applyNumberFormat="1" applyFont="1" applyFill="1" applyBorder="1" applyAlignment="1">
      <alignment horizontal="left" vertical="top" wrapText="1"/>
    </xf>
    <xf numFmtId="3" fontId="1" fillId="0" borderId="36"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61" xfId="0" applyNumberFormat="1" applyFont="1" applyBorder="1" applyAlignment="1">
      <alignment horizontal="center" vertical="center" wrapText="1"/>
    </xf>
    <xf numFmtId="3" fontId="6" fillId="10" borderId="55" xfId="0" applyNumberFormat="1" applyFont="1" applyFill="1" applyBorder="1" applyAlignment="1">
      <alignment horizontal="right" vertical="top" wrapText="1"/>
    </xf>
    <xf numFmtId="3" fontId="6" fillId="10" borderId="56" xfId="0" applyNumberFormat="1" applyFont="1" applyFill="1" applyBorder="1" applyAlignment="1">
      <alignment horizontal="right" vertical="top" wrapText="1"/>
    </xf>
    <xf numFmtId="3" fontId="6" fillId="10" borderId="57" xfId="0" applyNumberFormat="1" applyFont="1" applyFill="1" applyBorder="1" applyAlignment="1">
      <alignment horizontal="right" vertical="top" wrapText="1"/>
    </xf>
    <xf numFmtId="3" fontId="3" fillId="5" borderId="14" xfId="0" applyNumberFormat="1" applyFont="1" applyFill="1" applyBorder="1" applyAlignment="1">
      <alignment horizontal="center" vertical="top"/>
    </xf>
    <xf numFmtId="3" fontId="3" fillId="5" borderId="23" xfId="0" applyNumberFormat="1" applyFont="1" applyFill="1" applyBorder="1" applyAlignment="1">
      <alignment horizontal="center" vertical="top"/>
    </xf>
    <xf numFmtId="49" fontId="3" fillId="0" borderId="14" xfId="0" applyNumberFormat="1" applyFont="1" applyBorder="1" applyAlignment="1">
      <alignment horizontal="center" vertical="top"/>
    </xf>
    <xf numFmtId="49" fontId="3" fillId="0" borderId="23" xfId="0" applyNumberFormat="1" applyFont="1" applyBorder="1" applyAlignment="1">
      <alignment horizontal="center" vertical="top"/>
    </xf>
    <xf numFmtId="3" fontId="3" fillId="8" borderId="33" xfId="0" applyNumberFormat="1" applyFont="1" applyFill="1" applyBorder="1" applyAlignment="1">
      <alignment horizontal="right" vertical="top" wrapText="1"/>
    </xf>
    <xf numFmtId="3" fontId="3" fillId="8" borderId="34" xfId="0" applyNumberFormat="1" applyFont="1" applyFill="1" applyBorder="1" applyAlignment="1">
      <alignment horizontal="right" vertical="top" wrapText="1"/>
    </xf>
    <xf numFmtId="3" fontId="3" fillId="8" borderId="77" xfId="0" applyNumberFormat="1" applyFont="1" applyFill="1" applyBorder="1" applyAlignment="1">
      <alignment horizontal="right" vertical="top" wrapText="1"/>
    </xf>
    <xf numFmtId="3" fontId="4" fillId="0" borderId="52" xfId="0" applyNumberFormat="1" applyFont="1" applyBorder="1" applyAlignment="1">
      <alignment horizontal="left" vertical="top" wrapText="1"/>
    </xf>
    <xf numFmtId="3" fontId="4" fillId="0" borderId="50" xfId="0" applyNumberFormat="1" applyFont="1" applyBorder="1" applyAlignment="1">
      <alignment horizontal="left" vertical="top" wrapText="1"/>
    </xf>
    <xf numFmtId="3" fontId="4" fillId="0" borderId="53" xfId="0" applyNumberFormat="1" applyFont="1" applyBorder="1" applyAlignment="1">
      <alignment horizontal="left" vertical="top" wrapText="1"/>
    </xf>
    <xf numFmtId="3" fontId="4" fillId="0" borderId="43" xfId="0" applyNumberFormat="1" applyFont="1" applyBorder="1" applyAlignment="1">
      <alignment horizontal="left" vertical="top" wrapText="1"/>
    </xf>
    <xf numFmtId="3" fontId="4" fillId="0" borderId="44" xfId="0" applyNumberFormat="1" applyFont="1" applyBorder="1" applyAlignment="1">
      <alignment horizontal="left" vertical="top" wrapText="1"/>
    </xf>
    <xf numFmtId="3" fontId="4" fillId="0" borderId="45" xfId="0" applyNumberFormat="1" applyFont="1" applyBorder="1" applyAlignment="1">
      <alignment horizontal="left" vertical="top" wrapText="1"/>
    </xf>
    <xf numFmtId="3" fontId="4" fillId="7" borderId="52" xfId="0" applyNumberFormat="1" applyFont="1" applyFill="1" applyBorder="1" applyAlignment="1">
      <alignment horizontal="left" vertical="top" wrapText="1"/>
    </xf>
    <xf numFmtId="3" fontId="4" fillId="7" borderId="50" xfId="0" applyNumberFormat="1" applyFont="1" applyFill="1" applyBorder="1" applyAlignment="1">
      <alignment horizontal="left" vertical="top" wrapText="1"/>
    </xf>
    <xf numFmtId="3" fontId="4" fillId="7" borderId="53" xfId="0" applyNumberFormat="1" applyFont="1" applyFill="1" applyBorder="1" applyAlignment="1">
      <alignment horizontal="left" vertical="top" wrapText="1"/>
    </xf>
    <xf numFmtId="3" fontId="3" fillId="3" borderId="33" xfId="0" applyNumberFormat="1" applyFont="1" applyFill="1" applyBorder="1" applyAlignment="1">
      <alignment horizontal="right" vertical="top" wrapText="1"/>
    </xf>
    <xf numFmtId="3" fontId="3" fillId="3" borderId="34" xfId="0" applyNumberFormat="1" applyFont="1" applyFill="1" applyBorder="1" applyAlignment="1">
      <alignment horizontal="right" vertical="top" wrapText="1"/>
    </xf>
    <xf numFmtId="3" fontId="3" fillId="3" borderId="77" xfId="0" applyNumberFormat="1" applyFont="1" applyFill="1" applyBorder="1" applyAlignment="1">
      <alignment horizontal="right" vertical="top" wrapText="1"/>
    </xf>
    <xf numFmtId="3" fontId="4" fillId="0" borderId="7" xfId="0" applyNumberFormat="1" applyFont="1" applyFill="1" applyBorder="1" applyAlignment="1">
      <alignment horizontal="center" vertical="top"/>
    </xf>
    <xf numFmtId="3" fontId="2" fillId="0" borderId="25" xfId="0" applyNumberFormat="1" applyFont="1" applyFill="1" applyBorder="1" applyAlignment="1">
      <alignment horizontal="center" vertical="top"/>
    </xf>
    <xf numFmtId="0" fontId="4" fillId="0" borderId="15" xfId="0" applyFont="1" applyFill="1" applyBorder="1" applyAlignment="1">
      <alignment horizontal="left" vertical="top" wrapText="1"/>
    </xf>
    <xf numFmtId="0" fontId="4" fillId="0" borderId="66" xfId="0" applyFont="1" applyFill="1" applyBorder="1" applyAlignment="1">
      <alignment horizontal="left" vertical="top" wrapText="1"/>
    </xf>
    <xf numFmtId="3" fontId="19" fillId="0" borderId="40" xfId="0" applyNumberFormat="1" applyFont="1" applyFill="1" applyBorder="1" applyAlignment="1">
      <alignment horizontal="left" vertical="top" wrapText="1"/>
    </xf>
    <xf numFmtId="3" fontId="19" fillId="0" borderId="48" xfId="0" applyNumberFormat="1" applyFont="1" applyFill="1" applyBorder="1" applyAlignment="1">
      <alignment horizontal="left" vertical="top" wrapText="1"/>
    </xf>
    <xf numFmtId="3" fontId="4" fillId="0" borderId="35" xfId="0" applyNumberFormat="1" applyFont="1" applyFill="1" applyBorder="1" applyAlignment="1">
      <alignment horizontal="center" vertical="top"/>
    </xf>
    <xf numFmtId="3" fontId="2" fillId="0" borderId="1" xfId="0" applyNumberFormat="1" applyFont="1" applyFill="1" applyBorder="1" applyAlignment="1">
      <alignment horizontal="center" vertical="top"/>
    </xf>
    <xf numFmtId="3" fontId="1" fillId="0" borderId="16" xfId="0" applyNumberFormat="1" applyFont="1" applyFill="1" applyBorder="1" applyAlignment="1">
      <alignment horizontal="left" vertical="top" wrapText="1"/>
    </xf>
    <xf numFmtId="3" fontId="1" fillId="0" borderId="52" xfId="0" applyNumberFormat="1" applyFont="1" applyFill="1" applyBorder="1" applyAlignment="1">
      <alignment horizontal="center" vertical="center" textRotation="90" wrapText="1"/>
    </xf>
    <xf numFmtId="49" fontId="4" fillId="6" borderId="41" xfId="0" applyNumberFormat="1" applyFont="1" applyFill="1" applyBorder="1" applyAlignment="1">
      <alignment horizontal="center" vertical="top"/>
    </xf>
    <xf numFmtId="49" fontId="4" fillId="6" borderId="49" xfId="0" applyNumberFormat="1" applyFont="1" applyFill="1" applyBorder="1" applyAlignment="1">
      <alignment horizontal="center" vertical="top"/>
    </xf>
    <xf numFmtId="49" fontId="4" fillId="6" borderId="44" xfId="0" applyNumberFormat="1" applyFont="1" applyFill="1" applyBorder="1" applyAlignment="1">
      <alignment horizontal="center" vertical="top"/>
    </xf>
    <xf numFmtId="49" fontId="4" fillId="6" borderId="50" xfId="0" applyNumberFormat="1" applyFont="1" applyFill="1" applyBorder="1" applyAlignment="1">
      <alignment horizontal="center" vertical="top"/>
    </xf>
    <xf numFmtId="49" fontId="4" fillId="6" borderId="32" xfId="0" applyNumberFormat="1" applyFont="1" applyFill="1" applyBorder="1" applyAlignment="1">
      <alignment horizontal="center" vertical="top"/>
    </xf>
    <xf numFmtId="49" fontId="4" fillId="6" borderId="66" xfId="0" applyNumberFormat="1" applyFont="1" applyFill="1" applyBorder="1" applyAlignment="1">
      <alignment horizontal="center" vertical="top"/>
    </xf>
    <xf numFmtId="3" fontId="4" fillId="0" borderId="66" xfId="0" applyNumberFormat="1" applyFont="1" applyFill="1" applyBorder="1" applyAlignment="1">
      <alignment horizontal="left" vertical="top" wrapText="1"/>
    </xf>
    <xf numFmtId="2" fontId="4" fillId="0" borderId="32" xfId="0" applyNumberFormat="1" applyFont="1" applyFill="1" applyBorder="1" applyAlignment="1">
      <alignment horizontal="left" vertical="top" wrapText="1"/>
    </xf>
    <xf numFmtId="2" fontId="4" fillId="0" borderId="66" xfId="0" applyNumberFormat="1" applyFont="1" applyFill="1" applyBorder="1" applyAlignment="1">
      <alignment horizontal="left" vertical="top" wrapText="1"/>
    </xf>
    <xf numFmtId="3" fontId="1" fillId="0" borderId="6" xfId="0" applyNumberFormat="1" applyFont="1" applyFill="1" applyBorder="1" applyAlignment="1">
      <alignment horizontal="left" vertical="top" wrapText="1"/>
    </xf>
    <xf numFmtId="3" fontId="1" fillId="0" borderId="24" xfId="0" applyNumberFormat="1" applyFont="1" applyFill="1" applyBorder="1" applyAlignment="1">
      <alignment horizontal="left" vertical="top" wrapText="1"/>
    </xf>
    <xf numFmtId="3" fontId="1" fillId="0" borderId="32" xfId="0" applyNumberFormat="1" applyFont="1" applyFill="1" applyBorder="1" applyAlignment="1">
      <alignment horizontal="left" vertical="top" wrapText="1"/>
    </xf>
    <xf numFmtId="3" fontId="19" fillId="0" borderId="30" xfId="0" applyNumberFormat="1" applyFont="1" applyFill="1" applyBorder="1" applyAlignment="1">
      <alignment horizontal="center" vertical="top"/>
    </xf>
    <xf numFmtId="3" fontId="19" fillId="0" borderId="55" xfId="0" applyNumberFormat="1" applyFont="1" applyFill="1" applyBorder="1" applyAlignment="1">
      <alignment horizontal="center" vertical="top"/>
    </xf>
    <xf numFmtId="3" fontId="4" fillId="0" borderId="19" xfId="0" applyNumberFormat="1" applyFont="1" applyFill="1" applyBorder="1" applyAlignment="1">
      <alignment horizontal="center" vertical="top"/>
    </xf>
    <xf numFmtId="3" fontId="4" fillId="0" borderId="57" xfId="0" applyNumberFormat="1" applyFont="1" applyFill="1" applyBorder="1" applyAlignment="1">
      <alignment horizontal="center" vertical="top"/>
    </xf>
    <xf numFmtId="164" fontId="1" fillId="7" borderId="44" xfId="0" applyNumberFormat="1" applyFont="1" applyFill="1" applyBorder="1" applyAlignment="1">
      <alignment horizontal="center" vertical="top" wrapText="1"/>
    </xf>
    <xf numFmtId="164" fontId="1" fillId="7" borderId="50" xfId="0" applyNumberFormat="1" applyFont="1" applyFill="1" applyBorder="1" applyAlignment="1">
      <alignment horizontal="center" vertical="top" wrapText="1"/>
    </xf>
    <xf numFmtId="3" fontId="6" fillId="0" borderId="45" xfId="0" applyNumberFormat="1" applyFont="1" applyBorder="1" applyAlignment="1">
      <alignment horizontal="center" vertical="top"/>
    </xf>
    <xf numFmtId="3" fontId="6" fillId="0" borderId="53" xfId="0" applyNumberFormat="1" applyFont="1" applyBorder="1" applyAlignment="1">
      <alignment horizontal="center" vertical="top"/>
    </xf>
    <xf numFmtId="3" fontId="6" fillId="6" borderId="7" xfId="0" applyNumberFormat="1" applyFont="1" applyFill="1" applyBorder="1" applyAlignment="1">
      <alignment horizontal="left" vertical="top" wrapText="1"/>
    </xf>
    <xf numFmtId="3" fontId="6" fillId="6" borderId="16" xfId="0" applyNumberFormat="1" applyFont="1" applyFill="1" applyBorder="1" applyAlignment="1">
      <alignment horizontal="left" vertical="top" wrapText="1"/>
    </xf>
    <xf numFmtId="3" fontId="6" fillId="6" borderId="25" xfId="0" applyNumberFormat="1" applyFont="1" applyFill="1" applyBorder="1" applyAlignment="1">
      <alignment horizontal="left" vertical="top" wrapText="1"/>
    </xf>
    <xf numFmtId="3" fontId="1" fillId="0" borderId="41" xfId="0" applyNumberFormat="1" applyFont="1" applyFill="1" applyBorder="1" applyAlignment="1">
      <alignment horizontal="center" vertical="center" textRotation="90" wrapText="1"/>
    </xf>
    <xf numFmtId="3" fontId="6" fillId="0" borderId="54" xfId="0" applyNumberFormat="1" applyFont="1" applyBorder="1" applyAlignment="1">
      <alignment horizontal="center" vertical="top"/>
    </xf>
    <xf numFmtId="3" fontId="6" fillId="6" borderId="54" xfId="0" applyNumberFormat="1" applyFont="1" applyFill="1" applyBorder="1" applyAlignment="1">
      <alignment horizontal="center" vertical="top"/>
    </xf>
    <xf numFmtId="3" fontId="3" fillId="5" borderId="65" xfId="0" applyNumberFormat="1" applyFont="1" applyFill="1" applyBorder="1" applyAlignment="1">
      <alignment horizontal="right" vertical="top"/>
    </xf>
    <xf numFmtId="0" fontId="1" fillId="0" borderId="40" xfId="0" applyFont="1" applyBorder="1" applyAlignment="1">
      <alignment horizontal="left" vertical="top" wrapText="1"/>
    </xf>
    <xf numFmtId="0" fontId="1" fillId="0" borderId="16" xfId="0" applyFont="1" applyBorder="1" applyAlignment="1">
      <alignment horizontal="left" vertical="top" wrapText="1"/>
    </xf>
    <xf numFmtId="3" fontId="1" fillId="6" borderId="7" xfId="0" applyNumberFormat="1" applyFont="1" applyFill="1" applyBorder="1" applyAlignment="1">
      <alignment horizontal="left" vertical="top" wrapText="1"/>
    </xf>
    <xf numFmtId="3" fontId="1" fillId="6" borderId="25" xfId="0" applyNumberFormat="1" applyFont="1" applyFill="1" applyBorder="1" applyAlignment="1">
      <alignment horizontal="left" vertical="top" wrapText="1"/>
    </xf>
    <xf numFmtId="3" fontId="1" fillId="0" borderId="7" xfId="0" applyNumberFormat="1" applyFont="1" applyFill="1" applyBorder="1" applyAlignment="1">
      <alignment horizontal="center" vertical="top" textRotation="1"/>
    </xf>
    <xf numFmtId="3" fontId="1" fillId="0" borderId="25" xfId="0" applyNumberFormat="1" applyFont="1" applyFill="1" applyBorder="1" applyAlignment="1">
      <alignment horizontal="center" vertical="top" textRotation="1"/>
    </xf>
    <xf numFmtId="3" fontId="3" fillId="4" borderId="43" xfId="0" applyNumberFormat="1" applyFont="1" applyFill="1" applyBorder="1" applyAlignment="1">
      <alignment horizontal="center" vertical="top"/>
    </xf>
    <xf numFmtId="3" fontId="3" fillId="5" borderId="44" xfId="0" applyNumberFormat="1" applyFont="1" applyFill="1" applyBorder="1" applyAlignment="1">
      <alignment horizontal="center" vertical="top"/>
    </xf>
    <xf numFmtId="3" fontId="6" fillId="5" borderId="65" xfId="0" applyNumberFormat="1" applyFont="1" applyFill="1" applyBorder="1" applyAlignment="1">
      <alignment horizontal="left" vertical="top"/>
    </xf>
    <xf numFmtId="3" fontId="19" fillId="6" borderId="16" xfId="0" applyNumberFormat="1" applyFont="1" applyFill="1" applyBorder="1" applyAlignment="1">
      <alignment horizontal="left" vertical="top" wrapText="1"/>
    </xf>
    <xf numFmtId="164" fontId="1" fillId="7" borderId="42" xfId="0" applyNumberFormat="1" applyFont="1" applyFill="1" applyBorder="1" applyAlignment="1">
      <alignment horizontal="center" vertical="top" wrapText="1"/>
    </xf>
    <xf numFmtId="164" fontId="1" fillId="7" borderId="49" xfId="0" applyNumberFormat="1" applyFont="1" applyFill="1" applyBorder="1" applyAlignment="1">
      <alignment horizontal="center" vertical="top" wrapText="1"/>
    </xf>
    <xf numFmtId="3" fontId="1" fillId="6" borderId="40" xfId="0" applyNumberFormat="1" applyFont="1" applyFill="1" applyBorder="1" applyAlignment="1">
      <alignment vertical="top" wrapText="1"/>
    </xf>
    <xf numFmtId="0" fontId="17" fillId="0" borderId="48" xfId="0" applyFont="1" applyBorder="1" applyAlignment="1">
      <alignment vertical="top" wrapText="1"/>
    </xf>
    <xf numFmtId="3" fontId="19" fillId="6" borderId="7" xfId="0" applyNumberFormat="1" applyFont="1" applyFill="1" applyBorder="1" applyAlignment="1">
      <alignment horizontal="left" vertical="top" wrapText="1"/>
    </xf>
    <xf numFmtId="3" fontId="19" fillId="6" borderId="25" xfId="0" applyNumberFormat="1"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0" xfId="0" applyFont="1" applyFill="1" applyBorder="1" applyAlignment="1">
      <alignment horizontal="left" vertical="top" wrapText="1"/>
    </xf>
    <xf numFmtId="3" fontId="4" fillId="7" borderId="7" xfId="0" applyNumberFormat="1" applyFont="1" applyFill="1" applyBorder="1" applyAlignment="1">
      <alignment horizontal="left" vertical="top" wrapText="1"/>
    </xf>
    <xf numFmtId="0" fontId="12" fillId="0" borderId="0" xfId="0" applyFont="1" applyAlignment="1">
      <alignment horizontal="right" vertical="top"/>
    </xf>
    <xf numFmtId="0" fontId="4" fillId="6" borderId="16" xfId="0" applyFont="1" applyFill="1" applyBorder="1" applyAlignment="1">
      <alignment horizontal="left" vertical="top" wrapText="1"/>
    </xf>
    <xf numFmtId="3" fontId="4" fillId="5" borderId="62" xfId="0" applyNumberFormat="1" applyFont="1" applyFill="1" applyBorder="1" applyAlignment="1">
      <alignment horizontal="center" vertical="top"/>
    </xf>
    <xf numFmtId="3" fontId="1" fillId="0" borderId="42" xfId="0" applyNumberFormat="1" applyFont="1" applyFill="1" applyBorder="1" applyAlignment="1">
      <alignment horizontal="center" vertical="top" wrapText="1"/>
    </xf>
    <xf numFmtId="3" fontId="1" fillId="0" borderId="49" xfId="0" applyNumberFormat="1" applyFont="1" applyFill="1" applyBorder="1" applyAlignment="1">
      <alignment horizontal="center" vertical="top" wrapText="1"/>
    </xf>
    <xf numFmtId="49" fontId="4" fillId="0" borderId="16"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164" fontId="1" fillId="0" borderId="6" xfId="0" applyNumberFormat="1" applyFont="1" applyBorder="1" applyAlignment="1">
      <alignment horizontal="center" vertical="center" textRotation="90" wrapText="1"/>
    </xf>
    <xf numFmtId="164" fontId="1" fillId="0" borderId="15" xfId="0" applyNumberFormat="1" applyFont="1" applyBorder="1" applyAlignment="1">
      <alignment horizontal="center" vertical="center" textRotation="90" wrapText="1"/>
    </xf>
    <xf numFmtId="164" fontId="1" fillId="0" borderId="24" xfId="0" applyNumberFormat="1" applyFont="1" applyBorder="1" applyAlignment="1">
      <alignment horizontal="center" vertical="center" textRotation="90" wrapText="1"/>
    </xf>
    <xf numFmtId="3" fontId="3" fillId="7" borderId="48" xfId="0" applyNumberFormat="1" applyFont="1" applyFill="1" applyBorder="1" applyAlignment="1">
      <alignment horizontal="left" vertical="top" wrapText="1"/>
    </xf>
    <xf numFmtId="3" fontId="12" fillId="0" borderId="7"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3" fontId="12" fillId="0" borderId="25" xfId="0" applyNumberFormat="1" applyFont="1" applyBorder="1" applyAlignment="1">
      <alignment horizontal="center" vertical="center" wrapText="1"/>
    </xf>
    <xf numFmtId="164" fontId="1" fillId="0" borderId="36" xfId="0" applyNumberFormat="1" applyFont="1" applyBorder="1" applyAlignment="1">
      <alignment horizontal="center" vertical="center" textRotation="90" wrapText="1"/>
    </xf>
    <xf numFmtId="164" fontId="1" fillId="0" borderId="39" xfId="0" applyNumberFormat="1" applyFont="1" applyBorder="1" applyAlignment="1">
      <alignment horizontal="center" vertical="center" textRotation="90" wrapText="1"/>
    </xf>
    <xf numFmtId="164" fontId="1" fillId="0" borderId="59" xfId="0" applyNumberFormat="1" applyFont="1" applyBorder="1" applyAlignment="1">
      <alignment horizontal="center" vertical="center" textRotation="90" wrapText="1"/>
    </xf>
    <xf numFmtId="164" fontId="1" fillId="0" borderId="4" xfId="0" applyNumberFormat="1" applyFont="1" applyBorder="1" applyAlignment="1">
      <alignment horizontal="center" vertical="center" textRotation="90" wrapText="1"/>
    </xf>
    <xf numFmtId="164" fontId="1" fillId="0" borderId="13" xfId="0" applyNumberFormat="1" applyFont="1" applyBorder="1" applyAlignment="1">
      <alignment horizontal="center" vertical="center" textRotation="90" wrapText="1"/>
    </xf>
    <xf numFmtId="164" fontId="1" fillId="0" borderId="22" xfId="0" applyNumberFormat="1" applyFont="1" applyBorder="1" applyAlignment="1">
      <alignment horizontal="center" vertical="center" textRotation="90" wrapText="1"/>
    </xf>
    <xf numFmtId="164" fontId="1" fillId="0" borderId="37" xfId="0" applyNumberFormat="1" applyFont="1" applyBorder="1" applyAlignment="1">
      <alignment horizontal="center" vertical="center" textRotation="90" wrapText="1"/>
    </xf>
    <xf numFmtId="164" fontId="1" fillId="0" borderId="41" xfId="0" applyNumberFormat="1" applyFont="1" applyBorder="1" applyAlignment="1">
      <alignment horizontal="center" vertical="center" textRotation="90" wrapText="1"/>
    </xf>
    <xf numFmtId="164" fontId="1" fillId="0" borderId="62" xfId="0" applyNumberFormat="1" applyFont="1" applyBorder="1" applyAlignment="1">
      <alignment horizontal="center" vertical="center" textRotation="90" wrapText="1"/>
    </xf>
    <xf numFmtId="3" fontId="22" fillId="0" borderId="39" xfId="0" applyNumberFormat="1" applyFont="1" applyFill="1" applyBorder="1" applyAlignment="1">
      <alignment vertical="center" textRotation="90" wrapText="1"/>
    </xf>
    <xf numFmtId="3" fontId="22" fillId="0" borderId="52" xfId="0" applyNumberFormat="1" applyFont="1" applyFill="1" applyBorder="1" applyAlignment="1">
      <alignment vertical="center" textRotation="90" wrapText="1"/>
    </xf>
    <xf numFmtId="49" fontId="25" fillId="0" borderId="61" xfId="0" applyNumberFormat="1" applyFont="1" applyBorder="1" applyAlignment="1">
      <alignment horizontal="center" vertical="top" wrapText="1"/>
    </xf>
    <xf numFmtId="49" fontId="25" fillId="0" borderId="54" xfId="0" applyNumberFormat="1" applyFont="1" applyBorder="1" applyAlignment="1">
      <alignment horizontal="center" vertical="top" wrapText="1"/>
    </xf>
    <xf numFmtId="49" fontId="4" fillId="0" borderId="40" xfId="0" applyNumberFormat="1" applyFont="1" applyFill="1" applyBorder="1" applyAlignment="1">
      <alignment horizontal="left" vertical="top" wrapText="1"/>
    </xf>
    <xf numFmtId="49" fontId="4" fillId="0" borderId="48" xfId="0" applyNumberFormat="1" applyFont="1" applyFill="1" applyBorder="1" applyAlignment="1">
      <alignment horizontal="left" vertical="top" wrapText="1"/>
    </xf>
    <xf numFmtId="3" fontId="4" fillId="0" borderId="72" xfId="0" applyNumberFormat="1" applyFont="1" applyFill="1" applyBorder="1" applyAlignment="1">
      <alignment horizontal="center" vertical="top" wrapText="1"/>
    </xf>
    <xf numFmtId="3" fontId="4" fillId="0" borderId="75" xfId="0" applyNumberFormat="1" applyFont="1" applyFill="1" applyBorder="1" applyAlignment="1">
      <alignment horizontal="center" vertical="top" wrapText="1"/>
    </xf>
    <xf numFmtId="3" fontId="1" fillId="0" borderId="35" xfId="0" applyNumberFormat="1" applyFont="1" applyFill="1" applyBorder="1" applyAlignment="1">
      <alignment horizontal="center" vertical="top" textRotation="1"/>
    </xf>
    <xf numFmtId="3" fontId="1" fillId="0" borderId="1" xfId="0" applyNumberFormat="1" applyFont="1" applyFill="1" applyBorder="1" applyAlignment="1">
      <alignment horizontal="center" vertical="top" textRotation="1"/>
    </xf>
  </cellXfs>
  <cellStyles count="1">
    <cellStyle name="Įprastas"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57"/>
  <sheetViews>
    <sheetView tabSelected="1" zoomScale="110" zoomScaleNormal="110" zoomScaleSheetLayoutView="70" workbookViewId="0">
      <selection sqref="A1:N1"/>
    </sheetView>
  </sheetViews>
  <sheetFormatPr defaultColWidth="9.140625" defaultRowHeight="15" x14ac:dyDescent="0.25"/>
  <cols>
    <col min="1" max="1" width="3.28515625" style="1099" customWidth="1"/>
    <col min="2" max="2" width="3.28515625" style="1319" customWidth="1"/>
    <col min="3" max="3" width="3.28515625" style="1099" customWidth="1"/>
    <col min="4" max="4" width="25.28515625" style="1099" customWidth="1"/>
    <col min="5" max="5" width="4" style="1319" customWidth="1"/>
    <col min="6" max="6" width="3.140625" style="1099" customWidth="1"/>
    <col min="7" max="7" width="7.5703125" style="1099" customWidth="1"/>
    <col min="8" max="10" width="9.140625" style="1099"/>
    <col min="11" max="11" width="24.28515625" style="1099" customWidth="1"/>
    <col min="12" max="14" width="5.42578125" style="1099" customWidth="1"/>
    <col min="15" max="16384" width="9.140625" style="1099"/>
  </cols>
  <sheetData>
    <row r="1" spans="1:19" s="1089" customFormat="1" ht="16.5" customHeight="1" x14ac:dyDescent="0.25">
      <c r="A1" s="2228" t="s">
        <v>0</v>
      </c>
      <c r="B1" s="2228"/>
      <c r="C1" s="2228"/>
      <c r="D1" s="2228"/>
      <c r="E1" s="2228"/>
      <c r="F1" s="2228"/>
      <c r="G1" s="2228"/>
      <c r="H1" s="2228"/>
      <c r="I1" s="2228"/>
      <c r="J1" s="2228"/>
      <c r="K1" s="2228"/>
      <c r="L1" s="2228"/>
      <c r="M1" s="2228"/>
      <c r="N1" s="2228"/>
    </row>
    <row r="2" spans="1:19" s="1090" customFormat="1" ht="16.5" customHeight="1" x14ac:dyDescent="0.25">
      <c r="A2" s="2229" t="s">
        <v>1</v>
      </c>
      <c r="B2" s="2229"/>
      <c r="C2" s="2229"/>
      <c r="D2" s="2229"/>
      <c r="E2" s="2229"/>
      <c r="F2" s="2229"/>
      <c r="G2" s="2229"/>
      <c r="H2" s="2229"/>
      <c r="I2" s="2229"/>
      <c r="J2" s="2229"/>
      <c r="K2" s="2229"/>
      <c r="L2" s="2229"/>
      <c r="M2" s="2229"/>
      <c r="N2" s="2229"/>
    </row>
    <row r="3" spans="1:19" s="1090" customFormat="1" ht="16.5" customHeight="1" x14ac:dyDescent="0.25">
      <c r="A3" s="2230" t="s">
        <v>2</v>
      </c>
      <c r="B3" s="2230"/>
      <c r="C3" s="2230"/>
      <c r="D3" s="2230"/>
      <c r="E3" s="2230"/>
      <c r="F3" s="2230"/>
      <c r="G3" s="2230"/>
      <c r="H3" s="2230"/>
      <c r="I3" s="2230"/>
      <c r="J3" s="2230"/>
      <c r="K3" s="2230"/>
      <c r="L3" s="2230"/>
      <c r="M3" s="2230"/>
      <c r="N3" s="2230"/>
    </row>
    <row r="4" spans="1:19" s="2" customFormat="1" ht="21.75" customHeight="1" thickBot="1" x14ac:dyDescent="0.25">
      <c r="A4" s="2231" t="s">
        <v>3</v>
      </c>
      <c r="B4" s="2231"/>
      <c r="C4" s="2231"/>
      <c r="D4" s="2231"/>
      <c r="E4" s="2231"/>
      <c r="F4" s="2231"/>
      <c r="G4" s="2231"/>
      <c r="H4" s="2231"/>
      <c r="I4" s="2231"/>
      <c r="J4" s="2231"/>
      <c r="K4" s="2231"/>
      <c r="L4" s="2231"/>
      <c r="M4" s="2231"/>
      <c r="N4" s="2231"/>
    </row>
    <row r="5" spans="1:19" s="3" customFormat="1" ht="18.75" customHeight="1" thickBot="1" x14ac:dyDescent="0.3">
      <c r="A5" s="2232" t="s">
        <v>4</v>
      </c>
      <c r="B5" s="2235" t="s">
        <v>5</v>
      </c>
      <c r="C5" s="2238" t="s">
        <v>6</v>
      </c>
      <c r="D5" s="2241" t="s">
        <v>7</v>
      </c>
      <c r="E5" s="2244" t="s">
        <v>8</v>
      </c>
      <c r="F5" s="2276" t="s">
        <v>10</v>
      </c>
      <c r="G5" s="2279" t="s">
        <v>11</v>
      </c>
      <c r="H5" s="2282" t="s">
        <v>12</v>
      </c>
      <c r="I5" s="2282" t="s">
        <v>13</v>
      </c>
      <c r="J5" s="2282" t="s">
        <v>14</v>
      </c>
      <c r="K5" s="2301" t="s">
        <v>15</v>
      </c>
      <c r="L5" s="2302"/>
      <c r="M5" s="2302"/>
      <c r="N5" s="2303"/>
    </row>
    <row r="6" spans="1:19" s="3" customFormat="1" ht="16.5" customHeight="1" x14ac:dyDescent="0.25">
      <c r="A6" s="2233"/>
      <c r="B6" s="2236"/>
      <c r="C6" s="2239"/>
      <c r="D6" s="2242"/>
      <c r="E6" s="2245"/>
      <c r="F6" s="2277"/>
      <c r="G6" s="2280"/>
      <c r="H6" s="2283"/>
      <c r="I6" s="2283"/>
      <c r="J6" s="2283"/>
      <c r="K6" s="2304" t="s">
        <v>7</v>
      </c>
      <c r="L6" s="2306" t="s">
        <v>16</v>
      </c>
      <c r="M6" s="2307"/>
      <c r="N6" s="2308"/>
    </row>
    <row r="7" spans="1:19" s="3" customFormat="1" ht="103.5" customHeight="1" thickBot="1" x14ac:dyDescent="0.3">
      <c r="A7" s="2234"/>
      <c r="B7" s="2237"/>
      <c r="C7" s="2240"/>
      <c r="D7" s="2243"/>
      <c r="E7" s="2246"/>
      <c r="F7" s="2278"/>
      <c r="G7" s="2281"/>
      <c r="H7" s="2284"/>
      <c r="I7" s="2284"/>
      <c r="J7" s="2284"/>
      <c r="K7" s="2305"/>
      <c r="L7" s="4" t="s">
        <v>17</v>
      </c>
      <c r="M7" s="4" t="s">
        <v>18</v>
      </c>
      <c r="N7" s="5" t="s">
        <v>19</v>
      </c>
    </row>
    <row r="8" spans="1:19" s="2" customFormat="1" ht="18" customHeight="1" x14ac:dyDescent="0.25">
      <c r="A8" s="2258" t="s">
        <v>20</v>
      </c>
      <c r="B8" s="2259"/>
      <c r="C8" s="2259"/>
      <c r="D8" s="2259"/>
      <c r="E8" s="2259"/>
      <c r="F8" s="2259"/>
      <c r="G8" s="2259"/>
      <c r="H8" s="2259"/>
      <c r="I8" s="2259"/>
      <c r="J8" s="2259"/>
      <c r="K8" s="2259"/>
      <c r="L8" s="2259"/>
      <c r="M8" s="2259"/>
      <c r="N8" s="2260"/>
    </row>
    <row r="9" spans="1:19" s="2" customFormat="1" ht="16.5" customHeight="1" thickBot="1" x14ac:dyDescent="0.3">
      <c r="A9" s="2261" t="s">
        <v>21</v>
      </c>
      <c r="B9" s="2262"/>
      <c r="C9" s="2262"/>
      <c r="D9" s="2262"/>
      <c r="E9" s="2262"/>
      <c r="F9" s="2262"/>
      <c r="G9" s="2262"/>
      <c r="H9" s="2262"/>
      <c r="I9" s="2262"/>
      <c r="J9" s="2262"/>
      <c r="K9" s="2262"/>
      <c r="L9" s="2262"/>
      <c r="M9" s="2262"/>
      <c r="N9" s="2263"/>
      <c r="S9" s="3"/>
    </row>
    <row r="10" spans="1:19" s="3" customFormat="1" ht="16.5" customHeight="1" thickBot="1" x14ac:dyDescent="0.3">
      <c r="A10" s="6" t="s">
        <v>22</v>
      </c>
      <c r="B10" s="2264" t="s">
        <v>23</v>
      </c>
      <c r="C10" s="2264"/>
      <c r="D10" s="2264"/>
      <c r="E10" s="2264"/>
      <c r="F10" s="2264"/>
      <c r="G10" s="2264"/>
      <c r="H10" s="2264"/>
      <c r="I10" s="2264"/>
      <c r="J10" s="2264"/>
      <c r="K10" s="2264"/>
      <c r="L10" s="2264"/>
      <c r="M10" s="2264"/>
      <c r="N10" s="2265"/>
    </row>
    <row r="11" spans="1:19" s="3" customFormat="1" ht="30.75" customHeight="1" thickBot="1" x14ac:dyDescent="0.3">
      <c r="A11" s="7" t="s">
        <v>22</v>
      </c>
      <c r="B11" s="8" t="s">
        <v>22</v>
      </c>
      <c r="C11" s="2266" t="s">
        <v>24</v>
      </c>
      <c r="D11" s="2266"/>
      <c r="E11" s="2266"/>
      <c r="F11" s="2266"/>
      <c r="G11" s="2267"/>
      <c r="H11" s="2267"/>
      <c r="I11" s="2267"/>
      <c r="J11" s="2267"/>
      <c r="K11" s="2267"/>
      <c r="L11" s="2267"/>
      <c r="M11" s="2267"/>
      <c r="N11" s="2268"/>
    </row>
    <row r="12" spans="1:19" s="3" customFormat="1" ht="57" customHeight="1" x14ac:dyDescent="0.25">
      <c r="A12" s="1271" t="s">
        <v>22</v>
      </c>
      <c r="B12" s="9" t="s">
        <v>22</v>
      </c>
      <c r="C12" s="10" t="s">
        <v>22</v>
      </c>
      <c r="D12" s="11" t="s">
        <v>25</v>
      </c>
      <c r="E12" s="1324"/>
      <c r="F12" s="1284" t="s">
        <v>27</v>
      </c>
      <c r="G12" s="1301" t="s">
        <v>28</v>
      </c>
      <c r="H12" s="15">
        <v>727</v>
      </c>
      <c r="I12" s="15">
        <v>1209.7</v>
      </c>
      <c r="J12" s="16">
        <v>1209.7</v>
      </c>
      <c r="K12" s="992" t="s">
        <v>269</v>
      </c>
      <c r="L12" s="17">
        <v>5</v>
      </c>
      <c r="M12" s="18">
        <v>5</v>
      </c>
      <c r="N12" s="19">
        <v>5</v>
      </c>
    </row>
    <row r="13" spans="1:19" s="3" customFormat="1" ht="42" customHeight="1" x14ac:dyDescent="0.25">
      <c r="A13" s="1269"/>
      <c r="B13" s="20"/>
      <c r="C13" s="21"/>
      <c r="D13" s="2063" t="s">
        <v>30</v>
      </c>
      <c r="E13" s="22"/>
      <c r="F13" s="993"/>
      <c r="G13" s="24" t="s">
        <v>31</v>
      </c>
      <c r="H13" s="85">
        <v>4155.8999999999996</v>
      </c>
      <c r="I13" s="84">
        <f>4313.4-3.5</f>
        <v>4309.8999999999996</v>
      </c>
      <c r="J13" s="84">
        <f>4313.5-3.5</f>
        <v>4310</v>
      </c>
      <c r="K13" s="27" t="s">
        <v>268</v>
      </c>
      <c r="L13" s="28">
        <v>186</v>
      </c>
      <c r="M13" s="1360">
        <v>196</v>
      </c>
      <c r="N13" s="29">
        <v>196</v>
      </c>
    </row>
    <row r="14" spans="1:19" s="3" customFormat="1" ht="54" customHeight="1" x14ac:dyDescent="0.25">
      <c r="A14" s="1269"/>
      <c r="B14" s="20"/>
      <c r="C14" s="21"/>
      <c r="D14" s="2064"/>
      <c r="E14" s="22"/>
      <c r="F14" s="993"/>
      <c r="G14" s="31"/>
      <c r="H14" s="33"/>
      <c r="I14" s="33"/>
      <c r="J14" s="33"/>
      <c r="K14" s="27" t="s">
        <v>272</v>
      </c>
      <c r="L14" s="34">
        <v>5</v>
      </c>
      <c r="M14" s="1360">
        <v>65</v>
      </c>
      <c r="N14" s="1361">
        <v>70</v>
      </c>
    </row>
    <row r="15" spans="1:19" s="3" customFormat="1" ht="33.75" customHeight="1" x14ac:dyDescent="0.25">
      <c r="A15" s="1269"/>
      <c r="B15" s="20"/>
      <c r="C15" s="21"/>
      <c r="D15" s="2064"/>
      <c r="E15" s="22"/>
      <c r="F15" s="993"/>
      <c r="G15" s="31"/>
      <c r="H15" s="33"/>
      <c r="I15" s="33"/>
      <c r="J15" s="36"/>
      <c r="K15" s="37" t="s">
        <v>33</v>
      </c>
      <c r="L15" s="34">
        <v>3500</v>
      </c>
      <c r="M15" s="1360">
        <v>3500</v>
      </c>
      <c r="N15" s="1361">
        <v>3500</v>
      </c>
    </row>
    <row r="16" spans="1:19" s="3" customFormat="1" ht="42.75" customHeight="1" x14ac:dyDescent="0.25">
      <c r="A16" s="1269"/>
      <c r="B16" s="20"/>
      <c r="C16" s="21"/>
      <c r="D16" s="35"/>
      <c r="E16" s="22"/>
      <c r="F16" s="993"/>
      <c r="G16" s="31"/>
      <c r="H16" s="204"/>
      <c r="I16" s="33"/>
      <c r="J16" s="33"/>
      <c r="K16" s="39" t="s">
        <v>34</v>
      </c>
      <c r="L16" s="1363">
        <v>15800</v>
      </c>
      <c r="M16" s="40">
        <v>16280</v>
      </c>
      <c r="N16" s="1364">
        <v>16280</v>
      </c>
    </row>
    <row r="17" spans="1:18" s="3" customFormat="1" ht="38.25" customHeight="1" x14ac:dyDescent="0.25">
      <c r="A17" s="1269"/>
      <c r="B17" s="20"/>
      <c r="C17" s="21"/>
      <c r="D17" s="35"/>
      <c r="E17" s="22"/>
      <c r="F17" s="993"/>
      <c r="G17" s="41"/>
      <c r="H17" s="33"/>
      <c r="I17" s="33"/>
      <c r="J17" s="33"/>
      <c r="K17" s="2269" t="s">
        <v>35</v>
      </c>
      <c r="L17" s="28">
        <v>95</v>
      </c>
      <c r="M17" s="1360">
        <v>104</v>
      </c>
      <c r="N17" s="29">
        <v>114</v>
      </c>
    </row>
    <row r="18" spans="1:18" s="3" customFormat="1" ht="17.25" customHeight="1" x14ac:dyDescent="0.25">
      <c r="A18" s="1269"/>
      <c r="B18" s="20"/>
      <c r="C18" s="21"/>
      <c r="D18" s="1265"/>
      <c r="E18" s="22"/>
      <c r="F18" s="993"/>
      <c r="G18" s="42" t="s">
        <v>36</v>
      </c>
      <c r="H18" s="44">
        <f>SUM(H12:H17)</f>
        <v>4882.8999999999996</v>
      </c>
      <c r="I18" s="44">
        <f>SUM(I12:I17)</f>
        <v>5519.5999999999995</v>
      </c>
      <c r="J18" s="45">
        <f>SUM(J12:J17)</f>
        <v>5519.7</v>
      </c>
      <c r="K18" s="2270"/>
      <c r="L18" s="46"/>
      <c r="M18" s="47"/>
      <c r="N18" s="48"/>
    </row>
    <row r="19" spans="1:18" s="3" customFormat="1" ht="39" customHeight="1" x14ac:dyDescent="0.25">
      <c r="A19" s="1269"/>
      <c r="B19" s="20"/>
      <c r="C19" s="21"/>
      <c r="D19" s="2063" t="s">
        <v>37</v>
      </c>
      <c r="E19" s="2271" t="s">
        <v>322</v>
      </c>
      <c r="F19" s="994" t="s">
        <v>27</v>
      </c>
      <c r="G19" s="50" t="s">
        <v>28</v>
      </c>
      <c r="H19" s="58">
        <f>1627.8+425.1</f>
        <v>2052.9</v>
      </c>
      <c r="I19" s="52">
        <v>1627.8</v>
      </c>
      <c r="J19" s="52">
        <v>1627.8</v>
      </c>
      <c r="K19" s="2098" t="s">
        <v>38</v>
      </c>
      <c r="L19" s="53">
        <v>639</v>
      </c>
      <c r="M19" s="54">
        <v>640</v>
      </c>
      <c r="N19" s="55">
        <v>640</v>
      </c>
    </row>
    <row r="20" spans="1:18" s="3" customFormat="1" ht="16.5" customHeight="1" x14ac:dyDescent="0.25">
      <c r="A20" s="1269"/>
      <c r="B20" s="20"/>
      <c r="C20" s="21"/>
      <c r="D20" s="2145"/>
      <c r="E20" s="2272"/>
      <c r="F20" s="993"/>
      <c r="G20" s="42" t="s">
        <v>36</v>
      </c>
      <c r="H20" s="44">
        <f>SUM(H19:H19)</f>
        <v>2052.9</v>
      </c>
      <c r="I20" s="44">
        <f>SUM(I19:I19)</f>
        <v>1627.8</v>
      </c>
      <c r="J20" s="43">
        <f>SUM(J19:J19)</f>
        <v>1627.8</v>
      </c>
      <c r="K20" s="2099"/>
      <c r="L20" s="22"/>
      <c r="M20" s="56"/>
      <c r="N20" s="57"/>
    </row>
    <row r="21" spans="1:18" s="3" customFormat="1" ht="27.75" customHeight="1" x14ac:dyDescent="0.25">
      <c r="A21" s="1269"/>
      <c r="B21" s="20"/>
      <c r="C21" s="21"/>
      <c r="D21" s="2116" t="s">
        <v>39</v>
      </c>
      <c r="E21" s="1322"/>
      <c r="F21" s="994" t="s">
        <v>27</v>
      </c>
      <c r="G21" s="50" t="s">
        <v>28</v>
      </c>
      <c r="H21" s="137">
        <f>217.4</f>
        <v>217.4</v>
      </c>
      <c r="I21" s="58">
        <v>214.5</v>
      </c>
      <c r="J21" s="58">
        <v>214.5</v>
      </c>
      <c r="K21" s="2098" t="s">
        <v>40</v>
      </c>
      <c r="L21" s="2254">
        <v>23</v>
      </c>
      <c r="M21" s="2212">
        <v>23</v>
      </c>
      <c r="N21" s="2256">
        <v>23</v>
      </c>
    </row>
    <row r="22" spans="1:18" s="3" customFormat="1" ht="16.5" customHeight="1" x14ac:dyDescent="0.25">
      <c r="A22" s="1269"/>
      <c r="B22" s="20"/>
      <c r="C22" s="21"/>
      <c r="D22" s="2122"/>
      <c r="E22" s="1323"/>
      <c r="F22" s="995"/>
      <c r="G22" s="60" t="s">
        <v>36</v>
      </c>
      <c r="H22" s="61">
        <f>H21</f>
        <v>217.4</v>
      </c>
      <c r="I22" s="61">
        <f>+I21</f>
        <v>214.5</v>
      </c>
      <c r="J22" s="62">
        <f>+J21</f>
        <v>214.5</v>
      </c>
      <c r="K22" s="2099"/>
      <c r="L22" s="2255"/>
      <c r="M22" s="2213"/>
      <c r="N22" s="2257"/>
    </row>
    <row r="23" spans="1:18" s="3" customFormat="1" ht="39.75" customHeight="1" x14ac:dyDescent="0.25">
      <c r="A23" s="1269"/>
      <c r="B23" s="20"/>
      <c r="C23" s="21"/>
      <c r="D23" s="2064" t="s">
        <v>41</v>
      </c>
      <c r="E23" s="2288" t="s">
        <v>314</v>
      </c>
      <c r="F23" s="993" t="s">
        <v>27</v>
      </c>
      <c r="G23" s="41" t="s">
        <v>28</v>
      </c>
      <c r="H23" s="63">
        <v>471</v>
      </c>
      <c r="I23" s="63">
        <v>589.70000000000005</v>
      </c>
      <c r="J23" s="63">
        <v>589.70000000000005</v>
      </c>
      <c r="K23" s="2101" t="s">
        <v>42</v>
      </c>
      <c r="L23" s="64" t="s">
        <v>367</v>
      </c>
      <c r="M23" s="65" t="s">
        <v>43</v>
      </c>
      <c r="N23" s="66" t="s">
        <v>43</v>
      </c>
    </row>
    <row r="24" spans="1:18" s="3" customFormat="1" ht="16.5" customHeight="1" x14ac:dyDescent="0.25">
      <c r="A24" s="1269"/>
      <c r="B24" s="20"/>
      <c r="C24" s="21"/>
      <c r="D24" s="2064"/>
      <c r="E24" s="2289"/>
      <c r="F24" s="993"/>
      <c r="G24" s="42" t="s">
        <v>36</v>
      </c>
      <c r="H24" s="44">
        <f>H23</f>
        <v>471</v>
      </c>
      <c r="I24" s="44">
        <f>+I23</f>
        <v>589.70000000000005</v>
      </c>
      <c r="J24" s="45">
        <f>+J23</f>
        <v>589.70000000000005</v>
      </c>
      <c r="K24" s="2101"/>
      <c r="L24" s="67" t="s">
        <v>378</v>
      </c>
      <c r="M24" s="68" t="s">
        <v>44</v>
      </c>
      <c r="N24" s="69" t="s">
        <v>44</v>
      </c>
    </row>
    <row r="25" spans="1:18" s="3" customFormat="1" ht="36.75" customHeight="1" x14ac:dyDescent="0.25">
      <c r="A25" s="2173"/>
      <c r="B25" s="2174"/>
      <c r="C25" s="70"/>
      <c r="D25" s="2063" t="s">
        <v>45</v>
      </c>
      <c r="E25" s="2288" t="s">
        <v>314</v>
      </c>
      <c r="F25" s="768">
        <v>3</v>
      </c>
      <c r="G25" s="1297" t="s">
        <v>31</v>
      </c>
      <c r="H25" s="52">
        <v>129.19999999999999</v>
      </c>
      <c r="I25" s="52">
        <v>129.19999999999999</v>
      </c>
      <c r="J25" s="52">
        <v>129.19999999999999</v>
      </c>
      <c r="K25" s="1267" t="s">
        <v>273</v>
      </c>
      <c r="L25" s="34">
        <v>2100</v>
      </c>
      <c r="M25" s="1360">
        <v>2100</v>
      </c>
      <c r="N25" s="1361">
        <v>2100</v>
      </c>
    </row>
    <row r="26" spans="1:18" s="3" customFormat="1" ht="15" customHeight="1" x14ac:dyDescent="0.25">
      <c r="A26" s="2173"/>
      <c r="B26" s="2174"/>
      <c r="C26" s="70"/>
      <c r="D26" s="2145"/>
      <c r="E26" s="2289"/>
      <c r="F26" s="996"/>
      <c r="G26" s="76" t="s">
        <v>36</v>
      </c>
      <c r="H26" s="61">
        <f>H25</f>
        <v>129.19999999999999</v>
      </c>
      <c r="I26" s="61">
        <f>+I25</f>
        <v>129.19999999999999</v>
      </c>
      <c r="J26" s="62">
        <f>+J25</f>
        <v>129.19999999999999</v>
      </c>
      <c r="K26" s="77"/>
      <c r="L26" s="78"/>
      <c r="M26" s="79"/>
      <c r="N26" s="80"/>
    </row>
    <row r="27" spans="1:18" s="2" customFormat="1" ht="21.75" customHeight="1" x14ac:dyDescent="0.25">
      <c r="A27" s="2173"/>
      <c r="B27" s="2174"/>
      <c r="C27" s="70"/>
      <c r="D27" s="2063" t="s">
        <v>360</v>
      </c>
      <c r="E27" s="2251" t="s">
        <v>326</v>
      </c>
      <c r="F27" s="2134" t="s">
        <v>27</v>
      </c>
      <c r="G27" s="24" t="s">
        <v>31</v>
      </c>
      <c r="H27" s="87">
        <v>31.6</v>
      </c>
      <c r="I27" s="82"/>
      <c r="J27" s="83"/>
      <c r="K27" s="2101" t="s">
        <v>47</v>
      </c>
      <c r="L27" s="28"/>
      <c r="M27" s="1360"/>
      <c r="N27" s="29"/>
    </row>
    <row r="28" spans="1:18" s="2" customFormat="1" ht="33" customHeight="1" x14ac:dyDescent="0.25">
      <c r="A28" s="2173"/>
      <c r="B28" s="2174"/>
      <c r="C28" s="70"/>
      <c r="D28" s="2064"/>
      <c r="E28" s="2251"/>
      <c r="F28" s="2134"/>
      <c r="G28" s="24" t="s">
        <v>28</v>
      </c>
      <c r="H28" s="85">
        <v>251.2</v>
      </c>
      <c r="I28" s="85">
        <v>251.2</v>
      </c>
      <c r="J28" s="85">
        <v>251.2</v>
      </c>
      <c r="K28" s="2101"/>
      <c r="L28" s="46">
        <v>68</v>
      </c>
      <c r="M28" s="47">
        <v>68</v>
      </c>
      <c r="N28" s="48">
        <v>68</v>
      </c>
    </row>
    <row r="29" spans="1:18" s="2" customFormat="1" ht="28.5" customHeight="1" x14ac:dyDescent="0.25">
      <c r="A29" s="1269"/>
      <c r="B29" s="1578"/>
      <c r="C29" s="70"/>
      <c r="D29" s="2064"/>
      <c r="E29" s="2251"/>
      <c r="F29" s="2134"/>
      <c r="G29" s="1365" t="s">
        <v>339</v>
      </c>
      <c r="H29" s="52">
        <v>98.7</v>
      </c>
      <c r="I29" s="52"/>
      <c r="J29" s="52"/>
      <c r="K29" s="1270" t="s">
        <v>48</v>
      </c>
      <c r="L29" s="22">
        <v>25</v>
      </c>
      <c r="M29" s="56">
        <v>25</v>
      </c>
      <c r="N29" s="57">
        <v>25</v>
      </c>
      <c r="P29" s="3"/>
      <c r="Q29" s="3"/>
      <c r="R29" s="3"/>
    </row>
    <row r="30" spans="1:18" s="2" customFormat="1" ht="18.75" customHeight="1" x14ac:dyDescent="0.25">
      <c r="A30" s="1269"/>
      <c r="B30" s="1578"/>
      <c r="C30" s="70"/>
      <c r="D30" s="2064"/>
      <c r="E30" s="2251"/>
      <c r="F30" s="2134"/>
      <c r="G30" s="42" t="s">
        <v>36</v>
      </c>
      <c r="H30" s="43">
        <f>SUM(H27:H29)</f>
        <v>381.5</v>
      </c>
      <c r="I30" s="43">
        <f>SUM(I27:I29)</f>
        <v>251.2</v>
      </c>
      <c r="J30" s="43">
        <f>SUM(J27:J29)</f>
        <v>251.2</v>
      </c>
      <c r="K30" s="2101" t="s">
        <v>270</v>
      </c>
      <c r="L30" s="22">
        <v>43</v>
      </c>
      <c r="M30" s="56">
        <v>43</v>
      </c>
      <c r="N30" s="57">
        <v>43</v>
      </c>
    </row>
    <row r="31" spans="1:18" s="2" customFormat="1" ht="16.5" customHeight="1" thickBot="1" x14ac:dyDescent="0.3">
      <c r="A31" s="1269"/>
      <c r="B31" s="1578"/>
      <c r="C31" s="70"/>
      <c r="D31" s="2285" t="s">
        <v>49</v>
      </c>
      <c r="E31" s="2286"/>
      <c r="F31" s="2286"/>
      <c r="G31" s="2287"/>
      <c r="H31" s="90">
        <f>H30+H26+H24+H22+H20+H18</f>
        <v>8134.9</v>
      </c>
      <c r="I31" s="91">
        <f>I30+I26+I24+I22+I20+I18</f>
        <v>8332</v>
      </c>
      <c r="J31" s="91">
        <f>J30+J26+J24+J22+J20+J18</f>
        <v>8332.0999999999985</v>
      </c>
      <c r="K31" s="2102"/>
      <c r="L31" s="561"/>
      <c r="M31" s="92"/>
      <c r="N31" s="93"/>
      <c r="P31" s="3"/>
    </row>
    <row r="32" spans="1:18" s="3" customFormat="1" ht="64.5" customHeight="1" x14ac:dyDescent="0.25">
      <c r="A32" s="2175" t="s">
        <v>22</v>
      </c>
      <c r="B32" s="2176" t="s">
        <v>22</v>
      </c>
      <c r="C32" s="2247" t="s">
        <v>50</v>
      </c>
      <c r="D32" s="2177" t="s">
        <v>51</v>
      </c>
      <c r="E32" s="2249"/>
      <c r="F32" s="2252" t="s">
        <v>27</v>
      </c>
      <c r="G32" s="1301" t="s">
        <v>52</v>
      </c>
      <c r="H32" s="94">
        <v>11910.9</v>
      </c>
      <c r="I32" s="87">
        <v>11910.9</v>
      </c>
      <c r="J32" s="87">
        <v>11910.9</v>
      </c>
      <c r="K32" s="95" t="s">
        <v>53</v>
      </c>
      <c r="L32" s="1393">
        <v>6460</v>
      </c>
      <c r="M32" s="1392">
        <v>6419</v>
      </c>
      <c r="N32" s="97">
        <v>6419</v>
      </c>
    </row>
    <row r="33" spans="1:17" s="3" customFormat="1" ht="16.5" customHeight="1" thickBot="1" x14ac:dyDescent="0.3">
      <c r="A33" s="2203"/>
      <c r="B33" s="2204"/>
      <c r="C33" s="2248"/>
      <c r="D33" s="2112"/>
      <c r="E33" s="2250"/>
      <c r="F33" s="2253"/>
      <c r="G33" s="98" t="s">
        <v>36</v>
      </c>
      <c r="H33" s="99">
        <f>H32</f>
        <v>11910.9</v>
      </c>
      <c r="I33" s="99">
        <f>+I32</f>
        <v>11910.9</v>
      </c>
      <c r="J33" s="91">
        <f>+J32</f>
        <v>11910.9</v>
      </c>
      <c r="K33" s="100"/>
      <c r="L33" s="499"/>
      <c r="M33" s="47"/>
      <c r="N33" s="102"/>
    </row>
    <row r="34" spans="1:17" s="3" customFormat="1" ht="21.75" customHeight="1" x14ac:dyDescent="0.25">
      <c r="A34" s="1304" t="s">
        <v>22</v>
      </c>
      <c r="B34" s="9" t="s">
        <v>22</v>
      </c>
      <c r="C34" s="1308" t="s">
        <v>54</v>
      </c>
      <c r="D34" s="2177" t="s">
        <v>55</v>
      </c>
      <c r="E34" s="1324"/>
      <c r="F34" s="662" t="s">
        <v>27</v>
      </c>
      <c r="G34" s="1316" t="s">
        <v>52</v>
      </c>
      <c r="H34" s="104">
        <v>2305.5</v>
      </c>
      <c r="I34" s="105">
        <v>2305.5</v>
      </c>
      <c r="J34" s="105">
        <v>2305.5</v>
      </c>
      <c r="K34" s="2216" t="s">
        <v>53</v>
      </c>
      <c r="L34" s="2218">
        <v>5015</v>
      </c>
      <c r="M34" s="2220">
        <v>5016</v>
      </c>
      <c r="N34" s="2222">
        <v>5017</v>
      </c>
    </row>
    <row r="35" spans="1:17" s="3" customFormat="1" ht="16.5" customHeight="1" thickBot="1" x14ac:dyDescent="0.3">
      <c r="A35" s="1305"/>
      <c r="B35" s="106"/>
      <c r="C35" s="1309"/>
      <c r="D35" s="2112"/>
      <c r="E35" s="107"/>
      <c r="F35" s="1312"/>
      <c r="G35" s="98" t="s">
        <v>36</v>
      </c>
      <c r="H35" s="99">
        <f>H34</f>
        <v>2305.5</v>
      </c>
      <c r="I35" s="99">
        <f>+I34</f>
        <v>2305.5</v>
      </c>
      <c r="J35" s="99">
        <f>+J34</f>
        <v>2305.5</v>
      </c>
      <c r="K35" s="2217"/>
      <c r="L35" s="2219"/>
      <c r="M35" s="2221"/>
      <c r="N35" s="2223"/>
    </row>
    <row r="36" spans="1:17" s="2" customFormat="1" ht="25.5" customHeight="1" x14ac:dyDescent="0.25">
      <c r="A36" s="2175" t="s">
        <v>22</v>
      </c>
      <c r="B36" s="2176" t="s">
        <v>22</v>
      </c>
      <c r="C36" s="2205" t="s">
        <v>56</v>
      </c>
      <c r="D36" s="2177" t="s">
        <v>57</v>
      </c>
      <c r="E36" s="1324"/>
      <c r="F36" s="1276" t="s">
        <v>27</v>
      </c>
      <c r="G36" s="109" t="s">
        <v>31</v>
      </c>
      <c r="H36" s="1027">
        <v>146.1</v>
      </c>
      <c r="I36" s="1027">
        <v>146.1</v>
      </c>
      <c r="J36" s="1027">
        <v>146.1</v>
      </c>
      <c r="K36" s="2207" t="s">
        <v>58</v>
      </c>
      <c r="L36" s="2208">
        <v>154</v>
      </c>
      <c r="M36" s="2224">
        <v>155</v>
      </c>
      <c r="N36" s="2226">
        <v>156</v>
      </c>
    </row>
    <row r="37" spans="1:17" s="3" customFormat="1" ht="16.5" customHeight="1" thickBot="1" x14ac:dyDescent="0.3">
      <c r="A37" s="2203"/>
      <c r="B37" s="2204"/>
      <c r="C37" s="2206"/>
      <c r="D37" s="2112"/>
      <c r="E37" s="107"/>
      <c r="F37" s="1285"/>
      <c r="G37" s="98" t="s">
        <v>36</v>
      </c>
      <c r="H37" s="90">
        <f>H36</f>
        <v>146.1</v>
      </c>
      <c r="I37" s="99">
        <f>+I36</f>
        <v>146.1</v>
      </c>
      <c r="J37" s="99">
        <f>+J36</f>
        <v>146.1</v>
      </c>
      <c r="K37" s="2102"/>
      <c r="L37" s="2209"/>
      <c r="M37" s="2225"/>
      <c r="N37" s="2227"/>
    </row>
    <row r="38" spans="1:17" s="2" customFormat="1" ht="16.5" customHeight="1" thickBot="1" x14ac:dyDescent="0.3">
      <c r="A38" s="7" t="s">
        <v>22</v>
      </c>
      <c r="B38" s="8" t="s">
        <v>22</v>
      </c>
      <c r="C38" s="2290" t="s">
        <v>62</v>
      </c>
      <c r="D38" s="2291"/>
      <c r="E38" s="2291"/>
      <c r="F38" s="2291"/>
      <c r="G38" s="2292"/>
      <c r="H38" s="117">
        <f>H37+H35+H33+H31</f>
        <v>22497.4</v>
      </c>
      <c r="I38" s="117">
        <f>I37+I35+I33+I31</f>
        <v>22694.5</v>
      </c>
      <c r="J38" s="117">
        <f>J37+J35+J33+J31</f>
        <v>22694.6</v>
      </c>
      <c r="K38" s="2086"/>
      <c r="L38" s="2087"/>
      <c r="M38" s="2087"/>
      <c r="N38" s="2088"/>
      <c r="Q38" s="3"/>
    </row>
    <row r="39" spans="1:17" s="2" customFormat="1" ht="16.5" customHeight="1" thickBot="1" x14ac:dyDescent="0.3">
      <c r="A39" s="118" t="s">
        <v>22</v>
      </c>
      <c r="B39" s="8" t="s">
        <v>50</v>
      </c>
      <c r="C39" s="2110" t="s">
        <v>63</v>
      </c>
      <c r="D39" s="2110"/>
      <c r="E39" s="2110"/>
      <c r="F39" s="2110"/>
      <c r="G39" s="2110"/>
      <c r="H39" s="2110"/>
      <c r="I39" s="2110"/>
      <c r="J39" s="2110"/>
      <c r="K39" s="2110"/>
      <c r="L39" s="2110"/>
      <c r="M39" s="2110"/>
      <c r="N39" s="2111"/>
    </row>
    <row r="40" spans="1:17" s="3" customFormat="1" ht="29.25" customHeight="1" x14ac:dyDescent="0.25">
      <c r="A40" s="1271" t="s">
        <v>22</v>
      </c>
      <c r="B40" s="1579" t="s">
        <v>50</v>
      </c>
      <c r="C40" s="119" t="s">
        <v>22</v>
      </c>
      <c r="D40" s="120" t="s">
        <v>64</v>
      </c>
      <c r="E40" s="2160" t="s">
        <v>323</v>
      </c>
      <c r="F40" s="1276">
        <v>3</v>
      </c>
      <c r="G40" s="123" t="s">
        <v>31</v>
      </c>
      <c r="H40" s="124">
        <v>3178.5</v>
      </c>
      <c r="I40" s="166">
        <v>3038.1</v>
      </c>
      <c r="J40" s="166">
        <v>3051.1</v>
      </c>
      <c r="K40" s="125" t="s">
        <v>65</v>
      </c>
      <c r="L40" s="126">
        <f>L41+L42</f>
        <v>1338</v>
      </c>
      <c r="M40" s="127">
        <f>M41+M42</f>
        <v>1338</v>
      </c>
      <c r="N40" s="128">
        <f>N41+N42</f>
        <v>1338</v>
      </c>
    </row>
    <row r="41" spans="1:17" s="3" customFormat="1" ht="28.5" customHeight="1" x14ac:dyDescent="0.25">
      <c r="A41" s="1269"/>
      <c r="B41" s="1578"/>
      <c r="C41" s="70"/>
      <c r="D41" s="35" t="s">
        <v>66</v>
      </c>
      <c r="E41" s="2136"/>
      <c r="F41" s="1272"/>
      <c r="G41" s="24" t="s">
        <v>28</v>
      </c>
      <c r="H41" s="132">
        <v>372.1</v>
      </c>
      <c r="I41" s="389">
        <v>365.4</v>
      </c>
      <c r="J41" s="389">
        <v>365.4</v>
      </c>
      <c r="K41" s="133" t="s">
        <v>274</v>
      </c>
      <c r="L41" s="134">
        <v>707</v>
      </c>
      <c r="M41" s="135">
        <v>707</v>
      </c>
      <c r="N41" s="136">
        <v>707</v>
      </c>
    </row>
    <row r="42" spans="1:17" s="3" customFormat="1" ht="15.75" customHeight="1" x14ac:dyDescent="0.25">
      <c r="A42" s="1845"/>
      <c r="B42" s="1846"/>
      <c r="C42" s="1856"/>
      <c r="D42" s="2064" t="s">
        <v>67</v>
      </c>
      <c r="E42" s="2136"/>
      <c r="F42" s="1843"/>
      <c r="G42" s="24" t="s">
        <v>28</v>
      </c>
      <c r="H42" s="132">
        <v>16.899999999999999</v>
      </c>
      <c r="I42" s="389"/>
      <c r="J42" s="389"/>
      <c r="K42" s="2201" t="s">
        <v>275</v>
      </c>
      <c r="L42" s="1923" t="s">
        <v>69</v>
      </c>
      <c r="M42" s="1849" t="s">
        <v>69</v>
      </c>
      <c r="N42" s="1924" t="s">
        <v>69</v>
      </c>
    </row>
    <row r="43" spans="1:17" s="3" customFormat="1" ht="15.75" customHeight="1" x14ac:dyDescent="0.25">
      <c r="A43" s="1269"/>
      <c r="B43" s="1578"/>
      <c r="C43" s="70"/>
      <c r="D43" s="2064"/>
      <c r="E43" s="2136"/>
      <c r="F43" s="1272"/>
      <c r="G43" s="50" t="s">
        <v>68</v>
      </c>
      <c r="H43" s="137">
        <v>620</v>
      </c>
      <c r="I43" s="1467">
        <v>574.70000000000005</v>
      </c>
      <c r="J43" s="1467">
        <v>574.4</v>
      </c>
      <c r="K43" s="2201"/>
      <c r="L43" s="1921"/>
      <c r="M43" s="619"/>
      <c r="N43" s="1922"/>
    </row>
    <row r="44" spans="1:17" s="3" customFormat="1" ht="21" customHeight="1" x14ac:dyDescent="0.25">
      <c r="A44" s="1269"/>
      <c r="B44" s="1578"/>
      <c r="C44" s="70"/>
      <c r="D44" s="2064" t="s">
        <v>387</v>
      </c>
      <c r="E44" s="2136"/>
      <c r="F44" s="1272"/>
      <c r="G44" s="31" t="s">
        <v>52</v>
      </c>
      <c r="H44" s="85">
        <f>198.1+12</f>
        <v>210.1</v>
      </c>
      <c r="I44" s="84">
        <f>198.1+36</f>
        <v>234.1</v>
      </c>
      <c r="J44" s="84">
        <f>187.6+35</f>
        <v>222.6</v>
      </c>
      <c r="K44" s="2202" t="s">
        <v>347</v>
      </c>
      <c r="L44" s="1923" t="s">
        <v>26</v>
      </c>
      <c r="M44" s="1849" t="s">
        <v>236</v>
      </c>
      <c r="N44" s="1924" t="s">
        <v>236</v>
      </c>
    </row>
    <row r="45" spans="1:17" s="3" customFormat="1" ht="21" customHeight="1" x14ac:dyDescent="0.25">
      <c r="A45" s="1577"/>
      <c r="B45" s="1578"/>
      <c r="C45" s="70"/>
      <c r="D45" s="2145"/>
      <c r="E45" s="2136"/>
      <c r="F45" s="1576"/>
      <c r="G45" s="24" t="s">
        <v>71</v>
      </c>
      <c r="H45" s="132">
        <v>1.5</v>
      </c>
      <c r="I45" s="389">
        <v>1.6</v>
      </c>
      <c r="J45" s="389">
        <v>1.6</v>
      </c>
      <c r="K45" s="2202"/>
      <c r="L45" s="1921"/>
      <c r="M45" s="619"/>
      <c r="N45" s="1922"/>
    </row>
    <row r="46" spans="1:17" s="3" customFormat="1" ht="16.5" customHeight="1" x14ac:dyDescent="0.25">
      <c r="A46" s="1269"/>
      <c r="B46" s="1578"/>
      <c r="C46" s="70"/>
      <c r="D46" s="2063" t="s">
        <v>70</v>
      </c>
      <c r="E46" s="2136"/>
      <c r="F46" s="1272"/>
      <c r="G46" s="1256" t="s">
        <v>180</v>
      </c>
      <c r="H46" s="1302">
        <v>65.900000000000006</v>
      </c>
      <c r="I46" s="1468"/>
      <c r="J46" s="1468"/>
      <c r="K46" s="2098" t="s">
        <v>72</v>
      </c>
      <c r="L46" s="2210" t="s">
        <v>341</v>
      </c>
      <c r="M46" s="2212" t="s">
        <v>73</v>
      </c>
      <c r="N46" s="2214" t="s">
        <v>73</v>
      </c>
    </row>
    <row r="47" spans="1:17" s="3" customFormat="1" ht="15" customHeight="1" x14ac:dyDescent="0.25">
      <c r="A47" s="1269"/>
      <c r="B47" s="1578"/>
      <c r="C47" s="70"/>
      <c r="D47" s="2145"/>
      <c r="E47" s="2136"/>
      <c r="F47" s="1272"/>
      <c r="G47" s="138"/>
      <c r="H47" s="155"/>
      <c r="I47" s="199"/>
      <c r="J47" s="199"/>
      <c r="K47" s="2099"/>
      <c r="L47" s="2211"/>
      <c r="M47" s="2213"/>
      <c r="N47" s="2215"/>
    </row>
    <row r="48" spans="1:17" s="3" customFormat="1" ht="16.5" customHeight="1" x14ac:dyDescent="0.25">
      <c r="A48" s="1269"/>
      <c r="B48" s="1578"/>
      <c r="C48" s="70"/>
      <c r="D48" s="2063" t="s">
        <v>74</v>
      </c>
      <c r="E48" s="2136"/>
      <c r="F48" s="1272"/>
      <c r="G48" s="31"/>
      <c r="H48" s="139"/>
      <c r="I48" s="192"/>
      <c r="J48" s="1469"/>
      <c r="K48" s="2199" t="s">
        <v>282</v>
      </c>
      <c r="L48" s="1853">
        <v>450</v>
      </c>
      <c r="M48" s="142" t="s">
        <v>75</v>
      </c>
      <c r="N48" s="143" t="s">
        <v>75</v>
      </c>
    </row>
    <row r="49" spans="1:22" s="3" customFormat="1" ht="25.5" customHeight="1" x14ac:dyDescent="0.25">
      <c r="A49" s="1269"/>
      <c r="B49" s="1578"/>
      <c r="C49" s="70"/>
      <c r="D49" s="2064"/>
      <c r="E49" s="2136"/>
      <c r="F49" s="1272"/>
      <c r="G49" s="31"/>
      <c r="H49" s="144"/>
      <c r="I49" s="1469"/>
      <c r="J49" s="1469"/>
      <c r="K49" s="2200"/>
      <c r="L49" s="46"/>
      <c r="M49" s="47"/>
      <c r="N49" s="48"/>
    </row>
    <row r="50" spans="1:22" s="3" customFormat="1" ht="53.25" customHeight="1" x14ac:dyDescent="0.25">
      <c r="A50" s="1269"/>
      <c r="B50" s="1578"/>
      <c r="C50" s="70"/>
      <c r="D50" s="35" t="s">
        <v>76</v>
      </c>
      <c r="E50" s="2136"/>
      <c r="F50" s="1272"/>
      <c r="G50" s="1299"/>
      <c r="H50" s="146"/>
      <c r="I50" s="1469"/>
      <c r="J50" s="1469"/>
      <c r="K50" s="133" t="s">
        <v>283</v>
      </c>
      <c r="L50" s="1497">
        <v>3</v>
      </c>
      <c r="M50" s="1852">
        <v>4</v>
      </c>
      <c r="N50" s="1860">
        <v>4</v>
      </c>
    </row>
    <row r="51" spans="1:22" s="3" customFormat="1" ht="13.5" customHeight="1" x14ac:dyDescent="0.25">
      <c r="A51" s="1269"/>
      <c r="B51" s="1578"/>
      <c r="C51" s="70"/>
      <c r="D51" s="2063" t="s">
        <v>77</v>
      </c>
      <c r="E51" s="2136"/>
      <c r="F51" s="1272"/>
      <c r="G51" s="1299"/>
      <c r="H51" s="144"/>
      <c r="I51" s="1469"/>
      <c r="J51" s="1469"/>
      <c r="K51" s="2098" t="s">
        <v>276</v>
      </c>
      <c r="L51" s="34">
        <v>10</v>
      </c>
      <c r="M51" s="149"/>
      <c r="N51" s="86"/>
    </row>
    <row r="52" spans="1:22" s="3" customFormat="1" ht="16.5" customHeight="1" x14ac:dyDescent="0.25">
      <c r="A52" s="1269"/>
      <c r="B52" s="1578"/>
      <c r="C52" s="70"/>
      <c r="D52" s="2145"/>
      <c r="E52" s="2136"/>
      <c r="F52" s="1272"/>
      <c r="G52" s="151"/>
      <c r="H52" s="152"/>
      <c r="I52" s="1470"/>
      <c r="J52" s="1470"/>
      <c r="K52" s="2101"/>
      <c r="L52" s="46"/>
      <c r="M52" s="149"/>
      <c r="N52" s="86"/>
    </row>
    <row r="53" spans="1:22" s="3" customFormat="1" ht="16.5" customHeight="1" x14ac:dyDescent="0.25">
      <c r="A53" s="1269"/>
      <c r="B53" s="1578"/>
      <c r="C53" s="70"/>
      <c r="D53" s="2064" t="s">
        <v>78</v>
      </c>
      <c r="E53" s="2136"/>
      <c r="F53" s="1272"/>
      <c r="G53" s="31"/>
      <c r="H53" s="154"/>
      <c r="I53" s="81"/>
      <c r="J53" s="81"/>
      <c r="K53" s="2101"/>
      <c r="L53" s="46"/>
      <c r="M53" s="47"/>
      <c r="N53" s="48"/>
    </row>
    <row r="54" spans="1:22" s="3" customFormat="1" ht="11.25" customHeight="1" x14ac:dyDescent="0.25">
      <c r="A54" s="1269"/>
      <c r="B54" s="1578"/>
      <c r="C54" s="70"/>
      <c r="D54" s="2145"/>
      <c r="E54" s="2136"/>
      <c r="F54" s="1272"/>
      <c r="G54" s="31"/>
      <c r="H54" s="154"/>
      <c r="I54" s="81"/>
      <c r="J54" s="81"/>
      <c r="K54" s="2101"/>
      <c r="L54" s="46"/>
      <c r="M54" s="47"/>
      <c r="N54" s="48"/>
    </row>
    <row r="55" spans="1:22" s="3" customFormat="1" ht="14.25" customHeight="1" x14ac:dyDescent="0.25">
      <c r="A55" s="1269"/>
      <c r="B55" s="1578"/>
      <c r="C55" s="70"/>
      <c r="D55" s="2064" t="s">
        <v>79</v>
      </c>
      <c r="E55" s="1325"/>
      <c r="F55" s="1272"/>
      <c r="G55" s="31"/>
      <c r="H55" s="139"/>
      <c r="I55" s="1471"/>
      <c r="J55" s="1471"/>
      <c r="K55" s="156"/>
      <c r="L55" s="46"/>
      <c r="M55" s="47"/>
      <c r="N55" s="48"/>
    </row>
    <row r="56" spans="1:22" s="3" customFormat="1" ht="14.25" customHeight="1" x14ac:dyDescent="0.25">
      <c r="A56" s="1269"/>
      <c r="B56" s="1578"/>
      <c r="C56" s="70"/>
      <c r="D56" s="2064"/>
      <c r="E56" s="1325"/>
      <c r="F56" s="1272"/>
      <c r="G56" s="31"/>
      <c r="H56" s="139"/>
      <c r="I56" s="1471"/>
      <c r="J56" s="1471"/>
      <c r="K56" s="1847"/>
      <c r="L56" s="46"/>
      <c r="M56" s="47"/>
      <c r="N56" s="48"/>
    </row>
    <row r="57" spans="1:22" s="160" customFormat="1" ht="16.5" customHeight="1" x14ac:dyDescent="0.25">
      <c r="A57" s="1269"/>
      <c r="B57" s="1578"/>
      <c r="C57" s="157"/>
      <c r="D57" s="2063" t="s">
        <v>80</v>
      </c>
      <c r="E57" s="1325"/>
      <c r="F57" s="1272"/>
      <c r="G57" s="31"/>
      <c r="H57" s="154"/>
      <c r="I57" s="192"/>
      <c r="J57" s="192"/>
      <c r="K57" s="156"/>
      <c r="L57" s="46"/>
      <c r="M57" s="47"/>
      <c r="N57" s="48"/>
    </row>
    <row r="58" spans="1:22" s="160" customFormat="1" ht="16.5" customHeight="1" thickBot="1" x14ac:dyDescent="0.3">
      <c r="A58" s="161"/>
      <c r="B58" s="1578"/>
      <c r="C58" s="157"/>
      <c r="D58" s="2112"/>
      <c r="E58" s="1325"/>
      <c r="F58" s="1272"/>
      <c r="G58" s="98" t="s">
        <v>36</v>
      </c>
      <c r="H58" s="163">
        <f>SUM(H40:H57)</f>
        <v>4465</v>
      </c>
      <c r="I58" s="90">
        <f>SUM(I40:I57)</f>
        <v>4213.9000000000005</v>
      </c>
      <c r="J58" s="90">
        <f>SUM(J40:J57)</f>
        <v>4215.1000000000004</v>
      </c>
      <c r="K58" s="164"/>
      <c r="L58" s="165"/>
      <c r="M58" s="1844"/>
      <c r="N58" s="1854"/>
    </row>
    <row r="59" spans="1:22" s="171" customFormat="1" ht="47.25" customHeight="1" x14ac:dyDescent="0.25">
      <c r="A59" s="2181" t="s">
        <v>22</v>
      </c>
      <c r="B59" s="2183" t="s">
        <v>50</v>
      </c>
      <c r="C59" s="2185" t="s">
        <v>50</v>
      </c>
      <c r="D59" s="2187" t="s">
        <v>81</v>
      </c>
      <c r="E59" s="2189" t="s">
        <v>324</v>
      </c>
      <c r="F59" s="2191" t="s">
        <v>27</v>
      </c>
      <c r="G59" s="1291" t="s">
        <v>31</v>
      </c>
      <c r="H59" s="166">
        <f>315.9-50</f>
        <v>265.89999999999998</v>
      </c>
      <c r="I59" s="1472">
        <v>315.89999999999998</v>
      </c>
      <c r="J59" s="167">
        <v>315.89999999999998</v>
      </c>
      <c r="K59" s="2187" t="s">
        <v>277</v>
      </c>
      <c r="L59" s="168">
        <v>65</v>
      </c>
      <c r="M59" s="169">
        <v>80</v>
      </c>
      <c r="N59" s="170">
        <v>80</v>
      </c>
    </row>
    <row r="60" spans="1:22" s="178" customFormat="1" ht="21.75" customHeight="1" thickBot="1" x14ac:dyDescent="0.3">
      <c r="A60" s="2182"/>
      <c r="B60" s="2184"/>
      <c r="C60" s="2186"/>
      <c r="D60" s="2188"/>
      <c r="E60" s="2190"/>
      <c r="F60" s="2192"/>
      <c r="G60" s="172" t="s">
        <v>36</v>
      </c>
      <c r="H60" s="173">
        <f>H59</f>
        <v>265.89999999999998</v>
      </c>
      <c r="I60" s="173">
        <f>SUM(I59)</f>
        <v>315.89999999999998</v>
      </c>
      <c r="J60" s="174">
        <f>SUM(J59)</f>
        <v>315.89999999999998</v>
      </c>
      <c r="K60" s="2188"/>
      <c r="L60" s="175"/>
      <c r="M60" s="176"/>
      <c r="N60" s="177"/>
    </row>
    <row r="61" spans="1:22" s="2" customFormat="1" ht="42" customHeight="1" x14ac:dyDescent="0.25">
      <c r="A61" s="179" t="s">
        <v>22</v>
      </c>
      <c r="B61" s="180" t="s">
        <v>50</v>
      </c>
      <c r="C61" s="1281" t="s">
        <v>54</v>
      </c>
      <c r="D61" s="2193" t="s">
        <v>82</v>
      </c>
      <c r="E61" s="1344"/>
      <c r="F61" s="662" t="s">
        <v>27</v>
      </c>
      <c r="G61" s="1290" t="s">
        <v>31</v>
      </c>
      <c r="H61" s="182">
        <f>5+377.4</f>
        <v>382.4</v>
      </c>
      <c r="I61" s="182">
        <v>382.4</v>
      </c>
      <c r="J61" s="183">
        <v>382.4</v>
      </c>
      <c r="K61" s="1446" t="s">
        <v>83</v>
      </c>
      <c r="L61" s="185">
        <v>77</v>
      </c>
      <c r="M61" s="186">
        <v>77</v>
      </c>
      <c r="N61" s="187">
        <v>77</v>
      </c>
    </row>
    <row r="62" spans="1:22" s="2" customFormat="1" ht="53.25" customHeight="1" x14ac:dyDescent="0.25">
      <c r="A62" s="188"/>
      <c r="B62" s="189"/>
      <c r="C62" s="190"/>
      <c r="D62" s="2194"/>
      <c r="E62" s="1342"/>
      <c r="F62" s="221"/>
      <c r="G62" s="1288"/>
      <c r="H62" s="192"/>
      <c r="I62" s="192"/>
      <c r="J62" s="140"/>
      <c r="K62" s="868" t="s">
        <v>84</v>
      </c>
      <c r="L62" s="195">
        <v>208</v>
      </c>
      <c r="M62" s="196">
        <v>208</v>
      </c>
      <c r="N62" s="197">
        <v>208</v>
      </c>
    </row>
    <row r="63" spans="1:22" s="2" customFormat="1" ht="54" customHeight="1" x14ac:dyDescent="0.25">
      <c r="A63" s="188"/>
      <c r="B63" s="189"/>
      <c r="C63" s="190"/>
      <c r="D63" s="133" t="s">
        <v>219</v>
      </c>
      <c r="E63" s="1342"/>
      <c r="F63" s="221"/>
      <c r="G63" s="1288"/>
      <c r="H63" s="192"/>
      <c r="I63" s="1469"/>
      <c r="J63" s="145"/>
      <c r="K63" s="1443" t="s">
        <v>85</v>
      </c>
      <c r="L63" s="198" t="s">
        <v>86</v>
      </c>
      <c r="M63" s="142" t="s">
        <v>87</v>
      </c>
      <c r="N63" s="143" t="s">
        <v>87</v>
      </c>
      <c r="V63" s="3"/>
    </row>
    <row r="64" spans="1:22" s="2" customFormat="1" ht="66" customHeight="1" x14ac:dyDescent="0.25">
      <c r="A64" s="188"/>
      <c r="B64" s="189"/>
      <c r="C64" s="190"/>
      <c r="D64" s="77" t="s">
        <v>221</v>
      </c>
      <c r="E64" s="1343" t="s">
        <v>327</v>
      </c>
      <c r="F64" s="221"/>
      <c r="G64" s="1288"/>
      <c r="H64" s="192"/>
      <c r="I64" s="192"/>
      <c r="J64" s="140"/>
      <c r="K64" s="3"/>
      <c r="L64" s="199"/>
      <c r="M64" s="149"/>
      <c r="N64" s="86"/>
    </row>
    <row r="65" spans="1:19" s="2" customFormat="1" ht="55.5" customHeight="1" x14ac:dyDescent="0.25">
      <c r="A65" s="188"/>
      <c r="B65" s="189"/>
      <c r="C65" s="190"/>
      <c r="D65" s="77" t="s">
        <v>223</v>
      </c>
      <c r="E65" s="1342"/>
      <c r="F65" s="221"/>
      <c r="G65" s="1288"/>
      <c r="H65" s="192"/>
      <c r="I65" s="192"/>
      <c r="J65" s="140"/>
      <c r="K65" s="869"/>
      <c r="L65" s="22"/>
      <c r="M65" s="56"/>
      <c r="N65" s="57"/>
      <c r="S65" s="3"/>
    </row>
    <row r="66" spans="1:19" s="2" customFormat="1" ht="56.25" customHeight="1" x14ac:dyDescent="0.25">
      <c r="A66" s="1947"/>
      <c r="B66" s="1948"/>
      <c r="C66" s="1949"/>
      <c r="D66" s="77" t="s">
        <v>225</v>
      </c>
      <c r="E66" s="1345" t="s">
        <v>315</v>
      </c>
      <c r="F66" s="997"/>
      <c r="G66" s="1967"/>
      <c r="H66" s="1969"/>
      <c r="I66" s="1969"/>
      <c r="J66" s="63"/>
      <c r="K66" s="1970"/>
      <c r="L66" s="618"/>
      <c r="M66" s="619"/>
      <c r="N66" s="620"/>
    </row>
    <row r="67" spans="1:19" s="2" customFormat="1" ht="78.75" customHeight="1" x14ac:dyDescent="0.25">
      <c r="A67" s="188"/>
      <c r="B67" s="189"/>
      <c r="C67" s="1251"/>
      <c r="D67" s="201" t="s">
        <v>285</v>
      </c>
      <c r="E67" s="1346" t="s">
        <v>314</v>
      </c>
      <c r="F67" s="221"/>
      <c r="G67" s="1851"/>
      <c r="H67" s="192"/>
      <c r="I67" s="192"/>
      <c r="J67" s="140"/>
      <c r="K67" s="869"/>
      <c r="L67" s="22"/>
      <c r="M67" s="56"/>
      <c r="N67" s="57"/>
    </row>
    <row r="68" spans="1:19" s="2" customFormat="1" ht="68.25" customHeight="1" x14ac:dyDescent="0.25">
      <c r="A68" s="188"/>
      <c r="B68" s="189"/>
      <c r="C68" s="190"/>
      <c r="D68" s="1265" t="s">
        <v>286</v>
      </c>
      <c r="E68" s="1342" t="s">
        <v>317</v>
      </c>
      <c r="F68" s="221"/>
      <c r="G68" s="202"/>
      <c r="H68" s="192"/>
      <c r="I68" s="192"/>
      <c r="J68" s="140"/>
      <c r="K68" s="1439"/>
      <c r="L68" s="22"/>
      <c r="M68" s="56"/>
      <c r="N68" s="57"/>
    </row>
    <row r="69" spans="1:19" s="2" customFormat="1" ht="42" customHeight="1" x14ac:dyDescent="0.25">
      <c r="A69" s="1269"/>
      <c r="B69" s="1578"/>
      <c r="C69" s="1294"/>
      <c r="D69" s="203" t="s">
        <v>284</v>
      </c>
      <c r="E69" s="1341" t="s">
        <v>325</v>
      </c>
      <c r="F69" s="2134"/>
      <c r="G69" s="31"/>
      <c r="H69" s="38"/>
      <c r="I69" s="38"/>
      <c r="J69" s="204"/>
      <c r="K69" s="1447"/>
      <c r="L69" s="206"/>
      <c r="M69" s="207"/>
      <c r="N69" s="208"/>
    </row>
    <row r="70" spans="1:19" s="2" customFormat="1" ht="36.75" customHeight="1" x14ac:dyDescent="0.25">
      <c r="A70" s="1269"/>
      <c r="B70" s="1578"/>
      <c r="C70" s="1294"/>
      <c r="D70" s="2195" t="s">
        <v>88</v>
      </c>
      <c r="E70" s="2169" t="s">
        <v>316</v>
      </c>
      <c r="F70" s="2134"/>
      <c r="G70" s="31"/>
      <c r="H70" s="209"/>
      <c r="I70" s="209"/>
      <c r="J70" s="210"/>
      <c r="K70" s="2197"/>
      <c r="L70" s="206"/>
      <c r="M70" s="207"/>
      <c r="N70" s="208"/>
      <c r="P70" s="3"/>
    </row>
    <row r="71" spans="1:19" s="2" customFormat="1" ht="19.5" customHeight="1" thickBot="1" x14ac:dyDescent="0.3">
      <c r="A71" s="1269"/>
      <c r="B71" s="1578"/>
      <c r="C71" s="1279"/>
      <c r="D71" s="2196"/>
      <c r="E71" s="2170"/>
      <c r="F71" s="2163"/>
      <c r="G71" s="98" t="s">
        <v>36</v>
      </c>
      <c r="H71" s="90">
        <f>SUM(H61:H70)</f>
        <v>382.4</v>
      </c>
      <c r="I71" s="90">
        <f>SUM(I61:I70)</f>
        <v>382.4</v>
      </c>
      <c r="J71" s="91">
        <f>SUM(J61:J70)</f>
        <v>382.4</v>
      </c>
      <c r="K71" s="2198"/>
      <c r="L71" s="211"/>
      <c r="M71" s="1295"/>
      <c r="N71" s="1296"/>
    </row>
    <row r="72" spans="1:19" s="2" customFormat="1" ht="27.75" customHeight="1" x14ac:dyDescent="0.25">
      <c r="A72" s="212" t="s">
        <v>22</v>
      </c>
      <c r="B72" s="180" t="s">
        <v>50</v>
      </c>
      <c r="C72" s="1281" t="s">
        <v>56</v>
      </c>
      <c r="D72" s="214" t="s">
        <v>89</v>
      </c>
      <c r="E72" s="2171" t="s">
        <v>320</v>
      </c>
      <c r="F72" s="662" t="s">
        <v>27</v>
      </c>
      <c r="G72" s="1290" t="s">
        <v>31</v>
      </c>
      <c r="H72" s="14">
        <v>164.8</v>
      </c>
      <c r="I72" s="14">
        <f>77.8</f>
        <v>77.8</v>
      </c>
      <c r="J72" s="15">
        <f>77.8</f>
        <v>77.8</v>
      </c>
      <c r="K72" s="2168" t="s">
        <v>90</v>
      </c>
      <c r="L72" s="96">
        <v>54</v>
      </c>
      <c r="M72" s="1280">
        <v>51</v>
      </c>
      <c r="N72" s="97">
        <v>51</v>
      </c>
    </row>
    <row r="73" spans="1:19" s="2" customFormat="1" ht="29.25" customHeight="1" x14ac:dyDescent="0.25">
      <c r="A73" s="215"/>
      <c r="B73" s="189"/>
      <c r="C73" s="190"/>
      <c r="D73" s="217" t="s">
        <v>91</v>
      </c>
      <c r="E73" s="2172"/>
      <c r="F73" s="221"/>
      <c r="G73" s="24" t="s">
        <v>52</v>
      </c>
      <c r="H73" s="25">
        <v>218.6</v>
      </c>
      <c r="I73" s="25">
        <v>208.2</v>
      </c>
      <c r="J73" s="26">
        <v>208.2</v>
      </c>
      <c r="K73" s="2138"/>
      <c r="L73" s="218"/>
      <c r="M73" s="219"/>
      <c r="N73" s="220"/>
      <c r="P73" s="3"/>
    </row>
    <row r="74" spans="1:19" s="2" customFormat="1" ht="55.5" customHeight="1" x14ac:dyDescent="0.25">
      <c r="A74" s="215"/>
      <c r="B74" s="189"/>
      <c r="C74" s="190"/>
      <c r="D74" s="37" t="s">
        <v>92</v>
      </c>
      <c r="E74" s="2172"/>
      <c r="F74" s="221"/>
      <c r="G74" s="1288"/>
      <c r="H74" s="32"/>
      <c r="I74" s="32"/>
      <c r="J74" s="33"/>
      <c r="K74" s="227"/>
      <c r="L74" s="67"/>
      <c r="M74" s="68"/>
      <c r="N74" s="69"/>
      <c r="P74" s="3"/>
    </row>
    <row r="75" spans="1:19" s="2" customFormat="1" ht="21" customHeight="1" x14ac:dyDescent="0.25">
      <c r="A75" s="2173"/>
      <c r="B75" s="2174"/>
      <c r="C75" s="1294"/>
      <c r="D75" s="2098" t="s">
        <v>93</v>
      </c>
      <c r="E75" s="110"/>
      <c r="F75" s="998"/>
      <c r="G75" s="1288"/>
      <c r="H75" s="222"/>
      <c r="I75" s="222"/>
      <c r="J75" s="223"/>
      <c r="K75" s="1095"/>
      <c r="L75" s="67"/>
      <c r="M75" s="68"/>
      <c r="N75" s="69"/>
      <c r="P75" s="3"/>
    </row>
    <row r="76" spans="1:19" s="2" customFormat="1" ht="21" customHeight="1" x14ac:dyDescent="0.2">
      <c r="A76" s="2173"/>
      <c r="B76" s="2174"/>
      <c r="C76" s="1294"/>
      <c r="D76" s="2101"/>
      <c r="E76" s="225"/>
      <c r="F76" s="998"/>
      <c r="G76" s="31"/>
      <c r="H76" s="222"/>
      <c r="I76" s="222"/>
      <c r="J76" s="223"/>
      <c r="K76" s="1095"/>
      <c r="L76" s="67"/>
      <c r="M76" s="68"/>
      <c r="N76" s="69"/>
      <c r="R76" s="3"/>
    </row>
    <row r="77" spans="1:19" s="2" customFormat="1" ht="102" customHeight="1" x14ac:dyDescent="0.25">
      <c r="A77" s="215"/>
      <c r="B77" s="189"/>
      <c r="C77" s="190"/>
      <c r="D77" s="2180" t="s">
        <v>307</v>
      </c>
      <c r="E77" s="2169" t="s">
        <v>318</v>
      </c>
      <c r="F77" s="342"/>
      <c r="G77" s="1288"/>
      <c r="H77" s="38"/>
      <c r="I77" s="32"/>
      <c r="J77" s="33"/>
      <c r="K77" s="227"/>
      <c r="L77" s="67"/>
      <c r="M77" s="68"/>
      <c r="N77" s="69"/>
    </row>
    <row r="78" spans="1:19" s="2" customFormat="1" ht="16.5" customHeight="1" thickBot="1" x14ac:dyDescent="0.3">
      <c r="A78" s="1277"/>
      <c r="B78" s="1580"/>
      <c r="C78" s="1279"/>
      <c r="D78" s="2108"/>
      <c r="E78" s="2170"/>
      <c r="F78" s="1274"/>
      <c r="G78" s="172" t="s">
        <v>36</v>
      </c>
      <c r="H78" s="173">
        <f>SUM(H72:H77)</f>
        <v>383.4</v>
      </c>
      <c r="I78" s="173">
        <f>SUM(I72:I77)</f>
        <v>286</v>
      </c>
      <c r="J78" s="174">
        <f>SUM(J72:J77)</f>
        <v>286</v>
      </c>
      <c r="K78" s="1096"/>
      <c r="L78" s="230"/>
      <c r="M78" s="231"/>
      <c r="N78" s="232"/>
    </row>
    <row r="79" spans="1:19" s="2" customFormat="1" ht="27" customHeight="1" x14ac:dyDescent="0.25">
      <c r="A79" s="2175" t="s">
        <v>22</v>
      </c>
      <c r="B79" s="2176" t="s">
        <v>50</v>
      </c>
      <c r="C79" s="1278" t="s">
        <v>59</v>
      </c>
      <c r="D79" s="2177" t="s">
        <v>94</v>
      </c>
      <c r="E79" s="111"/>
      <c r="F79" s="1284" t="s">
        <v>95</v>
      </c>
      <c r="G79" s="1290" t="s">
        <v>31</v>
      </c>
      <c r="H79" s="233">
        <f>139.9-3.5</f>
        <v>136.4</v>
      </c>
      <c r="I79" s="246">
        <v>139.9</v>
      </c>
      <c r="J79" s="234">
        <v>139.9</v>
      </c>
      <c r="K79" s="1448" t="s">
        <v>96</v>
      </c>
      <c r="L79" s="236">
        <v>20</v>
      </c>
      <c r="M79" s="237">
        <v>20</v>
      </c>
      <c r="N79" s="238">
        <v>20</v>
      </c>
    </row>
    <row r="80" spans="1:19" s="2" customFormat="1" ht="29.25" customHeight="1" x14ac:dyDescent="0.25">
      <c r="A80" s="2173"/>
      <c r="B80" s="2174"/>
      <c r="C80" s="1294"/>
      <c r="D80" s="2064"/>
      <c r="E80" s="110"/>
      <c r="F80" s="993"/>
      <c r="G80" s="239" t="s">
        <v>52</v>
      </c>
      <c r="H80" s="73">
        <v>137.1</v>
      </c>
      <c r="I80" s="73">
        <v>137.1</v>
      </c>
      <c r="J80" s="52">
        <v>137.1</v>
      </c>
      <c r="K80" s="2178" t="s">
        <v>278</v>
      </c>
      <c r="L80" s="240">
        <v>7</v>
      </c>
      <c r="M80" s="241">
        <v>7</v>
      </c>
      <c r="N80" s="242">
        <v>7</v>
      </c>
      <c r="Q80" s="3"/>
    </row>
    <row r="81" spans="1:21" s="2" customFormat="1" ht="16.5" customHeight="1" thickBot="1" x14ac:dyDescent="0.3">
      <c r="A81" s="1269"/>
      <c r="B81" s="1578"/>
      <c r="C81" s="1294"/>
      <c r="D81" s="2112"/>
      <c r="E81" s="110"/>
      <c r="F81" s="993"/>
      <c r="G81" s="113" t="s">
        <v>36</v>
      </c>
      <c r="H81" s="90">
        <f>SUM(H79:H80)</f>
        <v>273.5</v>
      </c>
      <c r="I81" s="90">
        <f>SUM(I79:I80)</f>
        <v>277</v>
      </c>
      <c r="J81" s="91">
        <f>SUM(J79:J80)</f>
        <v>277</v>
      </c>
      <c r="K81" s="2179"/>
      <c r="L81" s="1283"/>
      <c r="M81" s="244"/>
      <c r="N81" s="245"/>
    </row>
    <row r="82" spans="1:21" s="2" customFormat="1" ht="20.25" customHeight="1" x14ac:dyDescent="0.25">
      <c r="A82" s="1271" t="s">
        <v>22</v>
      </c>
      <c r="B82" s="1579" t="s">
        <v>50</v>
      </c>
      <c r="C82" s="1278" t="s">
        <v>97</v>
      </c>
      <c r="D82" s="2187" t="s">
        <v>303</v>
      </c>
      <c r="E82" s="111"/>
      <c r="F82" s="2293">
        <v>3</v>
      </c>
      <c r="G82" s="1290" t="s">
        <v>31</v>
      </c>
      <c r="H82" s="246">
        <v>3.5</v>
      </c>
      <c r="I82" s="246">
        <v>3.5</v>
      </c>
      <c r="J82" s="234">
        <v>3.5</v>
      </c>
      <c r="K82" s="1446" t="s">
        <v>310</v>
      </c>
      <c r="L82" s="1282">
        <v>2</v>
      </c>
      <c r="M82" s="247">
        <v>2</v>
      </c>
      <c r="N82" s="248">
        <v>2</v>
      </c>
    </row>
    <row r="83" spans="1:21" s="2" customFormat="1" ht="16.5" customHeight="1" thickBot="1" x14ac:dyDescent="0.25">
      <c r="A83" s="1269"/>
      <c r="B83" s="1578"/>
      <c r="C83" s="1279"/>
      <c r="D83" s="2188"/>
      <c r="E83" s="225"/>
      <c r="F83" s="2294"/>
      <c r="G83" s="172" t="s">
        <v>36</v>
      </c>
      <c r="H83" s="173">
        <f>H82</f>
        <v>3.5</v>
      </c>
      <c r="I83" s="90">
        <f>I82</f>
        <v>3.5</v>
      </c>
      <c r="J83" s="91">
        <f>J82</f>
        <v>3.5</v>
      </c>
      <c r="K83" s="1439"/>
      <c r="L83" s="22"/>
      <c r="M83" s="56"/>
      <c r="N83" s="57"/>
    </row>
    <row r="84" spans="1:21" s="2" customFormat="1" ht="16.5" customHeight="1" x14ac:dyDescent="0.25">
      <c r="A84" s="2151" t="s">
        <v>22</v>
      </c>
      <c r="B84" s="2154" t="s">
        <v>50</v>
      </c>
      <c r="C84" s="2157" t="s">
        <v>100</v>
      </c>
      <c r="D84" s="2298" t="s">
        <v>342</v>
      </c>
      <c r="E84" s="2160"/>
      <c r="F84" s="2162">
        <v>3</v>
      </c>
      <c r="G84" s="1457" t="s">
        <v>31</v>
      </c>
      <c r="H84" s="1473">
        <v>5</v>
      </c>
      <c r="I84" s="249"/>
      <c r="J84" s="249"/>
      <c r="K84" s="1466" t="s">
        <v>338</v>
      </c>
      <c r="L84" s="385">
        <v>1</v>
      </c>
      <c r="M84" s="18"/>
      <c r="N84" s="386"/>
    </row>
    <row r="85" spans="1:21" s="2" customFormat="1" ht="23.25" customHeight="1" x14ac:dyDescent="0.25">
      <c r="A85" s="2152"/>
      <c r="B85" s="2155"/>
      <c r="C85" s="2158"/>
      <c r="D85" s="2299"/>
      <c r="E85" s="2136"/>
      <c r="F85" s="2134"/>
      <c r="G85" s="1460" t="s">
        <v>103</v>
      </c>
      <c r="H85" s="85"/>
      <c r="I85" s="271">
        <v>487.3</v>
      </c>
      <c r="J85" s="271">
        <v>487.3</v>
      </c>
      <c r="K85" s="2137" t="s">
        <v>337</v>
      </c>
      <c r="L85" s="2140"/>
      <c r="M85" s="2142">
        <v>350</v>
      </c>
      <c r="N85" s="2144">
        <v>350</v>
      </c>
    </row>
    <row r="86" spans="1:21" s="2" customFormat="1" ht="20.25" customHeight="1" thickBot="1" x14ac:dyDescent="0.3">
      <c r="A86" s="2153"/>
      <c r="B86" s="2156"/>
      <c r="C86" s="2159"/>
      <c r="D86" s="2300"/>
      <c r="E86" s="2161"/>
      <c r="F86" s="2163"/>
      <c r="G86" s="592" t="s">
        <v>36</v>
      </c>
      <c r="H86" s="44">
        <f>H85+H84</f>
        <v>5</v>
      </c>
      <c r="I86" s="44">
        <f>I85+I84</f>
        <v>487.3</v>
      </c>
      <c r="J86" s="44">
        <f>J85+J84</f>
        <v>487.3</v>
      </c>
      <c r="K86" s="2164"/>
      <c r="L86" s="2165"/>
      <c r="M86" s="2166"/>
      <c r="N86" s="2167"/>
    </row>
    <row r="87" spans="1:21" s="2" customFormat="1" ht="16.5" customHeight="1" thickBot="1" x14ac:dyDescent="0.3">
      <c r="A87" s="1424" t="s">
        <v>22</v>
      </c>
      <c r="B87" s="1580" t="s">
        <v>50</v>
      </c>
      <c r="C87" s="2146" t="s">
        <v>62</v>
      </c>
      <c r="D87" s="2146"/>
      <c r="E87" s="2146"/>
      <c r="F87" s="2146"/>
      <c r="G87" s="2146"/>
      <c r="H87" s="251">
        <f>H83+H81+H78+H71+H60+H58+H86</f>
        <v>5778.7</v>
      </c>
      <c r="I87" s="251">
        <f t="shared" ref="I87:J87" si="0">I83+I81+I78+I71+I60+I58+I86</f>
        <v>5966.0000000000009</v>
      </c>
      <c r="J87" s="251">
        <f t="shared" si="0"/>
        <v>5967.2000000000007</v>
      </c>
      <c r="K87" s="2147"/>
      <c r="L87" s="2147"/>
      <c r="M87" s="2147"/>
      <c r="N87" s="2148"/>
    </row>
    <row r="88" spans="1:21" s="2" customFormat="1" ht="16.5" customHeight="1" thickBot="1" x14ac:dyDescent="0.3">
      <c r="A88" s="118" t="s">
        <v>22</v>
      </c>
      <c r="B88" s="8" t="s">
        <v>54</v>
      </c>
      <c r="C88" s="2295" t="s">
        <v>105</v>
      </c>
      <c r="D88" s="2295"/>
      <c r="E88" s="2295"/>
      <c r="F88" s="2295"/>
      <c r="G88" s="2295"/>
      <c r="H88" s="2295"/>
      <c r="I88" s="2295"/>
      <c r="J88" s="2295"/>
      <c r="K88" s="2295"/>
      <c r="L88" s="2296"/>
      <c r="M88" s="2296"/>
      <c r="N88" s="2297"/>
    </row>
    <row r="89" spans="1:21" s="3" customFormat="1" ht="54.75" customHeight="1" x14ac:dyDescent="0.25">
      <c r="A89" s="252" t="s">
        <v>22</v>
      </c>
      <c r="B89" s="1579" t="s">
        <v>54</v>
      </c>
      <c r="C89" s="253" t="s">
        <v>22</v>
      </c>
      <c r="D89" s="120" t="s">
        <v>106</v>
      </c>
      <c r="E89" s="1374"/>
      <c r="F89" s="800"/>
      <c r="G89" s="258"/>
      <c r="H89" s="259"/>
      <c r="I89" s="260"/>
      <c r="J89" s="261"/>
      <c r="K89" s="262"/>
      <c r="L89" s="262"/>
      <c r="M89" s="263"/>
      <c r="N89" s="264"/>
    </row>
    <row r="90" spans="1:21" s="3" customFormat="1" ht="29.25" customHeight="1" x14ac:dyDescent="0.25">
      <c r="A90" s="265"/>
      <c r="B90" s="1578"/>
      <c r="C90" s="266"/>
      <c r="D90" s="2116" t="s">
        <v>287</v>
      </c>
      <c r="E90" s="1375"/>
      <c r="F90" s="1483">
        <v>6</v>
      </c>
      <c r="G90" s="269" t="s">
        <v>31</v>
      </c>
      <c r="H90" s="270">
        <v>10</v>
      </c>
      <c r="I90" s="271">
        <v>232</v>
      </c>
      <c r="J90" s="281"/>
      <c r="K90" s="282" t="s">
        <v>107</v>
      </c>
      <c r="L90" s="272">
        <v>1</v>
      </c>
      <c r="M90" s="1437"/>
      <c r="N90" s="273"/>
    </row>
    <row r="91" spans="1:21" s="3" customFormat="1" ht="18" customHeight="1" x14ac:dyDescent="0.25">
      <c r="A91" s="265"/>
      <c r="B91" s="1578"/>
      <c r="C91" s="266"/>
      <c r="D91" s="2117"/>
      <c r="E91" s="1376"/>
      <c r="F91" s="1484"/>
      <c r="G91" s="1292"/>
      <c r="H91" s="277"/>
      <c r="I91" s="140"/>
      <c r="J91" s="83"/>
      <c r="K91" s="282" t="s">
        <v>108</v>
      </c>
      <c r="L91" s="272">
        <v>10</v>
      </c>
      <c r="M91" s="1437">
        <v>100</v>
      </c>
      <c r="N91" s="273"/>
    </row>
    <row r="92" spans="1:21" s="3" customFormat="1" ht="20.25" customHeight="1" x14ac:dyDescent="0.25">
      <c r="A92" s="265"/>
      <c r="B92" s="2014"/>
      <c r="C92" s="266"/>
      <c r="D92" s="2116" t="s">
        <v>109</v>
      </c>
      <c r="E92" s="1376"/>
      <c r="F92" s="1484"/>
      <c r="G92" s="1568" t="s">
        <v>31</v>
      </c>
      <c r="H92" s="270">
        <v>53.1</v>
      </c>
      <c r="I92" s="271"/>
      <c r="J92" s="281"/>
      <c r="K92" s="282" t="s">
        <v>110</v>
      </c>
      <c r="L92" s="272">
        <v>100</v>
      </c>
      <c r="M92" s="2019"/>
      <c r="N92" s="273"/>
    </row>
    <row r="93" spans="1:21" s="3" customFormat="1" ht="20.25" customHeight="1" x14ac:dyDescent="0.25">
      <c r="A93" s="980"/>
      <c r="B93" s="2017"/>
      <c r="C93" s="988"/>
      <c r="D93" s="2122"/>
      <c r="E93" s="1379"/>
      <c r="F93" s="1485"/>
      <c r="G93" s="2018"/>
      <c r="H93" s="283"/>
      <c r="I93" s="82"/>
      <c r="J93" s="83"/>
      <c r="K93" s="293"/>
      <c r="L93" s="495"/>
      <c r="M93" s="653"/>
      <c r="N93" s="559"/>
    </row>
    <row r="94" spans="1:21" s="1" customFormat="1" ht="27.75" customHeight="1" x14ac:dyDescent="0.2">
      <c r="A94" s="265"/>
      <c r="B94" s="1578"/>
      <c r="C94" s="266"/>
      <c r="D94" s="2064" t="s">
        <v>288</v>
      </c>
      <c r="E94" s="1380"/>
      <c r="F94" s="1484"/>
      <c r="G94" s="31" t="s">
        <v>31</v>
      </c>
      <c r="H94" s="1252">
        <v>41.2</v>
      </c>
      <c r="I94" s="140"/>
      <c r="J94" s="192"/>
      <c r="K94" s="975" t="s">
        <v>111</v>
      </c>
      <c r="L94" s="1253">
        <v>20</v>
      </c>
      <c r="M94" s="219"/>
      <c r="N94" s="220"/>
      <c r="P94" s="292"/>
      <c r="U94" s="292"/>
    </row>
    <row r="95" spans="1:21" s="1" customFormat="1" ht="27.75" customHeight="1" x14ac:dyDescent="0.2">
      <c r="A95" s="265"/>
      <c r="B95" s="1578"/>
      <c r="C95" s="266"/>
      <c r="D95" s="2145"/>
      <c r="E95" s="1380"/>
      <c r="F95" s="1484">
        <v>6</v>
      </c>
      <c r="G95" s="547"/>
      <c r="H95" s="1230"/>
      <c r="I95" s="82"/>
      <c r="J95" s="83"/>
      <c r="K95" s="293" t="s">
        <v>289</v>
      </c>
      <c r="L95" s="294">
        <v>2400</v>
      </c>
      <c r="M95" s="742"/>
      <c r="N95" s="743"/>
      <c r="P95" s="292"/>
    </row>
    <row r="96" spans="1:21" s="3" customFormat="1" ht="54" customHeight="1" x14ac:dyDescent="0.25">
      <c r="A96" s="265"/>
      <c r="B96" s="1578"/>
      <c r="C96" s="1498"/>
      <c r="D96" s="1422" t="s">
        <v>112</v>
      </c>
      <c r="E96" s="1381"/>
      <c r="F96" s="1484"/>
      <c r="G96" s="559" t="s">
        <v>31</v>
      </c>
      <c r="H96" s="1227">
        <v>575.6</v>
      </c>
      <c r="I96" s="1228"/>
      <c r="J96" s="1229"/>
      <c r="K96" s="756" t="s">
        <v>113</v>
      </c>
      <c r="L96" s="732">
        <v>100</v>
      </c>
      <c r="M96" s="815"/>
      <c r="N96" s="559"/>
    </row>
    <row r="97" spans="1:14" s="3" customFormat="1" ht="52.5" customHeight="1" x14ac:dyDescent="0.25">
      <c r="A97" s="265"/>
      <c r="B97" s="1578"/>
      <c r="C97" s="266"/>
      <c r="D97" s="1440" t="s">
        <v>114</v>
      </c>
      <c r="E97" s="1376"/>
      <c r="F97" s="1485"/>
      <c r="G97" s="1317" t="s">
        <v>31</v>
      </c>
      <c r="H97" s="277">
        <f>4.6+3.5</f>
        <v>8.1</v>
      </c>
      <c r="I97" s="140"/>
      <c r="J97" s="192"/>
      <c r="K97" s="284" t="s">
        <v>290</v>
      </c>
      <c r="L97" s="305">
        <v>100</v>
      </c>
      <c r="M97" s="1438"/>
      <c r="N97" s="286"/>
    </row>
    <row r="98" spans="1:14" s="3" customFormat="1" ht="20.25" customHeight="1" x14ac:dyDescent="0.25">
      <c r="A98" s="265"/>
      <c r="B98" s="20"/>
      <c r="C98" s="266"/>
      <c r="D98" s="2116" t="s">
        <v>330</v>
      </c>
      <c r="E98" s="1375"/>
      <c r="F98" s="758">
        <v>1</v>
      </c>
      <c r="G98" s="2149" t="s">
        <v>31</v>
      </c>
      <c r="H98" s="2118">
        <v>160</v>
      </c>
      <c r="I98" s="2118"/>
      <c r="J98" s="2118"/>
      <c r="K98" s="1382" t="s">
        <v>332</v>
      </c>
      <c r="L98" s="1383">
        <v>1</v>
      </c>
      <c r="M98" s="1384"/>
      <c r="N98" s="1385"/>
    </row>
    <row r="99" spans="1:14" s="3" customFormat="1" ht="24" customHeight="1" x14ac:dyDescent="0.25">
      <c r="A99" s="265"/>
      <c r="B99" s="1578"/>
      <c r="C99" s="266"/>
      <c r="D99" s="2122"/>
      <c r="E99" s="1379"/>
      <c r="F99" s="324"/>
      <c r="G99" s="2150"/>
      <c r="H99" s="2119"/>
      <c r="I99" s="2119"/>
      <c r="J99" s="2119"/>
      <c r="K99" s="1386" t="s">
        <v>333</v>
      </c>
      <c r="L99" s="1387">
        <v>8</v>
      </c>
      <c r="M99" s="1388"/>
      <c r="N99" s="1389"/>
    </row>
    <row r="100" spans="1:14" s="3" customFormat="1" ht="29.25" customHeight="1" x14ac:dyDescent="0.25">
      <c r="A100" s="265"/>
      <c r="B100" s="1578"/>
      <c r="C100" s="266"/>
      <c r="D100" s="2116" t="s">
        <v>335</v>
      </c>
      <c r="E100" s="1375" t="s">
        <v>115</v>
      </c>
      <c r="F100" s="758">
        <v>3</v>
      </c>
      <c r="G100" s="1432" t="s">
        <v>31</v>
      </c>
      <c r="H100" s="1449"/>
      <c r="I100" s="2118">
        <v>182.6</v>
      </c>
      <c r="J100" s="1449"/>
      <c r="K100" s="1450" t="s">
        <v>107</v>
      </c>
      <c r="L100" s="1383"/>
      <c r="M100" s="1384">
        <v>1</v>
      </c>
      <c r="N100" s="1454"/>
    </row>
    <row r="101" spans="1:14" s="3" customFormat="1" ht="18.75" customHeight="1" x14ac:dyDescent="0.25">
      <c r="A101" s="265"/>
      <c r="B101" s="1578"/>
      <c r="C101" s="266"/>
      <c r="D101" s="2117"/>
      <c r="E101" s="1379"/>
      <c r="F101" s="324"/>
      <c r="G101" s="1433"/>
      <c r="H101" s="1451"/>
      <c r="I101" s="2119"/>
      <c r="J101" s="1451"/>
      <c r="K101" s="1453" t="s">
        <v>334</v>
      </c>
      <c r="L101" s="1383"/>
      <c r="M101" s="1452">
        <v>2</v>
      </c>
      <c r="N101" s="1455"/>
    </row>
    <row r="102" spans="1:14" s="3" customFormat="1" ht="14.25" customHeight="1" x14ac:dyDescent="0.25">
      <c r="A102" s="265"/>
      <c r="B102" s="1578"/>
      <c r="C102" s="266"/>
      <c r="D102" s="2116" t="s">
        <v>355</v>
      </c>
      <c r="E102" s="1444" t="s">
        <v>115</v>
      </c>
      <c r="F102" s="307">
        <v>5</v>
      </c>
      <c r="G102" s="269" t="s">
        <v>31</v>
      </c>
      <c r="H102" s="270">
        <v>6.6</v>
      </c>
      <c r="I102" s="308">
        <v>34.799999999999997</v>
      </c>
      <c r="J102" s="1561">
        <v>36.299999999999997</v>
      </c>
      <c r="K102" s="309" t="s">
        <v>116</v>
      </c>
      <c r="L102" s="310">
        <v>1</v>
      </c>
      <c r="M102" s="311"/>
      <c r="N102" s="297"/>
    </row>
    <row r="103" spans="1:14" s="3" customFormat="1" ht="14.25" customHeight="1" x14ac:dyDescent="0.25">
      <c r="A103" s="265"/>
      <c r="B103" s="1808"/>
      <c r="C103" s="266"/>
      <c r="D103" s="2117"/>
      <c r="E103" s="1377"/>
      <c r="F103" s="1814"/>
      <c r="G103" s="1568" t="s">
        <v>103</v>
      </c>
      <c r="H103" s="270"/>
      <c r="I103" s="1824">
        <v>18.600000000000001</v>
      </c>
      <c r="J103" s="1825">
        <v>243.4</v>
      </c>
      <c r="K103" s="1807" t="s">
        <v>356</v>
      </c>
      <c r="L103" s="1412">
        <v>1</v>
      </c>
      <c r="M103" s="311"/>
      <c r="N103" s="297"/>
    </row>
    <row r="104" spans="1:14" s="3" customFormat="1" ht="14.25" customHeight="1" x14ac:dyDescent="0.25">
      <c r="A104" s="265"/>
      <c r="B104" s="1578"/>
      <c r="C104" s="266"/>
      <c r="D104" s="2117"/>
      <c r="E104" s="1377"/>
      <c r="F104" s="313"/>
      <c r="G104" s="1810"/>
      <c r="H104" s="283"/>
      <c r="I104" s="1822"/>
      <c r="J104" s="1823"/>
      <c r="K104" s="309" t="s">
        <v>102</v>
      </c>
      <c r="L104" s="310"/>
      <c r="M104" s="311">
        <v>1</v>
      </c>
      <c r="N104" s="297"/>
    </row>
    <row r="105" spans="1:14" s="3" customFormat="1" ht="14.25" customHeight="1" x14ac:dyDescent="0.25">
      <c r="A105" s="265"/>
      <c r="B105" s="1578"/>
      <c r="C105" s="266"/>
      <c r="D105" s="2122"/>
      <c r="E105" s="1381"/>
      <c r="F105" s="822"/>
      <c r="G105" s="303" t="s">
        <v>36</v>
      </c>
      <c r="H105" s="304">
        <f>SUM(H102:H104)</f>
        <v>6.6</v>
      </c>
      <c r="I105" s="304">
        <f t="shared" ref="I105:J105" si="1">SUM(I102:I104)</f>
        <v>53.4</v>
      </c>
      <c r="J105" s="304">
        <f t="shared" si="1"/>
        <v>279.7</v>
      </c>
      <c r="K105" s="293" t="s">
        <v>117</v>
      </c>
      <c r="L105" s="317"/>
      <c r="M105" s="318"/>
      <c r="N105" s="319">
        <v>80</v>
      </c>
    </row>
    <row r="106" spans="1:14" s="3" customFormat="1" ht="19.5" customHeight="1" x14ac:dyDescent="0.25">
      <c r="A106" s="265"/>
      <c r="B106" s="1578"/>
      <c r="C106" s="266"/>
      <c r="D106" s="2117" t="s">
        <v>357</v>
      </c>
      <c r="E106" s="1377"/>
      <c r="F106" s="313">
        <v>5</v>
      </c>
      <c r="G106" s="1436" t="s">
        <v>31</v>
      </c>
      <c r="H106" s="277">
        <v>1.7</v>
      </c>
      <c r="I106" s="320">
        <v>13.5</v>
      </c>
      <c r="J106" s="1562">
        <v>11.4</v>
      </c>
      <c r="K106" s="1435" t="s">
        <v>118</v>
      </c>
      <c r="L106" s="760">
        <v>1</v>
      </c>
      <c r="M106" s="761"/>
      <c r="N106" s="1052"/>
    </row>
    <row r="107" spans="1:14" s="3" customFormat="1" ht="19.5" customHeight="1" x14ac:dyDescent="0.25">
      <c r="A107" s="265"/>
      <c r="B107" s="1846"/>
      <c r="C107" s="266"/>
      <c r="D107" s="2117"/>
      <c r="E107" s="1377"/>
      <c r="F107" s="1859"/>
      <c r="G107" s="314" t="s">
        <v>103</v>
      </c>
      <c r="H107" s="315"/>
      <c r="I107" s="1926"/>
      <c r="J107" s="337">
        <v>64.5</v>
      </c>
      <c r="K107" s="1850" t="s">
        <v>102</v>
      </c>
      <c r="L107" s="760"/>
      <c r="M107" s="761">
        <v>1</v>
      </c>
      <c r="N107" s="1052"/>
    </row>
    <row r="108" spans="1:14" s="3" customFormat="1" ht="16.5" customHeight="1" x14ac:dyDescent="0.25">
      <c r="A108" s="265"/>
      <c r="B108" s="1578"/>
      <c r="C108" s="1498"/>
      <c r="D108" s="2117"/>
      <c r="E108" s="1376"/>
      <c r="F108" s="302"/>
      <c r="G108" s="750" t="s">
        <v>36</v>
      </c>
      <c r="H108" s="1542">
        <f>SUM(H106)</f>
        <v>1.7</v>
      </c>
      <c r="I108" s="1542">
        <f>SUM(I106:I107)</f>
        <v>13.5</v>
      </c>
      <c r="J108" s="1542">
        <f>SUM(J106:J107)</f>
        <v>75.900000000000006</v>
      </c>
      <c r="K108" s="1931" t="s">
        <v>375</v>
      </c>
      <c r="L108" s="1932"/>
      <c r="M108" s="1933"/>
      <c r="N108" s="1934">
        <v>30</v>
      </c>
    </row>
    <row r="109" spans="1:14" s="2" customFormat="1" ht="15.75" customHeight="1" x14ac:dyDescent="0.25">
      <c r="A109" s="1563"/>
      <c r="B109" s="1578"/>
      <c r="C109" s="1567"/>
      <c r="D109" s="2063" t="s">
        <v>386</v>
      </c>
      <c r="E109" s="2135" t="s">
        <v>324</v>
      </c>
      <c r="F109" s="2133">
        <v>5</v>
      </c>
      <c r="G109" s="24" t="s">
        <v>31</v>
      </c>
      <c r="H109" s="84"/>
      <c r="I109" s="1571">
        <v>50</v>
      </c>
      <c r="J109" s="1572">
        <v>75</v>
      </c>
      <c r="K109" s="1976" t="s">
        <v>102</v>
      </c>
      <c r="L109" s="1977"/>
      <c r="M109" s="1978">
        <v>1</v>
      </c>
      <c r="N109" s="1979"/>
    </row>
    <row r="110" spans="1:14" s="2" customFormat="1" ht="15.75" customHeight="1" x14ac:dyDescent="0.25">
      <c r="A110" s="1269"/>
      <c r="B110" s="1578"/>
      <c r="C110" s="1294"/>
      <c r="D110" s="2064"/>
      <c r="E110" s="2136"/>
      <c r="F110" s="2134"/>
      <c r="G110" s="50" t="s">
        <v>103</v>
      </c>
      <c r="H110" s="51"/>
      <c r="I110" s="192"/>
      <c r="J110" s="140">
        <v>425</v>
      </c>
      <c r="K110" s="2137" t="s">
        <v>104</v>
      </c>
      <c r="L110" s="2139"/>
      <c r="M110" s="2141"/>
      <c r="N110" s="2143">
        <v>50</v>
      </c>
    </row>
    <row r="111" spans="1:14" s="2" customFormat="1" ht="15.75" customHeight="1" x14ac:dyDescent="0.25">
      <c r="A111" s="1427"/>
      <c r="B111" s="1578"/>
      <c r="C111" s="1434"/>
      <c r="D111" s="2064"/>
      <c r="E111" s="2136"/>
      <c r="F111" s="2134"/>
      <c r="G111" s="1445" t="s">
        <v>36</v>
      </c>
      <c r="H111" s="43"/>
      <c r="I111" s="43">
        <f>SUM(I109:I110)</f>
        <v>50</v>
      </c>
      <c r="J111" s="44">
        <f>SUM(J109:J110)</f>
        <v>500</v>
      </c>
      <c r="K111" s="2138"/>
      <c r="L111" s="2140"/>
      <c r="M111" s="2142"/>
      <c r="N111" s="2144"/>
    </row>
    <row r="112" spans="1:14" s="2" customFormat="1" ht="16.5" customHeight="1" thickBot="1" x14ac:dyDescent="0.3">
      <c r="A112" s="325"/>
      <c r="B112" s="1580"/>
      <c r="C112" s="1268"/>
      <c r="D112" s="2128" t="s">
        <v>49</v>
      </c>
      <c r="E112" s="2129"/>
      <c r="F112" s="2129"/>
      <c r="G112" s="2130"/>
      <c r="H112" s="326">
        <f>H108+H105+H98+H97+H96+H94+H92+H90+H111</f>
        <v>856.30000000000007</v>
      </c>
      <c r="I112" s="326">
        <f>I108+I105+I98+I97+I96+I94+I92+I90+I111+I100</f>
        <v>531.5</v>
      </c>
      <c r="J112" s="326">
        <f t="shared" ref="J112" si="2">J108+J105+J98+J97+J96+J94+J92+J90+J111</f>
        <v>855.6</v>
      </c>
      <c r="K112" s="2123"/>
      <c r="L112" s="2124"/>
      <c r="M112" s="2124"/>
      <c r="N112" s="2125"/>
    </row>
    <row r="113" spans="1:18" s="2" customFormat="1" ht="16.5" customHeight="1" thickBot="1" x14ac:dyDescent="0.3">
      <c r="A113" s="7" t="s">
        <v>22</v>
      </c>
      <c r="B113" s="327" t="s">
        <v>54</v>
      </c>
      <c r="C113" s="2126" t="s">
        <v>62</v>
      </c>
      <c r="D113" s="2085"/>
      <c r="E113" s="2085"/>
      <c r="F113" s="2085"/>
      <c r="G113" s="2127"/>
      <c r="H113" s="328">
        <f>H112</f>
        <v>856.30000000000007</v>
      </c>
      <c r="I113" s="328">
        <f>I112</f>
        <v>531.5</v>
      </c>
      <c r="J113" s="328">
        <f t="shared" ref="J113" si="3">J112</f>
        <v>855.6</v>
      </c>
      <c r="K113" s="2086"/>
      <c r="L113" s="2087"/>
      <c r="M113" s="2087"/>
      <c r="N113" s="2088"/>
    </row>
    <row r="114" spans="1:18" s="1" customFormat="1" ht="16.5" customHeight="1" thickBot="1" x14ac:dyDescent="0.25">
      <c r="A114" s="7" t="s">
        <v>22</v>
      </c>
      <c r="B114" s="327" t="s">
        <v>56</v>
      </c>
      <c r="C114" s="2109" t="s">
        <v>119</v>
      </c>
      <c r="D114" s="2110"/>
      <c r="E114" s="2110"/>
      <c r="F114" s="2110"/>
      <c r="G114" s="2110"/>
      <c r="H114" s="2110"/>
      <c r="I114" s="2110"/>
      <c r="J114" s="2110"/>
      <c r="K114" s="2110"/>
      <c r="L114" s="2110"/>
      <c r="M114" s="2110"/>
      <c r="N114" s="2111"/>
    </row>
    <row r="115" spans="1:18" s="1" customFormat="1" ht="16.5" customHeight="1" x14ac:dyDescent="0.2">
      <c r="A115" s="252" t="s">
        <v>22</v>
      </c>
      <c r="B115" s="1579" t="s">
        <v>56</v>
      </c>
      <c r="C115" s="330" t="s">
        <v>22</v>
      </c>
      <c r="D115" s="331" t="s">
        <v>120</v>
      </c>
      <c r="E115" s="1348"/>
      <c r="F115" s="334"/>
      <c r="G115" s="335"/>
      <c r="H115" s="259"/>
      <c r="I115" s="183"/>
      <c r="J115" s="184"/>
      <c r="K115" s="336"/>
      <c r="L115" s="96"/>
      <c r="M115" s="1280"/>
      <c r="N115" s="97"/>
    </row>
    <row r="116" spans="1:18" s="1" customFormat="1" ht="21.75" customHeight="1" x14ac:dyDescent="0.2">
      <c r="A116" s="1269"/>
      <c r="B116" s="1578"/>
      <c r="C116" s="1294"/>
      <c r="D116" s="2063" t="s">
        <v>121</v>
      </c>
      <c r="E116" s="2113" t="s">
        <v>328</v>
      </c>
      <c r="F116" s="221">
        <v>5</v>
      </c>
      <c r="G116" s="269" t="s">
        <v>31</v>
      </c>
      <c r="H116" s="298">
        <v>236.8</v>
      </c>
      <c r="I116" s="337">
        <v>355.2</v>
      </c>
      <c r="J116" s="338">
        <v>118.4</v>
      </c>
      <c r="K116" s="1286" t="s">
        <v>122</v>
      </c>
      <c r="L116" s="339">
        <v>75</v>
      </c>
      <c r="M116" s="340">
        <v>100</v>
      </c>
      <c r="N116" s="341"/>
    </row>
    <row r="117" spans="1:18" s="1" customFormat="1" ht="21.75" customHeight="1" x14ac:dyDescent="0.2">
      <c r="A117" s="1269"/>
      <c r="B117" s="1578"/>
      <c r="C117" s="1294"/>
      <c r="D117" s="2064"/>
      <c r="E117" s="2113"/>
      <c r="F117" s="342"/>
      <c r="G117" s="269" t="s">
        <v>103</v>
      </c>
      <c r="H117" s="343">
        <v>1341.7</v>
      </c>
      <c r="I117" s="58">
        <v>2012.6</v>
      </c>
      <c r="J117" s="344">
        <v>670.9</v>
      </c>
      <c r="K117" s="1289"/>
      <c r="L117" s="345"/>
      <c r="M117" s="346"/>
      <c r="N117" s="347"/>
    </row>
    <row r="118" spans="1:18" s="1" customFormat="1" ht="15" customHeight="1" thickBot="1" x14ac:dyDescent="0.25">
      <c r="A118" s="265"/>
      <c r="B118" s="1578"/>
      <c r="C118" s="349"/>
      <c r="D118" s="2112"/>
      <c r="E118" s="1347"/>
      <c r="F118" s="342"/>
      <c r="G118" s="350" t="s">
        <v>36</v>
      </c>
      <c r="H118" s="43">
        <f>SUM(H116:H117)</f>
        <v>1578.5</v>
      </c>
      <c r="I118" s="44">
        <f>SUM(I116:I117)</f>
        <v>2367.7999999999997</v>
      </c>
      <c r="J118" s="44">
        <f>SUM(J116:J117)</f>
        <v>789.3</v>
      </c>
      <c r="K118" s="1287"/>
      <c r="L118" s="351"/>
      <c r="M118" s="352"/>
      <c r="N118" s="353"/>
    </row>
    <row r="119" spans="1:18" s="1" customFormat="1" ht="27.75" customHeight="1" x14ac:dyDescent="0.2">
      <c r="A119" s="252" t="s">
        <v>22</v>
      </c>
      <c r="B119" s="1579" t="s">
        <v>56</v>
      </c>
      <c r="C119" s="354" t="s">
        <v>50</v>
      </c>
      <c r="D119" s="2114" t="s">
        <v>123</v>
      </c>
      <c r="E119" s="2131" t="s">
        <v>320</v>
      </c>
      <c r="F119" s="1275" t="s">
        <v>27</v>
      </c>
      <c r="G119" s="1301" t="s">
        <v>68</v>
      </c>
      <c r="H119" s="357">
        <v>746.9</v>
      </c>
      <c r="I119" s="183">
        <v>746.9</v>
      </c>
      <c r="J119" s="1246">
        <v>746.9</v>
      </c>
      <c r="K119" s="1293"/>
      <c r="L119" s="96"/>
      <c r="M119" s="1280"/>
      <c r="N119" s="97"/>
      <c r="P119" s="292"/>
    </row>
    <row r="120" spans="1:18" s="1" customFormat="1" ht="24.75" customHeight="1" x14ac:dyDescent="0.2">
      <c r="A120" s="265"/>
      <c r="B120" s="1578"/>
      <c r="C120" s="358"/>
      <c r="D120" s="2115"/>
      <c r="E120" s="2132"/>
      <c r="F120" s="1272"/>
      <c r="G120" s="24" t="s">
        <v>52</v>
      </c>
      <c r="H120" s="132">
        <v>6.6</v>
      </c>
      <c r="I120" s="132">
        <v>6.6</v>
      </c>
      <c r="J120" s="131">
        <v>6.6</v>
      </c>
      <c r="K120" s="1298"/>
      <c r="L120" s="78"/>
      <c r="M120" s="79"/>
      <c r="N120" s="80"/>
    </row>
    <row r="121" spans="1:18" s="1" customFormat="1" ht="40.5" customHeight="1" x14ac:dyDescent="0.2">
      <c r="A121" s="265"/>
      <c r="B121" s="1578"/>
      <c r="C121" s="358"/>
      <c r="D121" s="1270" t="s">
        <v>124</v>
      </c>
      <c r="E121" s="2132"/>
      <c r="F121" s="1272"/>
      <c r="G121" s="24" t="s">
        <v>180</v>
      </c>
      <c r="H121" s="1303">
        <v>488.6</v>
      </c>
      <c r="I121" s="1259"/>
      <c r="J121" s="1260"/>
      <c r="K121" s="1248" t="s">
        <v>126</v>
      </c>
      <c r="L121" s="361">
        <v>30</v>
      </c>
      <c r="M121" s="362">
        <v>30</v>
      </c>
      <c r="N121" s="363">
        <v>29</v>
      </c>
    </row>
    <row r="122" spans="1:18" s="1" customFormat="1" ht="35.25" customHeight="1" x14ac:dyDescent="0.2">
      <c r="A122" s="265"/>
      <c r="B122" s="1578"/>
      <c r="C122" s="358"/>
      <c r="D122" s="2098" t="s">
        <v>127</v>
      </c>
      <c r="E122" s="1336"/>
      <c r="F122" s="1272"/>
      <c r="G122" s="31"/>
      <c r="H122" s="364"/>
      <c r="I122" s="223"/>
      <c r="J122" s="364"/>
      <c r="K122" s="2120" t="s">
        <v>279</v>
      </c>
      <c r="L122" s="365">
        <v>110</v>
      </c>
      <c r="M122" s="366">
        <v>120</v>
      </c>
      <c r="N122" s="367">
        <v>130</v>
      </c>
    </row>
    <row r="123" spans="1:18" s="1" customFormat="1" ht="35.25" customHeight="1" x14ac:dyDescent="0.2">
      <c r="A123" s="265"/>
      <c r="B123" s="1578"/>
      <c r="C123" s="358"/>
      <c r="D123" s="2099"/>
      <c r="E123" s="1335"/>
      <c r="F123" s="1272"/>
      <c r="G123" s="31"/>
      <c r="H123" s="369"/>
      <c r="I123" s="140"/>
      <c r="J123" s="159"/>
      <c r="K123" s="2121"/>
      <c r="L123" s="78"/>
      <c r="M123" s="79"/>
      <c r="N123" s="80"/>
    </row>
    <row r="124" spans="1:18" s="1" customFormat="1" ht="27.75" customHeight="1" x14ac:dyDescent="0.2">
      <c r="A124" s="265"/>
      <c r="B124" s="1578"/>
      <c r="C124" s="358"/>
      <c r="D124" s="2098" t="s">
        <v>128</v>
      </c>
      <c r="E124" s="1335"/>
      <c r="F124" s="1272"/>
      <c r="G124" s="31"/>
      <c r="H124" s="141"/>
      <c r="I124" s="140"/>
      <c r="J124" s="159"/>
      <c r="K124" s="2100" t="s">
        <v>280</v>
      </c>
      <c r="L124" s="361">
        <v>50</v>
      </c>
      <c r="M124" s="362">
        <v>50</v>
      </c>
      <c r="N124" s="363">
        <v>40</v>
      </c>
    </row>
    <row r="125" spans="1:18" s="1" customFormat="1" ht="27.75" customHeight="1" x14ac:dyDescent="0.2">
      <c r="A125" s="265"/>
      <c r="B125" s="1578"/>
      <c r="C125" s="358"/>
      <c r="D125" s="2099"/>
      <c r="E125" s="1335"/>
      <c r="F125" s="1272"/>
      <c r="G125" s="31"/>
      <c r="H125" s="141"/>
      <c r="I125" s="140"/>
      <c r="J125" s="159"/>
      <c r="K125" s="2100"/>
      <c r="L125" s="370"/>
      <c r="M125" s="47"/>
      <c r="N125" s="102"/>
      <c r="Q125" s="292"/>
    </row>
    <row r="126" spans="1:18" s="1" customFormat="1" ht="29.25" customHeight="1" x14ac:dyDescent="0.2">
      <c r="A126" s="265"/>
      <c r="B126" s="1578"/>
      <c r="C126" s="371"/>
      <c r="D126" s="372" t="s">
        <v>129</v>
      </c>
      <c r="E126" s="1335"/>
      <c r="F126" s="1272"/>
      <c r="G126" s="31"/>
      <c r="H126" s="141"/>
      <c r="I126" s="140"/>
      <c r="J126" s="159"/>
      <c r="K126" s="1249" t="s">
        <v>130</v>
      </c>
      <c r="L126" s="365">
        <v>85</v>
      </c>
      <c r="M126" s="366">
        <v>86</v>
      </c>
      <c r="N126" s="367">
        <v>87</v>
      </c>
      <c r="R126" s="292"/>
    </row>
    <row r="127" spans="1:18" s="1" customFormat="1" ht="44.25" customHeight="1" x14ac:dyDescent="0.2">
      <c r="A127" s="265"/>
      <c r="B127" s="2014"/>
      <c r="C127" s="1499"/>
      <c r="D127" s="1966" t="s">
        <v>131</v>
      </c>
      <c r="E127" s="2016"/>
      <c r="F127" s="2015"/>
      <c r="G127" s="1971"/>
      <c r="H127" s="1972"/>
      <c r="I127" s="1971"/>
      <c r="J127" s="1972"/>
      <c r="K127" s="77"/>
      <c r="L127" s="78"/>
      <c r="M127" s="79"/>
      <c r="N127" s="80"/>
    </row>
    <row r="128" spans="1:18" s="1" customFormat="1" ht="41.25" customHeight="1" x14ac:dyDescent="0.2">
      <c r="A128" s="265"/>
      <c r="B128" s="1578"/>
      <c r="C128" s="371"/>
      <c r="D128" s="2101" t="s">
        <v>132</v>
      </c>
      <c r="E128" s="1335"/>
      <c r="F128" s="1272"/>
      <c r="G128" s="31" t="s">
        <v>68</v>
      </c>
      <c r="H128" s="141">
        <v>120</v>
      </c>
      <c r="I128" s="140">
        <v>120</v>
      </c>
      <c r="J128" s="159">
        <v>120</v>
      </c>
      <c r="K128" s="2100" t="s">
        <v>133</v>
      </c>
      <c r="L128" s="361">
        <v>100</v>
      </c>
      <c r="M128" s="362">
        <v>100</v>
      </c>
      <c r="N128" s="363">
        <v>100</v>
      </c>
      <c r="P128" s="292"/>
    </row>
    <row r="129" spans="1:20" s="1" customFormat="1" ht="13.5" customHeight="1" thickBot="1" x14ac:dyDescent="0.25">
      <c r="A129" s="374"/>
      <c r="B129" s="1580"/>
      <c r="C129" s="375"/>
      <c r="D129" s="2102"/>
      <c r="E129" s="1339"/>
      <c r="F129" s="1273"/>
      <c r="G129" s="98" t="s">
        <v>36</v>
      </c>
      <c r="H129" s="377">
        <f>SUM(H119:H128)</f>
        <v>1362.1</v>
      </c>
      <c r="I129" s="91">
        <f t="shared" ref="I129:J129" si="4">SUM(I119:I128)</f>
        <v>873.5</v>
      </c>
      <c r="J129" s="377">
        <f t="shared" si="4"/>
        <v>873.5</v>
      </c>
      <c r="K129" s="2103"/>
      <c r="L129" s="378"/>
      <c r="M129" s="379"/>
      <c r="N129" s="380"/>
      <c r="P129" s="292"/>
    </row>
    <row r="130" spans="1:20" s="1" customFormat="1" ht="52.5" customHeight="1" x14ac:dyDescent="0.2">
      <c r="A130" s="252" t="s">
        <v>22</v>
      </c>
      <c r="B130" s="1579" t="s">
        <v>56</v>
      </c>
      <c r="C130" s="2104" t="s">
        <v>54</v>
      </c>
      <c r="D130" s="331" t="s">
        <v>134</v>
      </c>
      <c r="E130" s="1349"/>
      <c r="F130" s="1276"/>
      <c r="G130" s="382"/>
      <c r="H130" s="383"/>
      <c r="I130" s="249"/>
      <c r="J130" s="249"/>
      <c r="K130" s="384"/>
      <c r="L130" s="385"/>
      <c r="M130" s="18"/>
      <c r="N130" s="386"/>
    </row>
    <row r="131" spans="1:20" s="1" customFormat="1" ht="23.25" customHeight="1" x14ac:dyDescent="0.2">
      <c r="A131" s="387"/>
      <c r="B131" s="1578"/>
      <c r="C131" s="2105"/>
      <c r="D131" s="2107" t="s">
        <v>135</v>
      </c>
      <c r="E131" s="1336"/>
      <c r="F131" s="307" t="s">
        <v>136</v>
      </c>
      <c r="G131" s="24" t="s">
        <v>52</v>
      </c>
      <c r="H131" s="389">
        <v>400</v>
      </c>
      <c r="I131" s="87">
        <v>400</v>
      </c>
      <c r="J131" s="87">
        <v>400</v>
      </c>
      <c r="K131" s="156" t="s">
        <v>281</v>
      </c>
      <c r="L131" s="390">
        <v>8</v>
      </c>
      <c r="M131" s="391">
        <v>8</v>
      </c>
      <c r="N131" s="1300">
        <v>8</v>
      </c>
    </row>
    <row r="132" spans="1:20" s="1" customFormat="1" ht="16.5" customHeight="1" thickBot="1" x14ac:dyDescent="0.25">
      <c r="A132" s="374"/>
      <c r="B132" s="1580"/>
      <c r="C132" s="2106"/>
      <c r="D132" s="2108"/>
      <c r="E132" s="1339"/>
      <c r="F132" s="393"/>
      <c r="G132" s="98" t="s">
        <v>36</v>
      </c>
      <c r="H132" s="90">
        <f>SUM(H131:H131)</f>
        <v>400</v>
      </c>
      <c r="I132" s="99">
        <f>SUM(I131)</f>
        <v>400</v>
      </c>
      <c r="J132" s="99">
        <f>SUM(J131)</f>
        <v>400</v>
      </c>
      <c r="K132" s="100"/>
      <c r="L132" s="378"/>
      <c r="M132" s="379"/>
      <c r="N132" s="380"/>
    </row>
    <row r="133" spans="1:20" s="2" customFormat="1" ht="16.5" customHeight="1" thickBot="1" x14ac:dyDescent="0.3">
      <c r="A133" s="7" t="s">
        <v>22</v>
      </c>
      <c r="B133" s="8" t="s">
        <v>56</v>
      </c>
      <c r="C133" s="2085" t="s">
        <v>62</v>
      </c>
      <c r="D133" s="2085"/>
      <c r="E133" s="2085"/>
      <c r="F133" s="2085"/>
      <c r="G133" s="2085"/>
      <c r="H133" s="394">
        <f>H132+H129+H118</f>
        <v>3340.6</v>
      </c>
      <c r="I133" s="394">
        <f>I132+I129+I118</f>
        <v>3641.2999999999997</v>
      </c>
      <c r="J133" s="394">
        <f>J132+J129+J118</f>
        <v>2062.8000000000002</v>
      </c>
      <c r="K133" s="2086"/>
      <c r="L133" s="2087"/>
      <c r="M133" s="2087"/>
      <c r="N133" s="2088"/>
    </row>
    <row r="134" spans="1:20" s="1" customFormat="1" ht="16.5" customHeight="1" thickBot="1" x14ac:dyDescent="0.25">
      <c r="A134" s="1277" t="s">
        <v>22</v>
      </c>
      <c r="B134" s="395"/>
      <c r="C134" s="2089" t="s">
        <v>137</v>
      </c>
      <c r="D134" s="2089"/>
      <c r="E134" s="2089"/>
      <c r="F134" s="2089"/>
      <c r="G134" s="2089"/>
      <c r="H134" s="396">
        <f>H133+H113+H87+H38</f>
        <v>32473</v>
      </c>
      <c r="I134" s="396">
        <f>I133+I113+I87+I38</f>
        <v>32833.300000000003</v>
      </c>
      <c r="J134" s="396">
        <f>J133+J113+J87+J38</f>
        <v>31580.199999999997</v>
      </c>
      <c r="K134" s="2090"/>
      <c r="L134" s="2091"/>
      <c r="M134" s="2091"/>
      <c r="N134" s="2092"/>
    </row>
    <row r="135" spans="1:20" s="2" customFormat="1" ht="16.5" customHeight="1" thickBot="1" x14ac:dyDescent="0.3">
      <c r="A135" s="397" t="s">
        <v>138</v>
      </c>
      <c r="B135" s="2093" t="s">
        <v>139</v>
      </c>
      <c r="C135" s="2094"/>
      <c r="D135" s="2094"/>
      <c r="E135" s="2094"/>
      <c r="F135" s="2094"/>
      <c r="G135" s="2094"/>
      <c r="H135" s="398">
        <f t="shared" ref="H135:J135" si="5">H134</f>
        <v>32473</v>
      </c>
      <c r="I135" s="398">
        <f t="shared" si="5"/>
        <v>32833.300000000003</v>
      </c>
      <c r="J135" s="398">
        <f t="shared" si="5"/>
        <v>31580.199999999997</v>
      </c>
      <c r="K135" s="2095"/>
      <c r="L135" s="2096"/>
      <c r="M135" s="2096"/>
      <c r="N135" s="2097"/>
      <c r="O135" s="199"/>
    </row>
    <row r="136" spans="1:20" s="292" customFormat="1" ht="33.75" customHeight="1" thickBot="1" x14ac:dyDescent="0.25">
      <c r="B136" s="1582"/>
      <c r="C136" s="402"/>
      <c r="D136" s="2077" t="s">
        <v>141</v>
      </c>
      <c r="E136" s="2077"/>
      <c r="F136" s="2077"/>
      <c r="G136" s="2077"/>
      <c r="H136" s="2077"/>
      <c r="I136" s="2077"/>
      <c r="J136" s="2077"/>
      <c r="K136" s="403"/>
      <c r="L136" s="403"/>
      <c r="M136" s="403"/>
      <c r="N136" s="403"/>
    </row>
    <row r="137" spans="1:20" s="171" customFormat="1" ht="41.25" customHeight="1" thickBot="1" x14ac:dyDescent="0.3">
      <c r="A137" s="404"/>
      <c r="B137" s="1575"/>
      <c r="C137" s="2078" t="s">
        <v>142</v>
      </c>
      <c r="D137" s="2079"/>
      <c r="E137" s="2079"/>
      <c r="F137" s="2079"/>
      <c r="G137" s="2080"/>
      <c r="H137" s="1261" t="s">
        <v>143</v>
      </c>
      <c r="I137" s="1262" t="s">
        <v>144</v>
      </c>
      <c r="J137" s="1262" t="s">
        <v>145</v>
      </c>
      <c r="K137" s="1266"/>
      <c r="L137" s="2081"/>
      <c r="M137" s="2081"/>
      <c r="N137" s="2081"/>
      <c r="T137" s="178"/>
    </row>
    <row r="138" spans="1:20" s="2" customFormat="1" ht="16.5" customHeight="1" thickBot="1" x14ac:dyDescent="0.3">
      <c r="A138" s="405"/>
      <c r="B138" s="406"/>
      <c r="C138" s="2082" t="s">
        <v>146</v>
      </c>
      <c r="D138" s="2083"/>
      <c r="E138" s="2083"/>
      <c r="F138" s="2083"/>
      <c r="G138" s="2084"/>
      <c r="H138" s="407">
        <f>SUM(H139:H143)</f>
        <v>15941.000000000002</v>
      </c>
      <c r="I138" s="408">
        <f>SUM(I139:I143)</f>
        <v>15110.799999999997</v>
      </c>
      <c r="J138" s="408">
        <f>SUM(J139:J143)</f>
        <v>14496.599999999995</v>
      </c>
      <c r="K138" s="1264"/>
      <c r="L138" s="2062"/>
      <c r="M138" s="2062"/>
      <c r="N138" s="2062"/>
    </row>
    <row r="139" spans="1:20" s="2" customFormat="1" ht="16.5" customHeight="1" x14ac:dyDescent="0.25">
      <c r="A139" s="405"/>
      <c r="B139" s="409"/>
      <c r="C139" s="2074" t="s">
        <v>147</v>
      </c>
      <c r="D139" s="2075"/>
      <c r="E139" s="2075"/>
      <c r="F139" s="2075"/>
      <c r="G139" s="2076"/>
      <c r="H139" s="1461">
        <f>SUMIF(G12:G131,"sb",H12:H131)</f>
        <v>9692.4000000000015</v>
      </c>
      <c r="I139" s="411">
        <f>SUMIF(G12:G131,"sb",I12:I131)</f>
        <v>9410.8999999999978</v>
      </c>
      <c r="J139" s="411">
        <f>SUMIF(G12:G131,"sb",J12:J131)</f>
        <v>8796.9999999999964</v>
      </c>
      <c r="K139" s="1263"/>
      <c r="L139" s="2058"/>
      <c r="M139" s="2058"/>
      <c r="N139" s="2058"/>
    </row>
    <row r="140" spans="1:20" s="2" customFormat="1" ht="16.5" customHeight="1" x14ac:dyDescent="0.25">
      <c r="A140" s="405"/>
      <c r="B140" s="409"/>
      <c r="C140" s="2052" t="s">
        <v>148</v>
      </c>
      <c r="D140" s="2053"/>
      <c r="E140" s="2053"/>
      <c r="F140" s="2053"/>
      <c r="G140" s="2054"/>
      <c r="H140" s="1462">
        <f>SUMIF(G12:G129,"sb(sp)",H12:H129)</f>
        <v>1486.9</v>
      </c>
      <c r="I140" s="413">
        <f>SUMIF(G12:G131,"sb(sp)",I12:I131)</f>
        <v>1441.6</v>
      </c>
      <c r="J140" s="413">
        <f>SUMIF(G12:G131,"sb(sp)",J12:J131)</f>
        <v>1441.3</v>
      </c>
      <c r="K140" s="1263"/>
      <c r="L140" s="2058"/>
      <c r="M140" s="2058"/>
      <c r="N140" s="2058"/>
    </row>
    <row r="141" spans="1:20" s="2" customFormat="1" ht="16.5" customHeight="1" x14ac:dyDescent="0.25">
      <c r="A141" s="405"/>
      <c r="B141" s="409"/>
      <c r="C141" s="2052" t="s">
        <v>262</v>
      </c>
      <c r="D141" s="2053"/>
      <c r="E141" s="2053"/>
      <c r="F141" s="2053"/>
      <c r="G141" s="2054"/>
      <c r="H141" s="1462">
        <f>SUMIF(G12:G131,"sb(spl)",H12:H131)</f>
        <v>554.5</v>
      </c>
      <c r="I141" s="412">
        <f>SUMIF(G12:G131,"sp(spl)",I12:I131)</f>
        <v>0</v>
      </c>
      <c r="J141" s="413">
        <f>SUMIF(I12:I131,"sp(spl)",J12:J131)</f>
        <v>0</v>
      </c>
      <c r="K141" s="1263"/>
      <c r="L141" s="1263"/>
      <c r="M141" s="1263"/>
      <c r="N141" s="1263"/>
    </row>
    <row r="142" spans="1:20" s="2" customFormat="1" ht="30.75" customHeight="1" x14ac:dyDescent="0.25">
      <c r="A142" s="405"/>
      <c r="B142" s="409"/>
      <c r="C142" s="2052" t="s">
        <v>149</v>
      </c>
      <c r="D142" s="2053"/>
      <c r="E142" s="2053"/>
      <c r="F142" s="2053"/>
      <c r="G142" s="2054"/>
      <c r="H142" s="1462">
        <f>SUMIF(G12:G131,"sb(vb)",H12:H131)</f>
        <v>4108.5</v>
      </c>
      <c r="I142" s="413">
        <f>SUMIF(G12:G131,"sb(vb)",I12:I131)</f>
        <v>4258.2999999999993</v>
      </c>
      <c r="J142" s="414">
        <f>SUMIF(G12:G131,"sb(vb)",J12:J131)</f>
        <v>4258.2999999999993</v>
      </c>
      <c r="K142" s="1263"/>
      <c r="L142" s="2058"/>
      <c r="M142" s="2058"/>
      <c r="N142" s="2058"/>
    </row>
    <row r="143" spans="1:20" s="2" customFormat="1" ht="19.5" customHeight="1" thickBot="1" x14ac:dyDescent="0.3">
      <c r="A143" s="405"/>
      <c r="B143" s="409"/>
      <c r="C143" s="2273" t="s">
        <v>340</v>
      </c>
      <c r="D143" s="2274"/>
      <c r="E143" s="2274"/>
      <c r="F143" s="2274"/>
      <c r="G143" s="2275"/>
      <c r="H143" s="1463">
        <f>SUMIF(G12:G131,"sb(es)",H12:H131)</f>
        <v>98.7</v>
      </c>
      <c r="I143" s="415">
        <f>SUMIF(G12:G131,"sb(es)",I12:I131)</f>
        <v>0</v>
      </c>
      <c r="J143" s="1464">
        <f>SUMIF(G12:G131,"sb(es)",J12:J131)</f>
        <v>0</v>
      </c>
      <c r="K143" s="1458"/>
      <c r="L143" s="1458"/>
      <c r="M143" s="1458"/>
      <c r="N143" s="1458"/>
    </row>
    <row r="144" spans="1:20" s="2" customFormat="1" ht="16.5" customHeight="1" thickBot="1" x14ac:dyDescent="0.3">
      <c r="A144" s="405"/>
      <c r="B144" s="406"/>
      <c r="C144" s="2065" t="s">
        <v>150</v>
      </c>
      <c r="D144" s="2066"/>
      <c r="E144" s="2066"/>
      <c r="F144" s="2066"/>
      <c r="G144" s="2067"/>
      <c r="H144" s="407">
        <f>SUM(H145:H147)</f>
        <v>16532</v>
      </c>
      <c r="I144" s="408">
        <f>SUM(I145:I147)</f>
        <v>17722.5</v>
      </c>
      <c r="J144" s="408">
        <f>J145+J146+J147</f>
        <v>17083.599999999999</v>
      </c>
      <c r="K144" s="1264"/>
      <c r="L144" s="2062"/>
      <c r="M144" s="2062"/>
      <c r="N144" s="2062"/>
    </row>
    <row r="145" spans="1:20" s="2" customFormat="1" ht="16.5" customHeight="1" x14ac:dyDescent="0.25">
      <c r="A145" s="405"/>
      <c r="B145" s="409"/>
      <c r="C145" s="2068" t="s">
        <v>151</v>
      </c>
      <c r="D145" s="2069"/>
      <c r="E145" s="2069"/>
      <c r="F145" s="2069"/>
      <c r="G145" s="2070"/>
      <c r="H145" s="410">
        <f>SUMIF(G12:G131,"es",H12:H131)</f>
        <v>1341.7</v>
      </c>
      <c r="I145" s="415">
        <f>SUMIF(G12:G129,"es",I12:I129)</f>
        <v>2518.5</v>
      </c>
      <c r="J145" s="415">
        <f>SUMIF(G12:G129,"es",J12:J129)</f>
        <v>1891.1</v>
      </c>
      <c r="K145" s="1263"/>
      <c r="L145" s="2058"/>
      <c r="M145" s="2058"/>
      <c r="N145" s="2058"/>
    </row>
    <row r="146" spans="1:20" s="2" customFormat="1" ht="16.5" customHeight="1" x14ac:dyDescent="0.25">
      <c r="A146" s="405"/>
      <c r="B146" s="409"/>
      <c r="C146" s="2071" t="s">
        <v>152</v>
      </c>
      <c r="D146" s="2072"/>
      <c r="E146" s="2072"/>
      <c r="F146" s="2072"/>
      <c r="G146" s="2073"/>
      <c r="H146" s="412">
        <f>SUMIF(G12:G131,"lrvb",H12:H131)</f>
        <v>15188.800000000001</v>
      </c>
      <c r="I146" s="413">
        <f>SUMIF(G12:G131,"lrvb",I12:I131)</f>
        <v>15202.400000000001</v>
      </c>
      <c r="J146" s="414">
        <f>SUMIF(G12:G131,"lrvb",J12:J131)</f>
        <v>15190.900000000001</v>
      </c>
      <c r="K146" s="416"/>
      <c r="L146" s="2058"/>
      <c r="M146" s="2058"/>
      <c r="N146" s="2058"/>
    </row>
    <row r="147" spans="1:20" s="2" customFormat="1" ht="16.5" customHeight="1" thickBot="1" x14ac:dyDescent="0.3">
      <c r="A147" s="405"/>
      <c r="B147" s="409"/>
      <c r="C147" s="2055" t="s">
        <v>153</v>
      </c>
      <c r="D147" s="2056"/>
      <c r="E147" s="2056"/>
      <c r="F147" s="2056"/>
      <c r="G147" s="2057"/>
      <c r="H147" s="417">
        <f>SUMIF(G12:G131,"kt",H12:H131)</f>
        <v>1.5</v>
      </c>
      <c r="I147" s="415">
        <f>SUMIF(G12:G129,"kt",I12:I129)</f>
        <v>1.6</v>
      </c>
      <c r="J147" s="415">
        <f>SUMIF(G12:G129,"kt",J12:J129)</f>
        <v>1.6</v>
      </c>
      <c r="K147" s="416"/>
      <c r="L147" s="2058"/>
      <c r="M147" s="2058"/>
      <c r="N147" s="2058"/>
    </row>
    <row r="148" spans="1:20" s="2" customFormat="1" ht="16.5" customHeight="1" thickBot="1" x14ac:dyDescent="0.3">
      <c r="A148" s="405"/>
      <c r="B148" s="406"/>
      <c r="C148" s="2059" t="s">
        <v>154</v>
      </c>
      <c r="D148" s="2060"/>
      <c r="E148" s="2060"/>
      <c r="F148" s="2060"/>
      <c r="G148" s="2061"/>
      <c r="H148" s="418">
        <f>H144+H138</f>
        <v>32473</v>
      </c>
      <c r="I148" s="419">
        <f>I138+I144</f>
        <v>32833.299999999996</v>
      </c>
      <c r="J148" s="419">
        <f>J138+J144</f>
        <v>31580.199999999993</v>
      </c>
      <c r="K148" s="420"/>
      <c r="L148" s="2062"/>
      <c r="M148" s="2062"/>
      <c r="N148" s="2062"/>
    </row>
    <row r="149" spans="1:20" s="1" customFormat="1" ht="16.5" customHeight="1" x14ac:dyDescent="0.2">
      <c r="B149" s="421"/>
      <c r="C149" s="422"/>
      <c r="D149" s="423"/>
      <c r="E149" s="421"/>
      <c r="F149" s="425"/>
      <c r="G149" s="426"/>
      <c r="H149" s="1097"/>
      <c r="I149" s="1098"/>
      <c r="J149" s="1098"/>
      <c r="K149" s="427"/>
      <c r="L149" s="426"/>
      <c r="M149" s="426"/>
    </row>
    <row r="154" spans="1:20" x14ac:dyDescent="0.25">
      <c r="T154" s="2051"/>
    </row>
    <row r="157" spans="1:20" x14ac:dyDescent="0.25">
      <c r="I157" s="1465"/>
      <c r="J157" s="1465"/>
    </row>
  </sheetData>
  <mergeCells count="188">
    <mergeCell ref="C143:G143"/>
    <mergeCell ref="F5:F7"/>
    <mergeCell ref="G5:G7"/>
    <mergeCell ref="H5:H7"/>
    <mergeCell ref="I5:I7"/>
    <mergeCell ref="J5:J7"/>
    <mergeCell ref="D31:G31"/>
    <mergeCell ref="E23:E24"/>
    <mergeCell ref="E25:E26"/>
    <mergeCell ref="D34:D35"/>
    <mergeCell ref="C38:G38"/>
    <mergeCell ref="D48:D49"/>
    <mergeCell ref="D55:D56"/>
    <mergeCell ref="D57:D58"/>
    <mergeCell ref="D82:D83"/>
    <mergeCell ref="F82:F83"/>
    <mergeCell ref="C88:N88"/>
    <mergeCell ref="D84:D86"/>
    <mergeCell ref="K5:N5"/>
    <mergeCell ref="K6:K7"/>
    <mergeCell ref="L6:N6"/>
    <mergeCell ref="K19:K20"/>
    <mergeCell ref="D21:D22"/>
    <mergeCell ref="K21:K22"/>
    <mergeCell ref="L21:L22"/>
    <mergeCell ref="M21:M22"/>
    <mergeCell ref="N21:N22"/>
    <mergeCell ref="A8:N8"/>
    <mergeCell ref="A9:N9"/>
    <mergeCell ref="B10:N10"/>
    <mergeCell ref="C11:N11"/>
    <mergeCell ref="K17:K18"/>
    <mergeCell ref="D19:D20"/>
    <mergeCell ref="E19:E20"/>
    <mergeCell ref="A32:A33"/>
    <mergeCell ref="B32:B33"/>
    <mergeCell ref="A1:N1"/>
    <mergeCell ref="A2:N2"/>
    <mergeCell ref="A3:N3"/>
    <mergeCell ref="A4:N4"/>
    <mergeCell ref="A5:A7"/>
    <mergeCell ref="B5:B7"/>
    <mergeCell ref="C5:C7"/>
    <mergeCell ref="D5:D7"/>
    <mergeCell ref="E5:E7"/>
    <mergeCell ref="C32:C33"/>
    <mergeCell ref="D32:D33"/>
    <mergeCell ref="E32:E33"/>
    <mergeCell ref="D23:D24"/>
    <mergeCell ref="K23:K24"/>
    <mergeCell ref="A25:A26"/>
    <mergeCell ref="B25:B26"/>
    <mergeCell ref="D25:D26"/>
    <mergeCell ref="A27:A28"/>
    <mergeCell ref="B27:B28"/>
    <mergeCell ref="E27:E30"/>
    <mergeCell ref="F32:F33"/>
    <mergeCell ref="D27:D30"/>
    <mergeCell ref="K34:K35"/>
    <mergeCell ref="L34:L35"/>
    <mergeCell ref="M34:M35"/>
    <mergeCell ref="N34:N35"/>
    <mergeCell ref="F27:F30"/>
    <mergeCell ref="K27:K28"/>
    <mergeCell ref="K30:K31"/>
    <mergeCell ref="M36:M37"/>
    <mergeCell ref="N36:N37"/>
    <mergeCell ref="K38:N38"/>
    <mergeCell ref="A36:A37"/>
    <mergeCell ref="B36:B37"/>
    <mergeCell ref="C36:C37"/>
    <mergeCell ref="D36:D37"/>
    <mergeCell ref="K36:K37"/>
    <mergeCell ref="L36:L37"/>
    <mergeCell ref="D46:D47"/>
    <mergeCell ref="K46:K47"/>
    <mergeCell ref="L46:L47"/>
    <mergeCell ref="M46:M47"/>
    <mergeCell ref="N46:N47"/>
    <mergeCell ref="K48:K49"/>
    <mergeCell ref="C39:N39"/>
    <mergeCell ref="D51:D52"/>
    <mergeCell ref="K51:K54"/>
    <mergeCell ref="D53:D54"/>
    <mergeCell ref="E40:E54"/>
    <mergeCell ref="D42:D43"/>
    <mergeCell ref="D44:D45"/>
    <mergeCell ref="K42:K43"/>
    <mergeCell ref="K44:K45"/>
    <mergeCell ref="A59:A60"/>
    <mergeCell ref="B59:B60"/>
    <mergeCell ref="C59:C60"/>
    <mergeCell ref="D59:D60"/>
    <mergeCell ref="E59:E60"/>
    <mergeCell ref="F59:F60"/>
    <mergeCell ref="K59:K60"/>
    <mergeCell ref="D61:D62"/>
    <mergeCell ref="F69:F71"/>
    <mergeCell ref="D70:D71"/>
    <mergeCell ref="K70:K71"/>
    <mergeCell ref="K72:K73"/>
    <mergeCell ref="E70:E71"/>
    <mergeCell ref="E72:E74"/>
    <mergeCell ref="A75:A76"/>
    <mergeCell ref="B75:B76"/>
    <mergeCell ref="D75:D76"/>
    <mergeCell ref="A79:A80"/>
    <mergeCell ref="B79:B80"/>
    <mergeCell ref="D79:D81"/>
    <mergeCell ref="K80:K81"/>
    <mergeCell ref="D77:D78"/>
    <mergeCell ref="E77:E78"/>
    <mergeCell ref="A84:A86"/>
    <mergeCell ref="B84:B86"/>
    <mergeCell ref="C84:C86"/>
    <mergeCell ref="E84:E86"/>
    <mergeCell ref="F84:F86"/>
    <mergeCell ref="K85:K86"/>
    <mergeCell ref="L85:L86"/>
    <mergeCell ref="M85:M86"/>
    <mergeCell ref="N85:N86"/>
    <mergeCell ref="D90:D91"/>
    <mergeCell ref="D92:D93"/>
    <mergeCell ref="D94:D95"/>
    <mergeCell ref="C87:G87"/>
    <mergeCell ref="K87:N87"/>
    <mergeCell ref="G98:G99"/>
    <mergeCell ref="H98:H99"/>
    <mergeCell ref="I98:I99"/>
    <mergeCell ref="J98:J99"/>
    <mergeCell ref="D98:D99"/>
    <mergeCell ref="C114:N114"/>
    <mergeCell ref="D116:D118"/>
    <mergeCell ref="E116:E117"/>
    <mergeCell ref="D119:D120"/>
    <mergeCell ref="D100:D101"/>
    <mergeCell ref="I100:I101"/>
    <mergeCell ref="D122:D123"/>
    <mergeCell ref="K122:K123"/>
    <mergeCell ref="D102:D105"/>
    <mergeCell ref="D106:D108"/>
    <mergeCell ref="K112:N112"/>
    <mergeCell ref="C113:G113"/>
    <mergeCell ref="K113:N113"/>
    <mergeCell ref="D112:G112"/>
    <mergeCell ref="E119:E121"/>
    <mergeCell ref="F109:F111"/>
    <mergeCell ref="E109:E111"/>
    <mergeCell ref="D109:D111"/>
    <mergeCell ref="K110:K111"/>
    <mergeCell ref="L110:L111"/>
    <mergeCell ref="M110:M111"/>
    <mergeCell ref="N110:N111"/>
    <mergeCell ref="K133:N133"/>
    <mergeCell ref="C134:G134"/>
    <mergeCell ref="K134:N134"/>
    <mergeCell ref="B135:G135"/>
    <mergeCell ref="K135:N135"/>
    <mergeCell ref="D124:D125"/>
    <mergeCell ref="K124:K125"/>
    <mergeCell ref="D128:D129"/>
    <mergeCell ref="K128:K129"/>
    <mergeCell ref="C130:C132"/>
    <mergeCell ref="D131:D132"/>
    <mergeCell ref="C141:G141"/>
    <mergeCell ref="C147:G147"/>
    <mergeCell ref="L147:N147"/>
    <mergeCell ref="C148:G148"/>
    <mergeCell ref="L148:N148"/>
    <mergeCell ref="D13:D15"/>
    <mergeCell ref="C144:G144"/>
    <mergeCell ref="L144:N144"/>
    <mergeCell ref="C145:G145"/>
    <mergeCell ref="L145:N145"/>
    <mergeCell ref="C146:G146"/>
    <mergeCell ref="L146:N146"/>
    <mergeCell ref="C139:G139"/>
    <mergeCell ref="L139:N139"/>
    <mergeCell ref="C140:G140"/>
    <mergeCell ref="L140:N140"/>
    <mergeCell ref="C142:G142"/>
    <mergeCell ref="L142:N142"/>
    <mergeCell ref="D136:J136"/>
    <mergeCell ref="C137:G137"/>
    <mergeCell ref="L137:N137"/>
    <mergeCell ref="C138:G138"/>
    <mergeCell ref="L138:N138"/>
    <mergeCell ref="C133:G133"/>
  </mergeCells>
  <printOptions horizontalCentered="1"/>
  <pageMargins left="0.78740157480314965" right="0" top="0.39370078740157483" bottom="0.39370078740157483" header="0.31496062992125984" footer="0.31496062992125984"/>
  <pageSetup paperSize="9" scale="79" orientation="portrait" r:id="rId1"/>
  <rowBreaks count="1" manualBreakCount="1">
    <brk id="35"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40"/>
  <sheetViews>
    <sheetView zoomScaleNormal="100" workbookViewId="0">
      <selection activeCell="H14" sqref="H14"/>
    </sheetView>
  </sheetViews>
  <sheetFormatPr defaultColWidth="9.140625" defaultRowHeight="15" x14ac:dyDescent="0.25"/>
  <cols>
    <col min="1" max="4" width="2.85546875" style="1099" customWidth="1"/>
    <col min="5" max="5" width="25.5703125" style="1099" customWidth="1"/>
    <col min="6" max="8" width="3.28515625" style="1099" customWidth="1"/>
    <col min="9" max="9" width="10.7109375" style="1099" customWidth="1"/>
    <col min="10" max="10" width="6.85546875" style="1099" customWidth="1"/>
    <col min="11" max="12" width="10" style="1226" customWidth="1"/>
    <col min="13" max="13" width="11.42578125" style="1226" customWidth="1"/>
    <col min="14" max="14" width="11.28515625" style="1226" customWidth="1"/>
    <col min="15" max="15" width="10.28515625" style="1226" customWidth="1"/>
    <col min="16" max="16" width="10.42578125" style="1226" customWidth="1"/>
    <col min="17" max="17" width="11.7109375" style="1226" customWidth="1"/>
    <col min="18" max="18" width="11.140625" style="1226" customWidth="1"/>
    <col min="19" max="19" width="22.42578125" style="1099" customWidth="1"/>
    <col min="20" max="22" width="5.28515625" style="1099" customWidth="1"/>
    <col min="23" max="16384" width="9.140625" style="1099"/>
  </cols>
  <sheetData>
    <row r="1" spans="1:27" s="1221" customFormat="1" ht="15.75" x14ac:dyDescent="0.25">
      <c r="K1" s="1091"/>
      <c r="L1" s="1091"/>
      <c r="M1" s="1091"/>
      <c r="N1" s="1091"/>
      <c r="O1" s="1091"/>
      <c r="P1" s="1091"/>
      <c r="Q1" s="1091"/>
      <c r="R1" s="1091"/>
      <c r="S1" s="2309" t="s">
        <v>301</v>
      </c>
      <c r="T1" s="2309"/>
      <c r="U1" s="2309"/>
      <c r="V1" s="2309"/>
    </row>
    <row r="2" spans="1:27" s="1091" customFormat="1" ht="16.5" customHeight="1" x14ac:dyDescent="0.25">
      <c r="A2" s="2228" t="s">
        <v>0</v>
      </c>
      <c r="B2" s="2228"/>
      <c r="C2" s="2228"/>
      <c r="D2" s="2228"/>
      <c r="E2" s="2228"/>
      <c r="F2" s="2228"/>
      <c r="G2" s="2228"/>
      <c r="H2" s="2228"/>
      <c r="I2" s="2228"/>
      <c r="J2" s="2228"/>
      <c r="K2" s="2228"/>
      <c r="L2" s="2228"/>
      <c r="M2" s="2228"/>
      <c r="N2" s="2228"/>
      <c r="O2" s="2228"/>
      <c r="P2" s="2228"/>
      <c r="Q2" s="2228"/>
      <c r="R2" s="2228"/>
      <c r="S2" s="2228"/>
      <c r="T2" s="2228"/>
      <c r="U2" s="2228"/>
      <c r="V2" s="2228"/>
    </row>
    <row r="3" spans="1:27" s="1092" customFormat="1" ht="16.5" customHeight="1" x14ac:dyDescent="0.25">
      <c r="A3" s="2430" t="s">
        <v>1</v>
      </c>
      <c r="B3" s="2430"/>
      <c r="C3" s="2430"/>
      <c r="D3" s="2430"/>
      <c r="E3" s="2430"/>
      <c r="F3" s="2430"/>
      <c r="G3" s="2430"/>
      <c r="H3" s="2430"/>
      <c r="I3" s="2430"/>
      <c r="J3" s="2430"/>
      <c r="K3" s="2430"/>
      <c r="L3" s="2430"/>
      <c r="M3" s="2430"/>
      <c r="N3" s="2430"/>
      <c r="O3" s="2430"/>
      <c r="P3" s="2430"/>
      <c r="Q3" s="2430"/>
      <c r="R3" s="2430"/>
      <c r="S3" s="2430"/>
      <c r="T3" s="2430"/>
      <c r="U3" s="2430"/>
      <c r="V3" s="2430"/>
    </row>
    <row r="4" spans="1:27" s="1092" customFormat="1" ht="16.5" customHeight="1" x14ac:dyDescent="0.25">
      <c r="A4" s="2431" t="s">
        <v>302</v>
      </c>
      <c r="B4" s="2431"/>
      <c r="C4" s="2431"/>
      <c r="D4" s="2431"/>
      <c r="E4" s="2431"/>
      <c r="F4" s="2431"/>
      <c r="G4" s="2431"/>
      <c r="H4" s="2431"/>
      <c r="I4" s="2431"/>
      <c r="J4" s="2431"/>
      <c r="K4" s="2431"/>
      <c r="L4" s="2431"/>
      <c r="M4" s="2431"/>
      <c r="N4" s="2431"/>
      <c r="O4" s="2431"/>
      <c r="P4" s="2431"/>
      <c r="Q4" s="2431"/>
      <c r="R4" s="2431"/>
      <c r="S4" s="2431"/>
      <c r="T4" s="2431"/>
      <c r="U4" s="2431"/>
      <c r="V4" s="2431"/>
    </row>
    <row r="5" spans="1:27" s="2" customFormat="1" ht="16.5" customHeight="1" thickBot="1" x14ac:dyDescent="0.3">
      <c r="A5" s="2432" t="s">
        <v>155</v>
      </c>
      <c r="B5" s="2432"/>
      <c r="C5" s="2432"/>
      <c r="D5" s="2432"/>
      <c r="E5" s="2432"/>
      <c r="F5" s="2432"/>
      <c r="G5" s="2432"/>
      <c r="H5" s="2432"/>
      <c r="I5" s="2432"/>
      <c r="J5" s="2432"/>
      <c r="K5" s="2432"/>
      <c r="L5" s="2432"/>
      <c r="M5" s="2432"/>
      <c r="N5" s="2432"/>
      <c r="O5" s="2432"/>
      <c r="P5" s="2432"/>
      <c r="Q5" s="2432"/>
      <c r="R5" s="2432"/>
      <c r="S5" s="2432"/>
      <c r="T5" s="2432"/>
      <c r="U5" s="2432"/>
      <c r="V5" s="2432"/>
    </row>
    <row r="6" spans="1:27" s="3" customFormat="1" ht="60.75" customHeight="1" thickBot="1" x14ac:dyDescent="0.3">
      <c r="A6" s="2232" t="s">
        <v>4</v>
      </c>
      <c r="B6" s="2235" t="s">
        <v>5</v>
      </c>
      <c r="C6" s="2238" t="s">
        <v>6</v>
      </c>
      <c r="D6" s="1102"/>
      <c r="E6" s="2241" t="s">
        <v>7</v>
      </c>
      <c r="F6" s="2244" t="s">
        <v>8</v>
      </c>
      <c r="G6" s="2433" t="s">
        <v>9</v>
      </c>
      <c r="H6" s="2443" t="s">
        <v>10</v>
      </c>
      <c r="I6" s="2446" t="s">
        <v>156</v>
      </c>
      <c r="J6" s="2279" t="s">
        <v>11</v>
      </c>
      <c r="K6" s="959" t="s">
        <v>157</v>
      </c>
      <c r="L6" s="960" t="s">
        <v>158</v>
      </c>
      <c r="M6" s="2449" t="s">
        <v>12</v>
      </c>
      <c r="N6" s="2450"/>
      <c r="O6" s="2450"/>
      <c r="P6" s="2451"/>
      <c r="Q6" s="2452" t="s">
        <v>13</v>
      </c>
      <c r="R6" s="2452" t="s">
        <v>14</v>
      </c>
      <c r="S6" s="2301" t="s">
        <v>15</v>
      </c>
      <c r="T6" s="2302"/>
      <c r="U6" s="2302"/>
      <c r="V6" s="2303"/>
    </row>
    <row r="7" spans="1:27" s="3" customFormat="1" ht="16.5" customHeight="1" x14ac:dyDescent="0.25">
      <c r="A7" s="2233"/>
      <c r="B7" s="2236"/>
      <c r="C7" s="2239"/>
      <c r="D7" s="1103"/>
      <c r="E7" s="2242"/>
      <c r="F7" s="2245"/>
      <c r="G7" s="2434"/>
      <c r="H7" s="2444"/>
      <c r="I7" s="2447"/>
      <c r="J7" s="2280"/>
      <c r="K7" s="2436" t="s">
        <v>159</v>
      </c>
      <c r="L7" s="2437" t="s">
        <v>159</v>
      </c>
      <c r="M7" s="2169" t="s">
        <v>159</v>
      </c>
      <c r="N7" s="2439" t="s">
        <v>160</v>
      </c>
      <c r="O7" s="2440"/>
      <c r="P7" s="2441" t="s">
        <v>161</v>
      </c>
      <c r="Q7" s="2453"/>
      <c r="R7" s="2453"/>
      <c r="S7" s="2304" t="s">
        <v>7</v>
      </c>
      <c r="T7" s="2306" t="s">
        <v>16</v>
      </c>
      <c r="U7" s="2307"/>
      <c r="V7" s="2308"/>
    </row>
    <row r="8" spans="1:27" s="3" customFormat="1" ht="94.5" customHeight="1" thickBot="1" x14ac:dyDescent="0.3">
      <c r="A8" s="2234"/>
      <c r="B8" s="2237"/>
      <c r="C8" s="2240"/>
      <c r="D8" s="1104"/>
      <c r="E8" s="2243"/>
      <c r="F8" s="2246"/>
      <c r="G8" s="2435"/>
      <c r="H8" s="2445"/>
      <c r="I8" s="2448"/>
      <c r="J8" s="2281"/>
      <c r="K8" s="2190"/>
      <c r="L8" s="2438"/>
      <c r="M8" s="2170"/>
      <c r="N8" s="430" t="s">
        <v>159</v>
      </c>
      <c r="O8" s="430" t="s">
        <v>162</v>
      </c>
      <c r="P8" s="2442"/>
      <c r="Q8" s="2454"/>
      <c r="R8" s="2454"/>
      <c r="S8" s="2305"/>
      <c r="T8" s="4" t="s">
        <v>17</v>
      </c>
      <c r="U8" s="4" t="s">
        <v>18</v>
      </c>
      <c r="V8" s="5" t="s">
        <v>19</v>
      </c>
    </row>
    <row r="9" spans="1:27" s="2" customFormat="1" ht="16.5" customHeight="1" x14ac:dyDescent="0.25">
      <c r="A9" s="2258" t="s">
        <v>20</v>
      </c>
      <c r="B9" s="2259"/>
      <c r="C9" s="2259"/>
      <c r="D9" s="2259"/>
      <c r="E9" s="2259"/>
      <c r="F9" s="2259"/>
      <c r="G9" s="2259"/>
      <c r="H9" s="2259"/>
      <c r="I9" s="2259"/>
      <c r="J9" s="2259"/>
      <c r="K9" s="2259"/>
      <c r="L9" s="2259"/>
      <c r="M9" s="2259"/>
      <c r="N9" s="2259"/>
      <c r="O9" s="2259"/>
      <c r="P9" s="2259"/>
      <c r="Q9" s="2259"/>
      <c r="R9" s="2259"/>
      <c r="S9" s="2259"/>
      <c r="T9" s="2259"/>
      <c r="U9" s="2259"/>
      <c r="V9" s="2260"/>
    </row>
    <row r="10" spans="1:27" s="2" customFormat="1" ht="16.5" customHeight="1" thickBot="1" x14ac:dyDescent="0.3">
      <c r="A10" s="2261" t="s">
        <v>21</v>
      </c>
      <c r="B10" s="2262"/>
      <c r="C10" s="2262"/>
      <c r="D10" s="2262"/>
      <c r="E10" s="2262"/>
      <c r="F10" s="2262"/>
      <c r="G10" s="2262"/>
      <c r="H10" s="2262"/>
      <c r="I10" s="2262"/>
      <c r="J10" s="2262"/>
      <c r="K10" s="2262"/>
      <c r="L10" s="2262"/>
      <c r="M10" s="2262"/>
      <c r="N10" s="2262"/>
      <c r="O10" s="2262"/>
      <c r="P10" s="2262"/>
      <c r="Q10" s="2262"/>
      <c r="R10" s="2262"/>
      <c r="S10" s="2262"/>
      <c r="T10" s="2262"/>
      <c r="U10" s="2262"/>
      <c r="V10" s="2263"/>
      <c r="AA10" s="3"/>
    </row>
    <row r="11" spans="1:27" s="3" customFormat="1" ht="16.5" customHeight="1" thickBot="1" x14ac:dyDescent="0.3">
      <c r="A11" s="6" t="s">
        <v>22</v>
      </c>
      <c r="B11" s="2264" t="s">
        <v>23</v>
      </c>
      <c r="C11" s="2264"/>
      <c r="D11" s="2264"/>
      <c r="E11" s="2264"/>
      <c r="F11" s="2264"/>
      <c r="G11" s="2264"/>
      <c r="H11" s="2264"/>
      <c r="I11" s="2264"/>
      <c r="J11" s="2264"/>
      <c r="K11" s="2264"/>
      <c r="L11" s="2264"/>
      <c r="M11" s="2264"/>
      <c r="N11" s="2264"/>
      <c r="O11" s="2264"/>
      <c r="P11" s="2264"/>
      <c r="Q11" s="2264"/>
      <c r="R11" s="2264"/>
      <c r="S11" s="2264"/>
      <c r="T11" s="2264"/>
      <c r="U11" s="2264"/>
      <c r="V11" s="2265"/>
    </row>
    <row r="12" spans="1:27" s="3" customFormat="1" ht="16.5" customHeight="1" thickBot="1" x14ac:dyDescent="0.3">
      <c r="A12" s="7" t="s">
        <v>22</v>
      </c>
      <c r="B12" s="8" t="s">
        <v>22</v>
      </c>
      <c r="C12" s="2266" t="s">
        <v>24</v>
      </c>
      <c r="D12" s="2266"/>
      <c r="E12" s="2266"/>
      <c r="F12" s="2266"/>
      <c r="G12" s="2266"/>
      <c r="H12" s="2266"/>
      <c r="I12" s="2267"/>
      <c r="J12" s="2267"/>
      <c r="K12" s="2267"/>
      <c r="L12" s="2267"/>
      <c r="M12" s="2267"/>
      <c r="N12" s="2267"/>
      <c r="O12" s="2267"/>
      <c r="P12" s="2267"/>
      <c r="Q12" s="2267"/>
      <c r="R12" s="2267"/>
      <c r="S12" s="2267"/>
      <c r="T12" s="2267"/>
      <c r="U12" s="2267"/>
      <c r="V12" s="2268"/>
    </row>
    <row r="13" spans="1:27" s="3" customFormat="1" ht="43.5" customHeight="1" x14ac:dyDescent="0.25">
      <c r="A13" s="1112" t="s">
        <v>22</v>
      </c>
      <c r="B13" s="9" t="s">
        <v>22</v>
      </c>
      <c r="C13" s="1116" t="s">
        <v>22</v>
      </c>
      <c r="D13" s="431"/>
      <c r="E13" s="11" t="s">
        <v>25</v>
      </c>
      <c r="F13" s="1118"/>
      <c r="G13" s="1164" t="s">
        <v>26</v>
      </c>
      <c r="H13" s="12" t="s">
        <v>27</v>
      </c>
      <c r="I13" s="2414" t="s">
        <v>163</v>
      </c>
      <c r="J13" s="13"/>
      <c r="K13" s="126"/>
      <c r="L13" s="432"/>
      <c r="M13" s="1028"/>
      <c r="N13" s="1030"/>
      <c r="O13" s="437"/>
      <c r="P13" s="1029"/>
      <c r="Q13" s="433"/>
      <c r="R13" s="433"/>
      <c r="S13" s="1125"/>
      <c r="T13" s="1132"/>
      <c r="U13" s="1128"/>
      <c r="V13" s="1129"/>
    </row>
    <row r="14" spans="1:27" s="3" customFormat="1" ht="59.25" customHeight="1" x14ac:dyDescent="0.25">
      <c r="A14" s="1122"/>
      <c r="B14" s="20"/>
      <c r="C14" s="190"/>
      <c r="D14" s="438" t="s">
        <v>22</v>
      </c>
      <c r="E14" s="2063" t="s">
        <v>30</v>
      </c>
      <c r="F14" s="110"/>
      <c r="G14" s="1184"/>
      <c r="H14" s="23"/>
      <c r="I14" s="2455"/>
      <c r="J14" s="50" t="s">
        <v>28</v>
      </c>
      <c r="K14" s="439">
        <v>2201</v>
      </c>
      <c r="L14" s="2331">
        <v>991856</v>
      </c>
      <c r="M14" s="440">
        <v>2200</v>
      </c>
      <c r="N14" s="441">
        <v>2200</v>
      </c>
      <c r="O14" s="442"/>
      <c r="P14" s="443"/>
      <c r="Q14" s="444">
        <v>2200</v>
      </c>
      <c r="R14" s="445">
        <v>2200</v>
      </c>
      <c r="S14" s="194" t="s">
        <v>29</v>
      </c>
      <c r="T14" s="147">
        <v>5</v>
      </c>
      <c r="U14" s="1139">
        <v>5</v>
      </c>
      <c r="V14" s="148">
        <v>5</v>
      </c>
    </row>
    <row r="15" spans="1:27" s="3" customFormat="1" ht="44.25" customHeight="1" x14ac:dyDescent="0.25">
      <c r="A15" s="1122"/>
      <c r="B15" s="20"/>
      <c r="C15" s="190"/>
      <c r="D15" s="438"/>
      <c r="E15" s="2064"/>
      <c r="F15" s="22"/>
      <c r="G15" s="1184"/>
      <c r="H15" s="30"/>
      <c r="I15" s="2455"/>
      <c r="J15" s="50" t="s">
        <v>28</v>
      </c>
      <c r="K15" s="439">
        <v>665981</v>
      </c>
      <c r="L15" s="2456"/>
      <c r="M15" s="446">
        <v>707500</v>
      </c>
      <c r="N15" s="442">
        <v>707500</v>
      </c>
      <c r="O15" s="441"/>
      <c r="P15" s="443"/>
      <c r="Q15" s="444">
        <f>M15</f>
        <v>707500</v>
      </c>
      <c r="R15" s="444">
        <f>M15</f>
        <v>707500</v>
      </c>
      <c r="S15" s="282" t="s">
        <v>32</v>
      </c>
      <c r="T15" s="28">
        <v>196</v>
      </c>
      <c r="U15" s="1170">
        <v>196</v>
      </c>
      <c r="V15" s="29">
        <v>196</v>
      </c>
    </row>
    <row r="16" spans="1:27" s="3" customFormat="1" ht="69" customHeight="1" x14ac:dyDescent="0.25">
      <c r="A16" s="1122"/>
      <c r="B16" s="20"/>
      <c r="C16" s="190"/>
      <c r="D16" s="438"/>
      <c r="E16" s="35"/>
      <c r="F16" s="110"/>
      <c r="G16" s="1184"/>
      <c r="H16" s="23"/>
      <c r="I16" s="2455"/>
      <c r="J16" s="50" t="s">
        <v>28</v>
      </c>
      <c r="K16" s="439">
        <v>434444</v>
      </c>
      <c r="L16" s="2332"/>
      <c r="M16" s="446">
        <v>450000</v>
      </c>
      <c r="N16" s="442">
        <v>450000</v>
      </c>
      <c r="O16" s="441"/>
      <c r="P16" s="443"/>
      <c r="Q16" s="444">
        <v>500000</v>
      </c>
      <c r="R16" s="445">
        <v>500000</v>
      </c>
      <c r="S16" s="282" t="s">
        <v>291</v>
      </c>
      <c r="T16" s="34">
        <v>60</v>
      </c>
      <c r="U16" s="1170">
        <v>65</v>
      </c>
      <c r="V16" s="1172">
        <v>70</v>
      </c>
    </row>
    <row r="17" spans="1:22" s="3" customFormat="1" ht="27" customHeight="1" x14ac:dyDescent="0.25">
      <c r="A17" s="1122"/>
      <c r="B17" s="20"/>
      <c r="C17" s="190"/>
      <c r="D17" s="438"/>
      <c r="E17" s="35"/>
      <c r="F17" s="110"/>
      <c r="G17" s="1184"/>
      <c r="H17" s="23"/>
      <c r="I17" s="2455"/>
      <c r="J17" s="50" t="s">
        <v>31</v>
      </c>
      <c r="K17" s="439">
        <v>3765060</v>
      </c>
      <c r="L17" s="2331">
        <v>5613611</v>
      </c>
      <c r="M17" s="439">
        <f>2272000-3500</f>
        <v>2268500</v>
      </c>
      <c r="N17" s="447">
        <f>M17</f>
        <v>2268500</v>
      </c>
      <c r="O17" s="1005"/>
      <c r="P17" s="554"/>
      <c r="Q17" s="478">
        <f>M17</f>
        <v>2268500</v>
      </c>
      <c r="R17" s="622">
        <f>M17</f>
        <v>2268500</v>
      </c>
      <c r="S17" s="1035" t="s">
        <v>33</v>
      </c>
      <c r="T17" s="34">
        <v>3500</v>
      </c>
      <c r="U17" s="1170">
        <v>3500</v>
      </c>
      <c r="V17" s="1172">
        <v>3500</v>
      </c>
    </row>
    <row r="18" spans="1:22" s="3" customFormat="1" ht="39.75" customHeight="1" x14ac:dyDescent="0.25">
      <c r="A18" s="1122"/>
      <c r="B18" s="20"/>
      <c r="C18" s="190"/>
      <c r="D18" s="438"/>
      <c r="E18" s="35"/>
      <c r="F18" s="110"/>
      <c r="G18" s="1184"/>
      <c r="H18" s="23"/>
      <c r="I18" s="2455"/>
      <c r="J18" s="50" t="s">
        <v>31</v>
      </c>
      <c r="K18" s="439">
        <v>2412101</v>
      </c>
      <c r="L18" s="2456"/>
      <c r="M18" s="439">
        <f>2169500-181600</f>
        <v>1987900</v>
      </c>
      <c r="N18" s="447">
        <f>M18</f>
        <v>1987900</v>
      </c>
      <c r="O18" s="1005"/>
      <c r="P18" s="554"/>
      <c r="Q18" s="478">
        <f>M18</f>
        <v>1987900</v>
      </c>
      <c r="R18" s="478">
        <f>M18</f>
        <v>1987900</v>
      </c>
      <c r="S18" s="1036" t="s">
        <v>34</v>
      </c>
      <c r="T18" s="1031">
        <v>17026</v>
      </c>
      <c r="U18" s="1032">
        <v>17026</v>
      </c>
      <c r="V18" s="1033">
        <v>17026</v>
      </c>
    </row>
    <row r="19" spans="1:22" s="3" customFormat="1" ht="37.5" customHeight="1" x14ac:dyDescent="0.25">
      <c r="A19" s="1122"/>
      <c r="B19" s="20"/>
      <c r="C19" s="190"/>
      <c r="D19" s="438"/>
      <c r="E19" s="35"/>
      <c r="F19" s="22"/>
      <c r="G19" s="1184"/>
      <c r="H19" s="30"/>
      <c r="I19" s="2455"/>
      <c r="J19" s="50" t="s">
        <v>31</v>
      </c>
      <c r="K19" s="439">
        <v>44688</v>
      </c>
      <c r="L19" s="2332"/>
      <c r="M19" s="448">
        <f>N19</f>
        <v>53400</v>
      </c>
      <c r="N19" s="449">
        <v>53400</v>
      </c>
      <c r="O19" s="450"/>
      <c r="P19" s="451"/>
      <c r="Q19" s="452">
        <v>53500</v>
      </c>
      <c r="R19" s="452">
        <v>53600</v>
      </c>
      <c r="S19" s="2356" t="s">
        <v>35</v>
      </c>
      <c r="T19" s="28">
        <v>95</v>
      </c>
      <c r="U19" s="1170">
        <v>104</v>
      </c>
      <c r="V19" s="29">
        <v>114</v>
      </c>
    </row>
    <row r="20" spans="1:22" s="3" customFormat="1" ht="17.25" customHeight="1" x14ac:dyDescent="0.25">
      <c r="A20" s="1122"/>
      <c r="B20" s="20"/>
      <c r="C20" s="190"/>
      <c r="D20" s="438"/>
      <c r="E20" s="1120"/>
      <c r="F20" s="110"/>
      <c r="G20" s="1184"/>
      <c r="H20" s="23"/>
      <c r="I20" s="1152"/>
      <c r="J20" s="42" t="s">
        <v>36</v>
      </c>
      <c r="K20" s="453">
        <f>SUM(K14:K19)</f>
        <v>7324475</v>
      </c>
      <c r="L20" s="454">
        <f>SUM(L14:L19)</f>
        <v>6605467</v>
      </c>
      <c r="M20" s="453">
        <f t="shared" ref="M20:P20" si="0">SUM(M13:M19)</f>
        <v>5469500</v>
      </c>
      <c r="N20" s="455">
        <f t="shared" si="0"/>
        <v>5469500</v>
      </c>
      <c r="O20" s="456">
        <f t="shared" si="0"/>
        <v>0</v>
      </c>
      <c r="P20" s="454">
        <f t="shared" si="0"/>
        <v>0</v>
      </c>
      <c r="Q20" s="457">
        <f>SUM(Q14:Q19)</f>
        <v>5519600</v>
      </c>
      <c r="R20" s="457">
        <f>SUM(R13:R19)</f>
        <v>5519700</v>
      </c>
      <c r="S20" s="2068"/>
      <c r="T20" s="370"/>
      <c r="U20" s="47"/>
      <c r="V20" s="102"/>
    </row>
    <row r="21" spans="1:22" s="3" customFormat="1" ht="54.75" customHeight="1" x14ac:dyDescent="0.25">
      <c r="A21" s="1160"/>
      <c r="B21" s="961"/>
      <c r="C21" s="962"/>
      <c r="D21" s="1053" t="s">
        <v>50</v>
      </c>
      <c r="E21" s="1054" t="s">
        <v>37</v>
      </c>
      <c r="F21" s="573"/>
      <c r="G21" s="887" t="s">
        <v>26</v>
      </c>
      <c r="H21" s="1055" t="s">
        <v>27</v>
      </c>
      <c r="I21" s="569" t="s">
        <v>164</v>
      </c>
      <c r="J21" s="147" t="s">
        <v>28</v>
      </c>
      <c r="K21" s="439">
        <v>881482</v>
      </c>
      <c r="L21" s="475">
        <v>1561132</v>
      </c>
      <c r="M21" s="459">
        <v>1118800</v>
      </c>
      <c r="N21" s="447">
        <f>M21</f>
        <v>1118800</v>
      </c>
      <c r="O21" s="447"/>
      <c r="P21" s="1141"/>
      <c r="Q21" s="50">
        <f>M21</f>
        <v>1118800</v>
      </c>
      <c r="R21" s="50">
        <f>Q21</f>
        <v>1118800</v>
      </c>
      <c r="S21" s="977" t="s">
        <v>165</v>
      </c>
      <c r="T21" s="134">
        <v>353</v>
      </c>
      <c r="U21" s="135">
        <v>353</v>
      </c>
      <c r="V21" s="136">
        <v>353</v>
      </c>
    </row>
    <row r="22" spans="1:22" s="3" customFormat="1" ht="54.75" customHeight="1" x14ac:dyDescent="0.25">
      <c r="A22" s="1122"/>
      <c r="B22" s="20"/>
      <c r="C22" s="190"/>
      <c r="D22" s="1037"/>
      <c r="E22" s="35"/>
      <c r="F22" s="22"/>
      <c r="G22" s="1184"/>
      <c r="H22" s="23"/>
      <c r="I22" s="1152"/>
      <c r="J22" s="472" t="s">
        <v>28</v>
      </c>
      <c r="K22" s="463">
        <v>354292</v>
      </c>
      <c r="L22" s="473"/>
      <c r="M22" s="78">
        <v>378900</v>
      </c>
      <c r="N22" s="1006">
        <f>M22</f>
        <v>378900</v>
      </c>
      <c r="O22" s="79">
        <v>263013</v>
      </c>
      <c r="P22" s="80"/>
      <c r="Q22" s="41">
        <f>M22</f>
        <v>378900</v>
      </c>
      <c r="R22" s="41">
        <f>Q22</f>
        <v>378900</v>
      </c>
      <c r="S22" s="1163" t="s">
        <v>166</v>
      </c>
      <c r="T22" s="472">
        <v>110</v>
      </c>
      <c r="U22" s="79">
        <v>110</v>
      </c>
      <c r="V22" s="547">
        <v>110</v>
      </c>
    </row>
    <row r="23" spans="1:22" s="3" customFormat="1" ht="52.5" customHeight="1" x14ac:dyDescent="0.25">
      <c r="A23" s="1122"/>
      <c r="B23" s="20"/>
      <c r="C23" s="190"/>
      <c r="D23" s="460"/>
      <c r="E23" s="35"/>
      <c r="F23" s="110"/>
      <c r="G23" s="1184"/>
      <c r="H23" s="23"/>
      <c r="I23" s="1152"/>
      <c r="J23" s="472" t="s">
        <v>28</v>
      </c>
      <c r="K23" s="463">
        <v>105190</v>
      </c>
      <c r="L23" s="461"/>
      <c r="M23" s="78">
        <v>119200</v>
      </c>
      <c r="N23" s="1006">
        <f>M23</f>
        <v>119200</v>
      </c>
      <c r="O23" s="79">
        <v>75827</v>
      </c>
      <c r="P23" s="80"/>
      <c r="Q23" s="41">
        <f>M23</f>
        <v>119200</v>
      </c>
      <c r="R23" s="41">
        <f>Q23</f>
        <v>119200</v>
      </c>
      <c r="S23" s="1163" t="s">
        <v>167</v>
      </c>
      <c r="T23" s="1133">
        <v>55</v>
      </c>
      <c r="U23" s="1110">
        <v>55</v>
      </c>
      <c r="V23" s="1135">
        <v>55</v>
      </c>
    </row>
    <row r="24" spans="1:22" s="3" customFormat="1" ht="55.5" customHeight="1" x14ac:dyDescent="0.25">
      <c r="A24" s="1122"/>
      <c r="B24" s="20"/>
      <c r="C24" s="190"/>
      <c r="D24" s="464"/>
      <c r="E24" s="35"/>
      <c r="F24" s="110"/>
      <c r="G24" s="1184"/>
      <c r="H24" s="23"/>
      <c r="I24" s="1152"/>
      <c r="J24" s="147" t="s">
        <v>28</v>
      </c>
      <c r="K24" s="463">
        <v>82889</v>
      </c>
      <c r="L24" s="473"/>
      <c r="M24" s="1138">
        <v>90200</v>
      </c>
      <c r="N24" s="462">
        <f>M24</f>
        <v>90200</v>
      </c>
      <c r="O24" s="1139">
        <v>68850</v>
      </c>
      <c r="P24" s="1141"/>
      <c r="Q24" s="50">
        <f>M24</f>
        <v>90200</v>
      </c>
      <c r="R24" s="50">
        <f>M24</f>
        <v>90200</v>
      </c>
      <c r="S24" s="977" t="s">
        <v>168</v>
      </c>
      <c r="T24" s="467">
        <v>29</v>
      </c>
      <c r="U24" s="196">
        <v>30</v>
      </c>
      <c r="V24" s="468">
        <v>30</v>
      </c>
    </row>
    <row r="25" spans="1:22" s="3" customFormat="1" ht="79.5" customHeight="1" x14ac:dyDescent="0.25">
      <c r="A25" s="1122"/>
      <c r="B25" s="20"/>
      <c r="C25" s="190"/>
      <c r="D25" s="464"/>
      <c r="E25" s="35"/>
      <c r="F25" s="110"/>
      <c r="G25" s="1184"/>
      <c r="H25" s="23"/>
      <c r="I25" s="1152"/>
      <c r="J25" s="46" t="s">
        <v>28</v>
      </c>
      <c r="K25" s="465">
        <v>98007</v>
      </c>
      <c r="L25" s="461"/>
      <c r="M25" s="370">
        <v>195700</v>
      </c>
      <c r="N25" s="47">
        <f>M25</f>
        <v>195700</v>
      </c>
      <c r="O25" s="47">
        <v>139435</v>
      </c>
      <c r="P25" s="102"/>
      <c r="Q25" s="1007">
        <f>M25</f>
        <v>195700</v>
      </c>
      <c r="R25" s="1007">
        <f>N25</f>
        <v>195700</v>
      </c>
      <c r="S25" s="1163" t="s">
        <v>169</v>
      </c>
      <c r="T25" s="1108">
        <v>20</v>
      </c>
      <c r="U25" s="1110">
        <v>20</v>
      </c>
      <c r="V25" s="1111">
        <v>20</v>
      </c>
    </row>
    <row r="26" spans="1:22" s="3" customFormat="1" ht="93.75" customHeight="1" x14ac:dyDescent="0.25">
      <c r="A26" s="1122"/>
      <c r="B26" s="20"/>
      <c r="C26" s="190"/>
      <c r="D26" s="470"/>
      <c r="E26" s="35"/>
      <c r="F26" s="22"/>
      <c r="G26" s="1184"/>
      <c r="H26" s="23"/>
      <c r="I26" s="1152"/>
      <c r="J26" s="41"/>
      <c r="K26" s="463"/>
      <c r="L26" s="461"/>
      <c r="M26" s="78"/>
      <c r="N26" s="79"/>
      <c r="O26" s="79"/>
      <c r="P26" s="80"/>
      <c r="Q26" s="41"/>
      <c r="R26" s="471"/>
      <c r="S26" s="1163" t="s">
        <v>170</v>
      </c>
      <c r="T26" s="1108">
        <v>20</v>
      </c>
      <c r="U26" s="1110">
        <v>20</v>
      </c>
      <c r="V26" s="1111">
        <v>20</v>
      </c>
    </row>
    <row r="27" spans="1:22" s="3" customFormat="1" ht="53.25" customHeight="1" x14ac:dyDescent="0.25">
      <c r="A27" s="1122"/>
      <c r="B27" s="20"/>
      <c r="C27" s="190"/>
      <c r="D27" s="464"/>
      <c r="E27" s="1120"/>
      <c r="F27" s="110"/>
      <c r="G27" s="1184"/>
      <c r="H27" s="23"/>
      <c r="I27" s="1152"/>
      <c r="J27" s="472" t="s">
        <v>28</v>
      </c>
      <c r="K27" s="463">
        <v>39272</v>
      </c>
      <c r="L27" s="473"/>
      <c r="M27" s="78">
        <v>31600</v>
      </c>
      <c r="N27" s="79">
        <f>M27</f>
        <v>31600</v>
      </c>
      <c r="O27" s="79">
        <v>24080</v>
      </c>
      <c r="P27" s="80"/>
      <c r="Q27" s="41">
        <f>M27</f>
        <v>31600</v>
      </c>
      <c r="R27" s="41">
        <f>N27</f>
        <v>31600</v>
      </c>
      <c r="S27" s="2316" t="s">
        <v>171</v>
      </c>
      <c r="T27" s="88">
        <v>12</v>
      </c>
      <c r="U27" s="56">
        <v>12</v>
      </c>
      <c r="V27" s="89">
        <v>12</v>
      </c>
    </row>
    <row r="28" spans="1:22" s="3" customFormat="1" ht="16.5" customHeight="1" x14ac:dyDescent="0.25">
      <c r="A28" s="1122"/>
      <c r="B28" s="20"/>
      <c r="C28" s="190"/>
      <c r="D28" s="464"/>
      <c r="E28" s="1120"/>
      <c r="F28" s="110"/>
      <c r="G28" s="1184"/>
      <c r="H28" s="23"/>
      <c r="I28" s="1152"/>
      <c r="J28" s="453" t="s">
        <v>36</v>
      </c>
      <c r="K28" s="453">
        <f>SUM(K21:K27)</f>
        <v>1561132</v>
      </c>
      <c r="L28" s="454">
        <f>SUM(L21)</f>
        <v>1561132</v>
      </c>
      <c r="M28" s="453">
        <f t="shared" ref="M28:R28" si="1">SUM(M21:M27)</f>
        <v>1934400</v>
      </c>
      <c r="N28" s="455">
        <f t="shared" si="1"/>
        <v>1934400</v>
      </c>
      <c r="O28" s="456">
        <f t="shared" si="1"/>
        <v>571205</v>
      </c>
      <c r="P28" s="454">
        <f t="shared" si="1"/>
        <v>0</v>
      </c>
      <c r="Q28" s="453">
        <f>SUM(Q21:Q27)</f>
        <v>1934400</v>
      </c>
      <c r="R28" s="453">
        <f t="shared" si="1"/>
        <v>1934400</v>
      </c>
      <c r="S28" s="2429"/>
      <c r="T28" s="22"/>
      <c r="U28" s="56"/>
      <c r="V28" s="57"/>
    </row>
    <row r="29" spans="1:22" s="3" customFormat="1" ht="27.75" customHeight="1" x14ac:dyDescent="0.25">
      <c r="A29" s="1122"/>
      <c r="B29" s="20"/>
      <c r="C29" s="190"/>
      <c r="D29" s="474" t="s">
        <v>54</v>
      </c>
      <c r="E29" s="2116" t="s">
        <v>39</v>
      </c>
      <c r="F29" s="458"/>
      <c r="G29" s="1194" t="s">
        <v>26</v>
      </c>
      <c r="H29" s="49" t="s">
        <v>27</v>
      </c>
      <c r="I29" s="2425" t="s">
        <v>163</v>
      </c>
      <c r="J29" s="50" t="s">
        <v>28</v>
      </c>
      <c r="K29" s="439">
        <v>171467</v>
      </c>
      <c r="L29" s="475">
        <v>171467</v>
      </c>
      <c r="M29" s="446">
        <v>177600</v>
      </c>
      <c r="N29" s="442">
        <f>M29</f>
        <v>177600</v>
      </c>
      <c r="O29" s="441">
        <v>135575</v>
      </c>
      <c r="P29" s="476"/>
      <c r="Q29" s="478">
        <f>M29</f>
        <v>177600</v>
      </c>
      <c r="R29" s="478">
        <f>Q29</f>
        <v>177600</v>
      </c>
      <c r="S29" s="2407" t="s">
        <v>40</v>
      </c>
      <c r="T29" s="2254">
        <v>23</v>
      </c>
      <c r="U29" s="2212">
        <v>23</v>
      </c>
      <c r="V29" s="2256">
        <v>23</v>
      </c>
    </row>
    <row r="30" spans="1:22" s="3" customFormat="1" ht="16.5" customHeight="1" x14ac:dyDescent="0.25">
      <c r="A30" s="1122"/>
      <c r="B30" s="20"/>
      <c r="C30" s="190"/>
      <c r="D30" s="479"/>
      <c r="E30" s="2122"/>
      <c r="F30" s="359"/>
      <c r="G30" s="1195"/>
      <c r="H30" s="59"/>
      <c r="I30" s="2426"/>
      <c r="J30" s="60" t="s">
        <v>36</v>
      </c>
      <c r="K30" s="480">
        <f>SUM(K29)</f>
        <v>171467</v>
      </c>
      <c r="L30" s="477">
        <f>SUM(L29)</f>
        <v>171467</v>
      </c>
      <c r="M30" s="480">
        <f>N30+P30</f>
        <v>177600</v>
      </c>
      <c r="N30" s="481">
        <f>+N29</f>
        <v>177600</v>
      </c>
      <c r="O30" s="482">
        <f>+O29</f>
        <v>135575</v>
      </c>
      <c r="P30" s="483"/>
      <c r="Q30" s="484">
        <f>+Q29</f>
        <v>177600</v>
      </c>
      <c r="R30" s="484">
        <f>+R29</f>
        <v>177600</v>
      </c>
      <c r="S30" s="2390"/>
      <c r="T30" s="2255"/>
      <c r="U30" s="2213"/>
      <c r="V30" s="2257"/>
    </row>
    <row r="31" spans="1:22" s="3" customFormat="1" ht="36.75" customHeight="1" x14ac:dyDescent="0.25">
      <c r="A31" s="1122"/>
      <c r="B31" s="20"/>
      <c r="C31" s="190"/>
      <c r="D31" s="464" t="s">
        <v>56</v>
      </c>
      <c r="E31" s="2064" t="s">
        <v>41</v>
      </c>
      <c r="F31" s="110"/>
      <c r="G31" s="1184" t="s">
        <v>26</v>
      </c>
      <c r="H31" s="23" t="s">
        <v>27</v>
      </c>
      <c r="I31" s="2425" t="s">
        <v>163</v>
      </c>
      <c r="J31" s="41" t="s">
        <v>28</v>
      </c>
      <c r="K31" s="463">
        <v>692974</v>
      </c>
      <c r="L31" s="1155">
        <v>568039</v>
      </c>
      <c r="M31" s="78">
        <v>589700</v>
      </c>
      <c r="N31" s="471">
        <f>M31</f>
        <v>589700</v>
      </c>
      <c r="O31" s="79"/>
      <c r="P31" s="485"/>
      <c r="Q31" s="41">
        <f>M31</f>
        <v>589700</v>
      </c>
      <c r="R31" s="41">
        <f>N31</f>
        <v>589700</v>
      </c>
      <c r="S31" s="2316" t="s">
        <v>42</v>
      </c>
      <c r="T31" s="64" t="s">
        <v>43</v>
      </c>
      <c r="U31" s="65" t="s">
        <v>43</v>
      </c>
      <c r="V31" s="66" t="s">
        <v>43</v>
      </c>
    </row>
    <row r="32" spans="1:22" s="3" customFormat="1" ht="16.5" customHeight="1" x14ac:dyDescent="0.25">
      <c r="A32" s="1122"/>
      <c r="B32" s="20"/>
      <c r="C32" s="190"/>
      <c r="D32" s="464"/>
      <c r="E32" s="2064"/>
      <c r="F32" s="110"/>
      <c r="G32" s="1184"/>
      <c r="H32" s="23"/>
      <c r="I32" s="2426"/>
      <c r="J32" s="42" t="s">
        <v>36</v>
      </c>
      <c r="K32" s="453">
        <f>K31</f>
        <v>692974</v>
      </c>
      <c r="L32" s="454">
        <f>SUM(L31)</f>
        <v>568039</v>
      </c>
      <c r="M32" s="457">
        <f t="shared" ref="M32:M48" si="2">N32+P32</f>
        <v>589700</v>
      </c>
      <c r="N32" s="486">
        <f>+N31</f>
        <v>589700</v>
      </c>
      <c r="O32" s="456"/>
      <c r="P32" s="487"/>
      <c r="Q32" s="457">
        <f>+Q31</f>
        <v>589700</v>
      </c>
      <c r="R32" s="457">
        <f>+R31</f>
        <v>589700</v>
      </c>
      <c r="S32" s="2316"/>
      <c r="T32" s="67" t="s">
        <v>44</v>
      </c>
      <c r="U32" s="68" t="s">
        <v>44</v>
      </c>
      <c r="V32" s="69" t="s">
        <v>44</v>
      </c>
    </row>
    <row r="33" spans="1:26" s="3" customFormat="1" ht="37.5" customHeight="1" x14ac:dyDescent="0.25">
      <c r="A33" s="2173"/>
      <c r="B33" s="2174"/>
      <c r="C33" s="1173"/>
      <c r="D33" s="488" t="s">
        <v>59</v>
      </c>
      <c r="E33" s="2063" t="s">
        <v>45</v>
      </c>
      <c r="F33" s="458"/>
      <c r="G33" s="71" t="s">
        <v>26</v>
      </c>
      <c r="H33" s="72">
        <v>3</v>
      </c>
      <c r="I33" s="2425" t="s">
        <v>164</v>
      </c>
      <c r="J33" s="1158" t="s">
        <v>31</v>
      </c>
      <c r="K33" s="439">
        <v>165112</v>
      </c>
      <c r="L33" s="475">
        <v>153440</v>
      </c>
      <c r="M33" s="147">
        <v>129200</v>
      </c>
      <c r="N33" s="1139">
        <f>M33</f>
        <v>129200</v>
      </c>
      <c r="O33" s="462"/>
      <c r="P33" s="489"/>
      <c r="Q33" s="50">
        <f>M33</f>
        <v>129200</v>
      </c>
      <c r="R33" s="50">
        <f>N33</f>
        <v>129200</v>
      </c>
      <c r="S33" s="1162" t="s">
        <v>273</v>
      </c>
      <c r="T33" s="34">
        <v>2100</v>
      </c>
      <c r="U33" s="1170">
        <v>2100</v>
      </c>
      <c r="V33" s="1172">
        <v>2100</v>
      </c>
    </row>
    <row r="34" spans="1:26" s="3" customFormat="1" ht="15" customHeight="1" x14ac:dyDescent="0.25">
      <c r="A34" s="2427"/>
      <c r="B34" s="2428"/>
      <c r="C34" s="964"/>
      <c r="D34" s="490"/>
      <c r="E34" s="2145"/>
      <c r="F34" s="359"/>
      <c r="G34" s="74"/>
      <c r="H34" s="75"/>
      <c r="I34" s="2426"/>
      <c r="J34" s="76" t="s">
        <v>36</v>
      </c>
      <c r="K34" s="480">
        <f>+K33</f>
        <v>165112</v>
      </c>
      <c r="L34" s="477">
        <f>+L33</f>
        <v>153440</v>
      </c>
      <c r="M34" s="480">
        <f>N34+P34</f>
        <v>129200</v>
      </c>
      <c r="N34" s="481">
        <f>+N33</f>
        <v>129200</v>
      </c>
      <c r="O34" s="491"/>
      <c r="P34" s="482"/>
      <c r="Q34" s="484">
        <f t="shared" ref="Q34:R34" si="3">+Q33</f>
        <v>129200</v>
      </c>
      <c r="R34" s="484">
        <f t="shared" si="3"/>
        <v>129200</v>
      </c>
      <c r="S34" s="492"/>
      <c r="T34" s="78"/>
      <c r="U34" s="79"/>
      <c r="V34" s="80"/>
    </row>
    <row r="35" spans="1:26" s="2" customFormat="1" ht="21.75" customHeight="1" x14ac:dyDescent="0.25">
      <c r="A35" s="2173"/>
      <c r="B35" s="2174"/>
      <c r="C35" s="1173"/>
      <c r="D35" s="493" t="s">
        <v>97</v>
      </c>
      <c r="E35" s="2064" t="s">
        <v>46</v>
      </c>
      <c r="F35" s="1056"/>
      <c r="G35" s="1184" t="s">
        <v>26</v>
      </c>
      <c r="H35" s="1126" t="s">
        <v>27</v>
      </c>
      <c r="I35" s="2335" t="s">
        <v>163</v>
      </c>
      <c r="J35" s="41" t="s">
        <v>103</v>
      </c>
      <c r="K35" s="463">
        <v>113010</v>
      </c>
      <c r="L35" s="1155">
        <v>113010</v>
      </c>
      <c r="M35" s="78"/>
      <c r="N35" s="79"/>
      <c r="O35" s="79"/>
      <c r="P35" s="80"/>
      <c r="Q35" s="494"/>
      <c r="R35" s="495"/>
      <c r="S35" s="2316" t="s">
        <v>47</v>
      </c>
      <c r="T35" s="370"/>
      <c r="U35" s="47"/>
      <c r="V35" s="102"/>
    </row>
    <row r="36" spans="1:26" s="2" customFormat="1" ht="21.75" customHeight="1" x14ac:dyDescent="0.25">
      <c r="A36" s="2173"/>
      <c r="B36" s="2174"/>
      <c r="C36" s="1173"/>
      <c r="D36" s="493"/>
      <c r="E36" s="2064"/>
      <c r="F36" s="1010"/>
      <c r="G36" s="153"/>
      <c r="H36" s="1013"/>
      <c r="I36" s="2335"/>
      <c r="J36" s="31" t="s">
        <v>28</v>
      </c>
      <c r="K36" s="469">
        <v>100730</v>
      </c>
      <c r="L36" s="1153">
        <v>100730</v>
      </c>
      <c r="M36" s="469">
        <v>102200</v>
      </c>
      <c r="N36" s="496">
        <f>M36</f>
        <v>102200</v>
      </c>
      <c r="O36" s="496">
        <v>73700</v>
      </c>
      <c r="P36" s="29"/>
      <c r="Q36" s="24">
        <f>M36</f>
        <v>102200</v>
      </c>
      <c r="R36" s="34">
        <f>N36</f>
        <v>102200</v>
      </c>
      <c r="S36" s="2390"/>
      <c r="T36" s="370">
        <v>50</v>
      </c>
      <c r="U36" s="47"/>
      <c r="V36" s="102"/>
    </row>
    <row r="37" spans="1:26" s="2" customFormat="1" ht="28.5" customHeight="1" x14ac:dyDescent="0.25">
      <c r="A37" s="1122"/>
      <c r="B37" s="1123"/>
      <c r="C37" s="1173"/>
      <c r="D37" s="493"/>
      <c r="E37" s="2064"/>
      <c r="F37" s="1010"/>
      <c r="G37" s="153"/>
      <c r="H37" s="1013"/>
      <c r="I37" s="497"/>
      <c r="J37" s="3"/>
      <c r="K37" s="463"/>
      <c r="L37" s="1155"/>
      <c r="M37" s="472"/>
      <c r="N37" s="79"/>
      <c r="O37" s="79"/>
      <c r="P37" s="80"/>
      <c r="Q37" s="41"/>
      <c r="R37" s="472"/>
      <c r="S37" s="1162" t="s">
        <v>172</v>
      </c>
      <c r="T37" s="1107">
        <v>25</v>
      </c>
      <c r="U37" s="1109"/>
      <c r="V37" s="29"/>
      <c r="Y37" s="3"/>
    </row>
    <row r="38" spans="1:26" s="2" customFormat="1" ht="26.25" customHeight="1" x14ac:dyDescent="0.25">
      <c r="A38" s="1122"/>
      <c r="B38" s="1123"/>
      <c r="C38" s="1173"/>
      <c r="D38" s="500"/>
      <c r="E38" s="2064"/>
      <c r="F38" s="1010"/>
      <c r="G38" s="153"/>
      <c r="H38" s="1013"/>
      <c r="I38" s="497"/>
      <c r="J38" s="50" t="s">
        <v>31</v>
      </c>
      <c r="K38" s="463"/>
      <c r="L38" s="1155">
        <v>15619</v>
      </c>
      <c r="M38" s="472">
        <f>N38</f>
        <v>16000</v>
      </c>
      <c r="N38" s="79">
        <v>16000</v>
      </c>
      <c r="O38" s="79">
        <v>12200</v>
      </c>
      <c r="P38" s="80"/>
      <c r="Q38" s="41"/>
      <c r="R38" s="147"/>
      <c r="S38" s="1144" t="s">
        <v>292</v>
      </c>
      <c r="T38" s="1015">
        <v>11</v>
      </c>
      <c r="U38" s="1110"/>
      <c r="V38" s="80"/>
      <c r="Y38" s="3"/>
    </row>
    <row r="39" spans="1:26" s="2" customFormat="1" ht="14.25" customHeight="1" x14ac:dyDescent="0.25">
      <c r="A39" s="1122"/>
      <c r="B39" s="1123"/>
      <c r="C39" s="1173"/>
      <c r="D39" s="493"/>
      <c r="E39" s="35"/>
      <c r="F39" s="1010"/>
      <c r="G39" s="153"/>
      <c r="H39" s="1013"/>
      <c r="I39" s="497"/>
      <c r="J39" s="41" t="s">
        <v>28</v>
      </c>
      <c r="K39" s="463">
        <v>94764</v>
      </c>
      <c r="L39" s="1155">
        <v>94764</v>
      </c>
      <c r="M39" s="472">
        <v>94400</v>
      </c>
      <c r="N39" s="79">
        <f>M39</f>
        <v>94400</v>
      </c>
      <c r="O39" s="79">
        <v>72029</v>
      </c>
      <c r="P39" s="80"/>
      <c r="Q39" s="41"/>
      <c r="R39" s="46"/>
      <c r="S39" s="2316" t="s">
        <v>174</v>
      </c>
      <c r="T39" s="88">
        <v>25</v>
      </c>
      <c r="U39" s="56"/>
      <c r="V39" s="102"/>
      <c r="W39" s="199"/>
      <c r="Z39" s="3"/>
    </row>
    <row r="40" spans="1:26" s="2" customFormat="1" ht="14.25" customHeight="1" x14ac:dyDescent="0.25">
      <c r="A40" s="1122"/>
      <c r="B40" s="1123"/>
      <c r="C40" s="1173"/>
      <c r="D40" s="493"/>
      <c r="E40" s="35"/>
      <c r="F40" s="1010"/>
      <c r="G40" s="153"/>
      <c r="H40" s="1013"/>
      <c r="I40" s="497"/>
      <c r="J40" s="50" t="s">
        <v>31</v>
      </c>
      <c r="K40" s="465"/>
      <c r="L40" s="1154">
        <v>15238</v>
      </c>
      <c r="M40" s="46">
        <f>N40</f>
        <v>15600</v>
      </c>
      <c r="N40" s="1170">
        <v>15600</v>
      </c>
      <c r="O40" s="101">
        <v>11900</v>
      </c>
      <c r="P40" s="499"/>
      <c r="Q40" s="46"/>
      <c r="R40" s="147"/>
      <c r="S40" s="2316"/>
      <c r="T40" s="88"/>
      <c r="U40" s="56"/>
      <c r="V40" s="102"/>
      <c r="W40" s="3"/>
    </row>
    <row r="41" spans="1:26" s="2" customFormat="1" ht="14.25" customHeight="1" x14ac:dyDescent="0.25">
      <c r="A41" s="1122"/>
      <c r="B41" s="1123"/>
      <c r="C41" s="1173"/>
      <c r="D41" s="500"/>
      <c r="E41" s="201"/>
      <c r="F41" s="1011"/>
      <c r="G41" s="1012"/>
      <c r="H41" s="1014"/>
      <c r="I41" s="35"/>
      <c r="J41" s="42" t="s">
        <v>36</v>
      </c>
      <c r="K41" s="453">
        <f>SUM(K35:K40)</f>
        <v>308504</v>
      </c>
      <c r="L41" s="454">
        <f>SUM(L35:L40)</f>
        <v>339361</v>
      </c>
      <c r="M41" s="453">
        <f>SUM(M35:M40)</f>
        <v>228200</v>
      </c>
      <c r="N41" s="455">
        <f>SUM(N35:N40)</f>
        <v>228200</v>
      </c>
      <c r="O41" s="455">
        <f>SUM(O35:O40)</f>
        <v>169829</v>
      </c>
      <c r="P41" s="486"/>
      <c r="Q41" s="457">
        <f>SUM(Q35:Q40)</f>
        <v>102200</v>
      </c>
      <c r="R41" s="453">
        <f>SUM(R35:R40)</f>
        <v>102200</v>
      </c>
      <c r="S41" s="2408" t="s">
        <v>173</v>
      </c>
      <c r="T41" s="2419">
        <v>11</v>
      </c>
      <c r="U41" s="2142"/>
      <c r="V41" s="2421"/>
    </row>
    <row r="42" spans="1:26" s="2" customFormat="1" ht="16.5" customHeight="1" thickBot="1" x14ac:dyDescent="0.3">
      <c r="A42" s="1122"/>
      <c r="B42" s="1123"/>
      <c r="C42" s="1173"/>
      <c r="D42" s="493"/>
      <c r="E42" s="501"/>
      <c r="F42" s="502"/>
      <c r="G42" s="503"/>
      <c r="H42" s="504"/>
      <c r="I42" s="2417" t="s">
        <v>49</v>
      </c>
      <c r="J42" s="2418"/>
      <c r="K42" s="999">
        <f>K41+K34+K32+K30+K28+K20</f>
        <v>10223664</v>
      </c>
      <c r="L42" s="505">
        <f>L41+L34+L32+L30+L28+L20</f>
        <v>9398906</v>
      </c>
      <c r="M42" s="999">
        <f t="shared" ref="M42:R42" si="4">M41+M34+M32+M30+M28+M20</f>
        <v>8528600</v>
      </c>
      <c r="N42" s="1008">
        <f t="shared" si="4"/>
        <v>8528600</v>
      </c>
      <c r="O42" s="1008">
        <f t="shared" si="4"/>
        <v>876609</v>
      </c>
      <c r="P42" s="1000"/>
      <c r="Q42" s="506">
        <f>Q41+Q34+Q32+Q30+Q28+Q20</f>
        <v>8452700</v>
      </c>
      <c r="R42" s="506">
        <f t="shared" si="4"/>
        <v>8452800</v>
      </c>
      <c r="S42" s="2330"/>
      <c r="T42" s="2420"/>
      <c r="U42" s="2166"/>
      <c r="V42" s="2422"/>
      <c r="X42" s="3"/>
    </row>
    <row r="43" spans="1:26" s="3" customFormat="1" ht="51" customHeight="1" x14ac:dyDescent="0.25">
      <c r="A43" s="2175" t="s">
        <v>22</v>
      </c>
      <c r="B43" s="2176" t="s">
        <v>22</v>
      </c>
      <c r="C43" s="2247" t="s">
        <v>50</v>
      </c>
      <c r="D43" s="507"/>
      <c r="E43" s="2177" t="s">
        <v>51</v>
      </c>
      <c r="F43" s="2249"/>
      <c r="G43" s="2380" t="s">
        <v>26</v>
      </c>
      <c r="H43" s="2423" t="s">
        <v>27</v>
      </c>
      <c r="I43" s="2414" t="s">
        <v>164</v>
      </c>
      <c r="J43" s="13" t="s">
        <v>52</v>
      </c>
      <c r="K43" s="126">
        <v>10572000</v>
      </c>
      <c r="L43" s="432">
        <v>10572000</v>
      </c>
      <c r="M43" s="96">
        <v>11910900</v>
      </c>
      <c r="N43" s="508">
        <f>M43</f>
        <v>11910900</v>
      </c>
      <c r="O43" s="1128"/>
      <c r="P43" s="509"/>
      <c r="Q43" s="13">
        <f>M43</f>
        <v>11910900</v>
      </c>
      <c r="R43" s="13">
        <f>N43</f>
        <v>11910900</v>
      </c>
      <c r="S43" s="95" t="s">
        <v>53</v>
      </c>
      <c r="T43" s="96">
        <v>6460</v>
      </c>
      <c r="U43" s="1128">
        <v>6419</v>
      </c>
      <c r="V43" s="97">
        <v>6419</v>
      </c>
    </row>
    <row r="44" spans="1:26" s="3" customFormat="1" ht="16.5" customHeight="1" thickBot="1" x14ac:dyDescent="0.3">
      <c r="A44" s="2203"/>
      <c r="B44" s="2204"/>
      <c r="C44" s="2248"/>
      <c r="D44" s="510"/>
      <c r="E44" s="2112"/>
      <c r="F44" s="2250"/>
      <c r="G44" s="2322"/>
      <c r="H44" s="2424"/>
      <c r="I44" s="2415"/>
      <c r="J44" s="98" t="s">
        <v>36</v>
      </c>
      <c r="K44" s="511">
        <f>SUM(K43)</f>
        <v>10572000</v>
      </c>
      <c r="L44" s="512">
        <f>SUM(L43)</f>
        <v>10572000</v>
      </c>
      <c r="M44" s="513">
        <f t="shared" si="2"/>
        <v>11910900</v>
      </c>
      <c r="N44" s="514">
        <f>+N43</f>
        <v>11910900</v>
      </c>
      <c r="O44" s="515"/>
      <c r="P44" s="514"/>
      <c r="Q44" s="513">
        <f>+Q43</f>
        <v>11910900</v>
      </c>
      <c r="R44" s="98">
        <f>+R43</f>
        <v>11910900</v>
      </c>
      <c r="S44" s="100"/>
      <c r="T44" s="963"/>
      <c r="U44" s="1171"/>
      <c r="V44" s="116"/>
    </row>
    <row r="45" spans="1:26" s="3" customFormat="1" ht="19.5" customHeight="1" x14ac:dyDescent="0.25">
      <c r="A45" s="1112" t="s">
        <v>22</v>
      </c>
      <c r="B45" s="9" t="s">
        <v>22</v>
      </c>
      <c r="C45" s="1116" t="s">
        <v>54</v>
      </c>
      <c r="D45" s="507"/>
      <c r="E45" s="2177" t="s">
        <v>55</v>
      </c>
      <c r="F45" s="1118"/>
      <c r="G45" s="1164" t="s">
        <v>26</v>
      </c>
      <c r="H45" s="103" t="s">
        <v>27</v>
      </c>
      <c r="I45" s="2414" t="s">
        <v>265</v>
      </c>
      <c r="J45" s="1151" t="s">
        <v>52</v>
      </c>
      <c r="K45" s="516">
        <v>2601077</v>
      </c>
      <c r="L45" s="517">
        <v>2601077</v>
      </c>
      <c r="M45" s="385">
        <v>2305500</v>
      </c>
      <c r="N45" s="518">
        <f>M45</f>
        <v>2305500</v>
      </c>
      <c r="O45" s="18"/>
      <c r="P45" s="519"/>
      <c r="Q45" s="382">
        <f>M45</f>
        <v>2305500</v>
      </c>
      <c r="R45" s="382">
        <f>N45</f>
        <v>2305500</v>
      </c>
      <c r="S45" s="2216" t="s">
        <v>53</v>
      </c>
      <c r="T45" s="2218">
        <v>5015</v>
      </c>
      <c r="U45" s="2220">
        <v>5016</v>
      </c>
      <c r="V45" s="2222">
        <v>5017</v>
      </c>
    </row>
    <row r="46" spans="1:26" s="3" customFormat="1" ht="16.5" customHeight="1" thickBot="1" x14ac:dyDescent="0.3">
      <c r="A46" s="1113"/>
      <c r="B46" s="106"/>
      <c r="C46" s="1117"/>
      <c r="D46" s="510"/>
      <c r="E46" s="2112"/>
      <c r="F46" s="107"/>
      <c r="G46" s="1165"/>
      <c r="H46" s="1167"/>
      <c r="I46" s="2415"/>
      <c r="J46" s="98" t="s">
        <v>36</v>
      </c>
      <c r="K46" s="511">
        <f t="shared" ref="K46:L46" si="5">+K45</f>
        <v>2601077</v>
      </c>
      <c r="L46" s="512">
        <f t="shared" si="5"/>
        <v>2601077</v>
      </c>
      <c r="M46" s="513">
        <f t="shared" si="2"/>
        <v>2305500</v>
      </c>
      <c r="N46" s="514">
        <f>+N45</f>
        <v>2305500</v>
      </c>
      <c r="O46" s="515"/>
      <c r="P46" s="514"/>
      <c r="Q46" s="513">
        <f t="shared" ref="Q46:R46" si="6">+Q45</f>
        <v>2305500</v>
      </c>
      <c r="R46" s="513">
        <f t="shared" si="6"/>
        <v>2305500</v>
      </c>
      <c r="S46" s="2217"/>
      <c r="T46" s="2219"/>
      <c r="U46" s="2221"/>
      <c r="V46" s="2223"/>
    </row>
    <row r="47" spans="1:26" s="2" customFormat="1" ht="25.5" customHeight="1" x14ac:dyDescent="0.25">
      <c r="A47" s="2175" t="s">
        <v>22</v>
      </c>
      <c r="B47" s="2176" t="s">
        <v>22</v>
      </c>
      <c r="C47" s="2205" t="s">
        <v>56</v>
      </c>
      <c r="D47" s="520"/>
      <c r="E47" s="2177" t="s">
        <v>57</v>
      </c>
      <c r="F47" s="1118"/>
      <c r="G47" s="108">
        <v>10</v>
      </c>
      <c r="H47" s="1178" t="s">
        <v>27</v>
      </c>
      <c r="I47" s="2414" t="s">
        <v>164</v>
      </c>
      <c r="J47" s="109" t="s">
        <v>31</v>
      </c>
      <c r="K47" s="516">
        <v>154107</v>
      </c>
      <c r="L47" s="517">
        <v>151339</v>
      </c>
      <c r="M47" s="472">
        <v>146100</v>
      </c>
      <c r="N47" s="522">
        <f>M47</f>
        <v>146100</v>
      </c>
      <c r="O47" s="523"/>
      <c r="P47" s="519"/>
      <c r="Q47" s="524">
        <f>M47</f>
        <v>146100</v>
      </c>
      <c r="R47" s="524">
        <f>N47</f>
        <v>146100</v>
      </c>
      <c r="S47" s="2207" t="s">
        <v>58</v>
      </c>
      <c r="T47" s="2208">
        <v>154</v>
      </c>
      <c r="U47" s="2224">
        <v>155</v>
      </c>
      <c r="V47" s="2226">
        <v>156</v>
      </c>
    </row>
    <row r="48" spans="1:26" s="3" customFormat="1" ht="16.5" customHeight="1" thickBot="1" x14ac:dyDescent="0.3">
      <c r="A48" s="2173"/>
      <c r="B48" s="2174"/>
      <c r="C48" s="2416"/>
      <c r="D48" s="312"/>
      <c r="E48" s="2112"/>
      <c r="F48" s="110"/>
      <c r="G48" s="1184"/>
      <c r="H48" s="23"/>
      <c r="I48" s="2415"/>
      <c r="J48" s="98" t="s">
        <v>36</v>
      </c>
      <c r="K48" s="525">
        <f t="shared" ref="K48:L48" si="7">+K47</f>
        <v>154107</v>
      </c>
      <c r="L48" s="526">
        <f t="shared" si="7"/>
        <v>151339</v>
      </c>
      <c r="M48" s="511">
        <f t="shared" si="2"/>
        <v>146100</v>
      </c>
      <c r="N48" s="515">
        <f>+N47</f>
        <v>146100</v>
      </c>
      <c r="O48" s="527"/>
      <c r="P48" s="514"/>
      <c r="Q48" s="513">
        <f t="shared" ref="Q48:R48" si="8">+Q47</f>
        <v>146100</v>
      </c>
      <c r="R48" s="513">
        <f t="shared" si="8"/>
        <v>146100</v>
      </c>
      <c r="S48" s="2102"/>
      <c r="T48" s="2209"/>
      <c r="U48" s="2225"/>
      <c r="V48" s="2227"/>
    </row>
    <row r="49" spans="1:25" s="3" customFormat="1" ht="42.75" customHeight="1" x14ac:dyDescent="0.25">
      <c r="A49" s="2175" t="s">
        <v>22</v>
      </c>
      <c r="B49" s="2176" t="s">
        <v>22</v>
      </c>
      <c r="C49" s="1130" t="s">
        <v>59</v>
      </c>
      <c r="D49" s="528"/>
      <c r="E49" s="2177" t="s">
        <v>60</v>
      </c>
      <c r="F49" s="111"/>
      <c r="G49" s="108" t="s">
        <v>26</v>
      </c>
      <c r="H49" s="983">
        <v>3</v>
      </c>
      <c r="I49" s="2414" t="s">
        <v>164</v>
      </c>
      <c r="J49" s="1151" t="s">
        <v>31</v>
      </c>
      <c r="K49" s="529"/>
      <c r="L49" s="530"/>
      <c r="M49" s="17">
        <v>4100</v>
      </c>
      <c r="N49" s="18">
        <v>4100</v>
      </c>
      <c r="O49" s="531"/>
      <c r="P49" s="532"/>
      <c r="Q49" s="382">
        <v>5500</v>
      </c>
      <c r="R49" s="382">
        <v>6800</v>
      </c>
      <c r="S49" s="1182" t="s">
        <v>61</v>
      </c>
      <c r="T49" s="1132">
        <v>3</v>
      </c>
      <c r="U49" s="1128">
        <v>4</v>
      </c>
      <c r="V49" s="1129">
        <v>5</v>
      </c>
    </row>
    <row r="50" spans="1:25" s="3" customFormat="1" ht="15" customHeight="1" thickBot="1" x14ac:dyDescent="0.3">
      <c r="A50" s="2203"/>
      <c r="B50" s="2204"/>
      <c r="C50" s="1131"/>
      <c r="D50" s="533"/>
      <c r="E50" s="2112"/>
      <c r="F50" s="110"/>
      <c r="G50" s="112"/>
      <c r="H50" s="982"/>
      <c r="I50" s="2415"/>
      <c r="J50" s="113" t="s">
        <v>36</v>
      </c>
      <c r="K50" s="511"/>
      <c r="L50" s="512"/>
      <c r="M50" s="511">
        <f>N50+P50</f>
        <v>4100</v>
      </c>
      <c r="N50" s="515">
        <f>+N49</f>
        <v>4100</v>
      </c>
      <c r="O50" s="527"/>
      <c r="P50" s="534"/>
      <c r="Q50" s="457">
        <f t="shared" ref="Q50:R50" si="9">+Q49</f>
        <v>5500</v>
      </c>
      <c r="R50" s="457">
        <f t="shared" si="9"/>
        <v>6800</v>
      </c>
      <c r="S50" s="114"/>
      <c r="T50" s="115"/>
      <c r="U50" s="1171"/>
      <c r="V50" s="116"/>
    </row>
    <row r="51" spans="1:25" s="2" customFormat="1" ht="16.5" customHeight="1" thickBot="1" x14ac:dyDescent="0.3">
      <c r="A51" s="7" t="s">
        <v>22</v>
      </c>
      <c r="B51" s="8" t="s">
        <v>22</v>
      </c>
      <c r="C51" s="2290" t="s">
        <v>62</v>
      </c>
      <c r="D51" s="2290"/>
      <c r="E51" s="2291"/>
      <c r="F51" s="2291"/>
      <c r="G51" s="2291"/>
      <c r="H51" s="2291"/>
      <c r="I51" s="2292"/>
      <c r="J51" s="2292"/>
      <c r="K51" s="535">
        <f>K50+K48+K46+K44+K42</f>
        <v>23550848</v>
      </c>
      <c r="L51" s="536">
        <f>L50+L48+L46+L44+L42</f>
        <v>22723322</v>
      </c>
      <c r="M51" s="537">
        <f t="shared" ref="M51:R51" si="10">M50+M48+M46+M44+M42</f>
        <v>22895200</v>
      </c>
      <c r="N51" s="537">
        <f t="shared" si="10"/>
        <v>22895200</v>
      </c>
      <c r="O51" s="537">
        <f t="shared" si="10"/>
        <v>876609</v>
      </c>
      <c r="P51" s="537">
        <f t="shared" si="10"/>
        <v>0</v>
      </c>
      <c r="Q51" s="537">
        <f>Q50+Q48+Q46+Q44+Q42</f>
        <v>22820700</v>
      </c>
      <c r="R51" s="537">
        <f t="shared" si="10"/>
        <v>22822100</v>
      </c>
      <c r="S51" s="2086"/>
      <c r="T51" s="2087"/>
      <c r="U51" s="2087"/>
      <c r="V51" s="2088"/>
      <c r="Y51" s="3"/>
    </row>
    <row r="52" spans="1:25" s="2" customFormat="1" ht="16.5" customHeight="1" thickBot="1" x14ac:dyDescent="0.3">
      <c r="A52" s="118" t="s">
        <v>22</v>
      </c>
      <c r="B52" s="8" t="s">
        <v>50</v>
      </c>
      <c r="C52" s="2110" t="s">
        <v>63</v>
      </c>
      <c r="D52" s="2110"/>
      <c r="E52" s="2110"/>
      <c r="F52" s="2110"/>
      <c r="G52" s="2110"/>
      <c r="H52" s="2110"/>
      <c r="I52" s="2110"/>
      <c r="J52" s="2110"/>
      <c r="K52" s="2110"/>
      <c r="L52" s="2110"/>
      <c r="M52" s="2110"/>
      <c r="N52" s="2110"/>
      <c r="O52" s="2110"/>
      <c r="P52" s="2110"/>
      <c r="Q52" s="2110"/>
      <c r="R52" s="2110"/>
      <c r="S52" s="2110"/>
      <c r="T52" s="2110"/>
      <c r="U52" s="2110"/>
      <c r="V52" s="2111"/>
    </row>
    <row r="53" spans="1:25" s="3" customFormat="1" ht="27" customHeight="1" x14ac:dyDescent="0.25">
      <c r="A53" s="1112" t="s">
        <v>22</v>
      </c>
      <c r="B53" s="1114" t="s">
        <v>50</v>
      </c>
      <c r="C53" s="1136" t="s">
        <v>22</v>
      </c>
      <c r="D53" s="538"/>
      <c r="E53" s="120" t="s">
        <v>64</v>
      </c>
      <c r="F53" s="121"/>
      <c r="G53" s="122" t="s">
        <v>26</v>
      </c>
      <c r="H53" s="1178">
        <v>3</v>
      </c>
      <c r="I53" s="1179" t="s">
        <v>163</v>
      </c>
      <c r="J53" s="539"/>
      <c r="K53" s="540"/>
      <c r="L53" s="541"/>
      <c r="M53" s="542"/>
      <c r="N53" s="543"/>
      <c r="O53" s="543"/>
      <c r="P53" s="539"/>
      <c r="Q53" s="540"/>
      <c r="R53" s="540"/>
      <c r="S53" s="262"/>
      <c r="T53" s="544"/>
      <c r="U53" s="545"/>
      <c r="V53" s="546"/>
    </row>
    <row r="54" spans="1:25" s="3" customFormat="1" ht="16.5" customHeight="1" x14ac:dyDescent="0.25">
      <c r="A54" s="1122"/>
      <c r="B54" s="1123"/>
      <c r="C54" s="1173"/>
      <c r="D54" s="2409" t="s">
        <v>22</v>
      </c>
      <c r="E54" s="35" t="s">
        <v>175</v>
      </c>
      <c r="F54" s="129"/>
      <c r="G54" s="1184"/>
      <c r="H54" s="130"/>
      <c r="I54" s="1168"/>
      <c r="J54" s="547" t="s">
        <v>31</v>
      </c>
      <c r="K54" s="463">
        <v>292111</v>
      </c>
      <c r="L54" s="548">
        <v>2672287</v>
      </c>
      <c r="M54" s="549">
        <f>N54</f>
        <v>267700</v>
      </c>
      <c r="N54" s="550">
        <v>267700</v>
      </c>
      <c r="O54" s="550">
        <v>203900</v>
      </c>
      <c r="P54" s="80"/>
      <c r="Q54" s="1177">
        <v>243200</v>
      </c>
      <c r="R54" s="1177">
        <v>243200</v>
      </c>
      <c r="S54" s="492" t="s">
        <v>176</v>
      </c>
      <c r="T54" s="78">
        <v>82</v>
      </c>
      <c r="U54" s="79">
        <v>82</v>
      </c>
      <c r="V54" s="80">
        <v>82</v>
      </c>
      <c r="W54" s="551"/>
    </row>
    <row r="55" spans="1:25" s="3" customFormat="1" ht="16.5" customHeight="1" x14ac:dyDescent="0.25">
      <c r="A55" s="1122"/>
      <c r="B55" s="1123"/>
      <c r="C55" s="1173"/>
      <c r="D55" s="2409"/>
      <c r="E55" s="35"/>
      <c r="F55" s="129"/>
      <c r="G55" s="1184"/>
      <c r="H55" s="982"/>
      <c r="I55" s="345"/>
      <c r="J55" s="499" t="s">
        <v>68</v>
      </c>
      <c r="K55" s="465">
        <v>260282</v>
      </c>
      <c r="L55" s="552">
        <v>544193</v>
      </c>
      <c r="M55" s="46">
        <v>292000</v>
      </c>
      <c r="N55" s="47">
        <v>288200</v>
      </c>
      <c r="O55" s="47">
        <v>52700</v>
      </c>
      <c r="P55" s="48">
        <v>3800</v>
      </c>
      <c r="Q55" s="1176">
        <f>M55</f>
        <v>292000</v>
      </c>
      <c r="R55" s="1176">
        <f>M55</f>
        <v>292000</v>
      </c>
      <c r="S55" s="492" t="s">
        <v>177</v>
      </c>
      <c r="T55" s="78">
        <v>59.5</v>
      </c>
      <c r="U55" s="1139">
        <v>59.5</v>
      </c>
      <c r="V55" s="1141">
        <v>59.5</v>
      </c>
      <c r="W55" s="551"/>
    </row>
    <row r="56" spans="1:25" s="3" customFormat="1" ht="27.75" customHeight="1" x14ac:dyDescent="0.25">
      <c r="A56" s="1122"/>
      <c r="B56" s="1123"/>
      <c r="C56" s="1173"/>
      <c r="D56" s="2409"/>
      <c r="E56" s="35"/>
      <c r="F56" s="129"/>
      <c r="G56" s="1184"/>
      <c r="H56" s="982"/>
      <c r="I56" s="1168"/>
      <c r="J56" s="553" t="s">
        <v>28</v>
      </c>
      <c r="K56" s="439"/>
      <c r="L56" s="554">
        <f>456353+8375</f>
        <v>464728</v>
      </c>
      <c r="M56" s="147"/>
      <c r="N56" s="1139"/>
      <c r="O56" s="1139"/>
      <c r="P56" s="553"/>
      <c r="Q56" s="314"/>
      <c r="R56" s="297"/>
      <c r="S56" s="114" t="s">
        <v>293</v>
      </c>
      <c r="T56" s="370">
        <v>3</v>
      </c>
      <c r="U56" s="79"/>
      <c r="V56" s="80"/>
    </row>
    <row r="57" spans="1:25" s="3" customFormat="1" ht="16.5" customHeight="1" x14ac:dyDescent="0.25">
      <c r="A57" s="1122"/>
      <c r="B57" s="1123"/>
      <c r="C57" s="1173"/>
      <c r="D57" s="2409"/>
      <c r="E57" s="35"/>
      <c r="F57" s="129"/>
      <c r="G57" s="1184"/>
      <c r="H57" s="982"/>
      <c r="I57" s="1168"/>
      <c r="J57" s="471" t="s">
        <v>52</v>
      </c>
      <c r="K57" s="463"/>
      <c r="L57" s="552">
        <v>197231</v>
      </c>
      <c r="M57" s="46"/>
      <c r="N57" s="47"/>
      <c r="O57" s="47"/>
      <c r="P57" s="48"/>
      <c r="Q57" s="1176"/>
      <c r="R57" s="286"/>
      <c r="S57" s="194" t="s">
        <v>179</v>
      </c>
      <c r="T57" s="1138">
        <v>1</v>
      </c>
      <c r="U57" s="79"/>
      <c r="V57" s="80"/>
    </row>
    <row r="58" spans="1:25" s="3" customFormat="1" ht="16.5" customHeight="1" x14ac:dyDescent="0.25">
      <c r="A58" s="1122"/>
      <c r="B58" s="1123"/>
      <c r="C58" s="1173"/>
      <c r="D58" s="2409"/>
      <c r="E58" s="35"/>
      <c r="F58" s="129"/>
      <c r="G58" s="1184"/>
      <c r="H58" s="982"/>
      <c r="I58" s="1168"/>
      <c r="J58" s="471" t="s">
        <v>71</v>
      </c>
      <c r="K58" s="463"/>
      <c r="L58" s="554">
        <v>25516</v>
      </c>
      <c r="M58" s="147"/>
      <c r="N58" s="1139"/>
      <c r="O58" s="1139"/>
      <c r="P58" s="148"/>
      <c r="Q58" s="314"/>
      <c r="R58" s="297"/>
      <c r="S58" s="133"/>
      <c r="T58" s="370"/>
      <c r="U58" s="79"/>
      <c r="V58" s="80"/>
    </row>
    <row r="59" spans="1:25" s="3" customFormat="1" ht="16.5" customHeight="1" x14ac:dyDescent="0.25">
      <c r="A59" s="1122"/>
      <c r="B59" s="1123"/>
      <c r="C59" s="1173"/>
      <c r="D59" s="2409"/>
      <c r="E59" s="35"/>
      <c r="F59" s="129"/>
      <c r="G59" s="1184"/>
      <c r="H59" s="982"/>
      <c r="I59" s="1168"/>
      <c r="J59" s="471" t="s">
        <v>178</v>
      </c>
      <c r="K59" s="463"/>
      <c r="L59" s="552">
        <v>5263</v>
      </c>
      <c r="M59" s="46"/>
      <c r="N59" s="47"/>
      <c r="O59" s="47"/>
      <c r="P59" s="48"/>
      <c r="Q59" s="1176"/>
      <c r="R59" s="286"/>
      <c r="S59" s="77"/>
      <c r="T59" s="1138"/>
      <c r="U59" s="79"/>
      <c r="V59" s="80"/>
    </row>
    <row r="60" spans="1:25" s="3" customFormat="1" ht="16.5" customHeight="1" x14ac:dyDescent="0.25">
      <c r="A60" s="1122"/>
      <c r="B60" s="1123"/>
      <c r="C60" s="555"/>
      <c r="D60" s="2409"/>
      <c r="E60" s="556"/>
      <c r="F60" s="557"/>
      <c r="G60" s="296"/>
      <c r="H60" s="558"/>
      <c r="I60" s="1183"/>
      <c r="J60" s="547" t="s">
        <v>180</v>
      </c>
      <c r="K60" s="463">
        <v>16512</v>
      </c>
      <c r="L60" s="1153">
        <v>52926</v>
      </c>
      <c r="M60" s="147"/>
      <c r="N60" s="1139"/>
      <c r="O60" s="1139"/>
      <c r="P60" s="1141"/>
      <c r="Q60" s="314"/>
      <c r="R60" s="297"/>
      <c r="T60" s="199"/>
      <c r="U60" s="560"/>
      <c r="V60" s="86"/>
    </row>
    <row r="61" spans="1:25" s="3" customFormat="1" ht="16.5" customHeight="1" x14ac:dyDescent="0.25">
      <c r="A61" s="1160"/>
      <c r="B61" s="1161"/>
      <c r="C61" s="964"/>
      <c r="D61" s="2410"/>
      <c r="E61" s="1044"/>
      <c r="F61" s="359"/>
      <c r="G61" s="74"/>
      <c r="H61" s="1045"/>
      <c r="I61" s="1046"/>
      <c r="J61" s="303" t="s">
        <v>36</v>
      </c>
      <c r="K61" s="480">
        <f>SUM(K54:K60)</f>
        <v>568905</v>
      </c>
      <c r="L61" s="473"/>
      <c r="M61" s="480">
        <f t="shared" ref="M61:R61" si="11">SUM(M54:M60)</f>
        <v>559700</v>
      </c>
      <c r="N61" s="481">
        <f t="shared" si="11"/>
        <v>555900</v>
      </c>
      <c r="O61" s="481">
        <f t="shared" si="11"/>
        <v>256600</v>
      </c>
      <c r="P61" s="491">
        <f t="shared" si="11"/>
        <v>3800</v>
      </c>
      <c r="Q61" s="484">
        <f t="shared" si="11"/>
        <v>535200</v>
      </c>
      <c r="R61" s="484">
        <f t="shared" si="11"/>
        <v>535200</v>
      </c>
      <c r="S61" s="492"/>
      <c r="T61" s="78"/>
      <c r="U61" s="79"/>
      <c r="V61" s="80"/>
    </row>
    <row r="62" spans="1:25" s="3" customFormat="1" ht="91.5" customHeight="1" x14ac:dyDescent="0.25">
      <c r="A62" s="1122"/>
      <c r="B62" s="1123"/>
      <c r="C62" s="1173"/>
      <c r="D62" s="1174" t="s">
        <v>50</v>
      </c>
      <c r="E62" s="35" t="s">
        <v>181</v>
      </c>
      <c r="F62" s="129"/>
      <c r="G62" s="1184"/>
      <c r="H62" s="982"/>
      <c r="I62" s="564"/>
      <c r="J62" s="31" t="s">
        <v>31</v>
      </c>
      <c r="K62" s="390">
        <v>535421</v>
      </c>
      <c r="L62" s="461"/>
      <c r="M62" s="1038">
        <v>593700</v>
      </c>
      <c r="N62" s="1039">
        <v>586800</v>
      </c>
      <c r="O62" s="1039">
        <v>387300</v>
      </c>
      <c r="P62" s="1040">
        <v>6900</v>
      </c>
      <c r="Q62" s="1152">
        <v>593700</v>
      </c>
      <c r="R62" s="57">
        <v>593700</v>
      </c>
      <c r="S62" s="1041" t="s">
        <v>294</v>
      </c>
      <c r="T62" s="1042" t="s">
        <v>182</v>
      </c>
      <c r="U62" s="1042" t="s">
        <v>183</v>
      </c>
      <c r="V62" s="1043" t="s">
        <v>183</v>
      </c>
    </row>
    <row r="63" spans="1:25" s="3" customFormat="1" ht="30" customHeight="1" x14ac:dyDescent="0.25">
      <c r="A63" s="1122"/>
      <c r="B63" s="1123"/>
      <c r="C63" s="1173"/>
      <c r="D63" s="1174"/>
      <c r="E63" s="35"/>
      <c r="F63" s="129"/>
      <c r="G63" s="1184"/>
      <c r="H63" s="982"/>
      <c r="I63" s="564"/>
      <c r="J63" s="547"/>
      <c r="K63" s="463"/>
      <c r="L63" s="461"/>
      <c r="M63" s="566"/>
      <c r="N63" s="318"/>
      <c r="O63" s="318"/>
      <c r="P63" s="567"/>
      <c r="Q63" s="1177"/>
      <c r="R63" s="1135"/>
      <c r="S63" s="570" t="s">
        <v>184</v>
      </c>
      <c r="T63" s="1138">
        <v>5</v>
      </c>
      <c r="U63" s="442">
        <v>5</v>
      </c>
      <c r="V63" s="80">
        <v>5</v>
      </c>
    </row>
    <row r="64" spans="1:25" s="3" customFormat="1" ht="28.5" customHeight="1" x14ac:dyDescent="0.25">
      <c r="A64" s="1122"/>
      <c r="B64" s="1123"/>
      <c r="C64" s="1173"/>
      <c r="D64" s="1174"/>
      <c r="E64" s="35"/>
      <c r="F64" s="1047"/>
      <c r="G64" s="1184"/>
      <c r="H64" s="982"/>
      <c r="I64" s="564"/>
      <c r="J64" s="547" t="s">
        <v>68</v>
      </c>
      <c r="K64" s="465">
        <v>60965</v>
      </c>
      <c r="L64" s="461"/>
      <c r="M64" s="390">
        <f>72490+10</f>
        <v>72500</v>
      </c>
      <c r="N64" s="391">
        <f>M64</f>
        <v>72500</v>
      </c>
      <c r="O64" s="47">
        <v>26600</v>
      </c>
      <c r="P64" s="102"/>
      <c r="Q64" s="1152">
        <f>M64</f>
        <v>72500</v>
      </c>
      <c r="R64" s="57">
        <f>Q64</f>
        <v>72500</v>
      </c>
      <c r="S64" s="1146" t="s">
        <v>185</v>
      </c>
      <c r="T64" s="22">
        <v>180</v>
      </c>
      <c r="U64" s="56">
        <v>180</v>
      </c>
      <c r="V64" s="57">
        <v>180</v>
      </c>
    </row>
    <row r="65" spans="1:22" s="3" customFormat="1" ht="16.5" customHeight="1" x14ac:dyDescent="0.25">
      <c r="A65" s="1122"/>
      <c r="B65" s="1123"/>
      <c r="C65" s="1173"/>
      <c r="D65" s="1174"/>
      <c r="E65" s="35"/>
      <c r="F65" s="129"/>
      <c r="G65" s="1184"/>
      <c r="H65" s="982"/>
      <c r="I65" s="564"/>
      <c r="J65" s="148" t="s">
        <v>180</v>
      </c>
      <c r="K65" s="469">
        <v>4144</v>
      </c>
      <c r="L65" s="461"/>
      <c r="M65" s="370"/>
      <c r="N65" s="47"/>
      <c r="O65" s="47"/>
      <c r="P65" s="102"/>
      <c r="Q65" s="1152"/>
      <c r="R65" s="57"/>
      <c r="S65" s="984"/>
      <c r="T65" s="78"/>
      <c r="U65" s="47"/>
      <c r="V65" s="102"/>
    </row>
    <row r="66" spans="1:22" s="3" customFormat="1" ht="27.75" customHeight="1" x14ac:dyDescent="0.25">
      <c r="A66" s="1122"/>
      <c r="B66" s="1123"/>
      <c r="C66" s="1173"/>
      <c r="D66" s="1174"/>
      <c r="E66" s="35"/>
      <c r="F66" s="129"/>
      <c r="G66" s="1184"/>
      <c r="H66" s="982"/>
      <c r="I66" s="564"/>
      <c r="J66" s="57" t="s">
        <v>52</v>
      </c>
      <c r="K66" s="439">
        <v>34754</v>
      </c>
      <c r="L66" s="461"/>
      <c r="M66" s="440">
        <v>35500</v>
      </c>
      <c r="N66" s="1139">
        <v>25000</v>
      </c>
      <c r="O66" s="1139"/>
      <c r="P66" s="572">
        <v>10500</v>
      </c>
      <c r="Q66" s="569">
        <f>M66</f>
        <v>35500</v>
      </c>
      <c r="R66" s="573">
        <f>N66</f>
        <v>25000</v>
      </c>
      <c r="S66" s="77" t="s">
        <v>72</v>
      </c>
      <c r="T66" s="1108" t="s">
        <v>73</v>
      </c>
      <c r="U66" s="196" t="s">
        <v>73</v>
      </c>
      <c r="V66" s="468" t="s">
        <v>73</v>
      </c>
    </row>
    <row r="67" spans="1:22" s="3" customFormat="1" ht="24" customHeight="1" x14ac:dyDescent="0.25">
      <c r="A67" s="1122"/>
      <c r="B67" s="1123"/>
      <c r="C67" s="1173"/>
      <c r="D67" s="1174"/>
      <c r="E67" s="2064"/>
      <c r="F67" s="129"/>
      <c r="G67" s="1184"/>
      <c r="H67" s="982"/>
      <c r="I67" s="1100"/>
      <c r="J67" s="1134" t="s">
        <v>71</v>
      </c>
      <c r="K67" s="469">
        <v>1158</v>
      </c>
      <c r="L67" s="461"/>
      <c r="M67" s="571">
        <v>1500</v>
      </c>
      <c r="N67" s="496">
        <v>1500</v>
      </c>
      <c r="O67" s="496"/>
      <c r="P67" s="29"/>
      <c r="Q67" s="1158">
        <v>1600</v>
      </c>
      <c r="R67" s="1134">
        <v>1600</v>
      </c>
      <c r="S67" s="2199" t="s">
        <v>282</v>
      </c>
      <c r="T67" s="1169">
        <v>450</v>
      </c>
      <c r="U67" s="142" t="s">
        <v>75</v>
      </c>
      <c r="V67" s="574" t="s">
        <v>75</v>
      </c>
    </row>
    <row r="68" spans="1:22" s="3" customFormat="1" ht="16.5" customHeight="1" x14ac:dyDescent="0.25">
      <c r="A68" s="1122"/>
      <c r="B68" s="1123"/>
      <c r="C68" s="1173"/>
      <c r="D68" s="1175"/>
      <c r="E68" s="2145"/>
      <c r="F68" s="22"/>
      <c r="G68" s="150"/>
      <c r="H68" s="982"/>
      <c r="I68" s="1100"/>
      <c r="J68" s="780" t="s">
        <v>36</v>
      </c>
      <c r="K68" s="480">
        <f>SUM(K62:K67)</f>
        <v>636442</v>
      </c>
      <c r="L68" s="473"/>
      <c r="M68" s="480">
        <f t="shared" ref="M68:R68" si="12">SUM(M62:M67)</f>
        <v>703200</v>
      </c>
      <c r="N68" s="481">
        <f t="shared" si="12"/>
        <v>685800</v>
      </c>
      <c r="O68" s="481">
        <f t="shared" si="12"/>
        <v>413900</v>
      </c>
      <c r="P68" s="491">
        <f t="shared" si="12"/>
        <v>17400</v>
      </c>
      <c r="Q68" s="42">
        <f t="shared" si="12"/>
        <v>703300</v>
      </c>
      <c r="R68" s="491">
        <f t="shared" si="12"/>
        <v>692800</v>
      </c>
      <c r="S68" s="2411"/>
      <c r="T68" s="472"/>
      <c r="U68" s="79"/>
      <c r="V68" s="80"/>
    </row>
    <row r="69" spans="1:22" s="3" customFormat="1" ht="57.75" customHeight="1" x14ac:dyDescent="0.25">
      <c r="A69" s="1122"/>
      <c r="B69" s="1123"/>
      <c r="C69" s="1173"/>
      <c r="D69" s="576" t="s">
        <v>54</v>
      </c>
      <c r="E69" s="35" t="s">
        <v>172</v>
      </c>
      <c r="F69" s="129"/>
      <c r="G69" s="1184"/>
      <c r="H69" s="982"/>
      <c r="I69" s="1100"/>
      <c r="J69" s="48" t="s">
        <v>31</v>
      </c>
      <c r="K69" s="465">
        <v>320523</v>
      </c>
      <c r="L69" s="461"/>
      <c r="M69" s="390">
        <v>372500</v>
      </c>
      <c r="N69" s="391">
        <v>364500</v>
      </c>
      <c r="O69" s="1001">
        <v>253300</v>
      </c>
      <c r="P69" s="102">
        <v>8000</v>
      </c>
      <c r="Q69" s="269">
        <v>354700</v>
      </c>
      <c r="R69" s="269">
        <v>354700</v>
      </c>
      <c r="S69" s="1144" t="s">
        <v>295</v>
      </c>
      <c r="T69" s="64" t="s">
        <v>186</v>
      </c>
      <c r="U69" s="65" t="s">
        <v>186</v>
      </c>
      <c r="V69" s="66" t="s">
        <v>186</v>
      </c>
    </row>
    <row r="70" spans="1:22" s="3" customFormat="1" ht="30.75" customHeight="1" x14ac:dyDescent="0.25">
      <c r="A70" s="1122"/>
      <c r="B70" s="1123"/>
      <c r="C70" s="1173"/>
      <c r="D70" s="576"/>
      <c r="E70" s="35"/>
      <c r="F70" s="129"/>
      <c r="G70" s="1184"/>
      <c r="H70" s="982"/>
      <c r="I70" s="1100"/>
      <c r="J70" s="31"/>
      <c r="K70" s="390"/>
      <c r="L70" s="461"/>
      <c r="M70" s="465"/>
      <c r="N70" s="391"/>
      <c r="O70" s="391"/>
      <c r="P70" s="102"/>
      <c r="Q70" s="285"/>
      <c r="R70" s="1176"/>
      <c r="S70" s="309" t="s">
        <v>187</v>
      </c>
      <c r="T70" s="579" t="s">
        <v>188</v>
      </c>
      <c r="U70" s="580" t="s">
        <v>188</v>
      </c>
      <c r="V70" s="581" t="s">
        <v>188</v>
      </c>
    </row>
    <row r="71" spans="1:22" s="3" customFormat="1" ht="15.75" customHeight="1" x14ac:dyDescent="0.25">
      <c r="A71" s="1122"/>
      <c r="B71" s="1123"/>
      <c r="C71" s="1173"/>
      <c r="D71" s="576"/>
      <c r="E71" s="35"/>
      <c r="F71" s="129"/>
      <c r="G71" s="1184"/>
      <c r="H71" s="982"/>
      <c r="I71" s="1100"/>
      <c r="J71" s="31"/>
      <c r="K71" s="390"/>
      <c r="L71" s="461"/>
      <c r="M71" s="390"/>
      <c r="N71" s="391"/>
      <c r="O71" s="391"/>
      <c r="P71" s="102"/>
      <c r="Q71" s="285"/>
      <c r="R71" s="1176"/>
      <c r="S71" s="585" t="s">
        <v>189</v>
      </c>
      <c r="T71" s="586">
        <v>130</v>
      </c>
      <c r="U71" s="1139"/>
      <c r="V71" s="1141"/>
    </row>
    <row r="72" spans="1:22" s="3" customFormat="1" ht="29.25" customHeight="1" x14ac:dyDescent="0.25">
      <c r="A72" s="1122"/>
      <c r="B72" s="1123"/>
      <c r="C72" s="1173"/>
      <c r="D72" s="576"/>
      <c r="E72" s="35"/>
      <c r="F72" s="129"/>
      <c r="G72" s="1184"/>
      <c r="H72" s="982"/>
      <c r="I72" s="1100"/>
      <c r="J72" s="48"/>
      <c r="K72" s="465"/>
      <c r="L72" s="461"/>
      <c r="M72" s="465"/>
      <c r="N72" s="391"/>
      <c r="O72" s="391"/>
      <c r="P72" s="102"/>
      <c r="Q72" s="285"/>
      <c r="R72" s="1176"/>
      <c r="S72" s="194" t="s">
        <v>190</v>
      </c>
      <c r="T72" s="1138">
        <v>1</v>
      </c>
      <c r="U72" s="1139"/>
      <c r="V72" s="1141"/>
    </row>
    <row r="73" spans="1:22" s="3" customFormat="1" ht="25.5" customHeight="1" x14ac:dyDescent="0.25">
      <c r="A73" s="1122"/>
      <c r="B73" s="1123"/>
      <c r="C73" s="1173"/>
      <c r="D73" s="576"/>
      <c r="E73" s="35"/>
      <c r="F73" s="129"/>
      <c r="G73" s="1184"/>
      <c r="H73" s="982"/>
      <c r="I73" s="1100"/>
      <c r="J73" s="148" t="s">
        <v>178</v>
      </c>
      <c r="K73" s="439">
        <v>2280</v>
      </c>
      <c r="L73" s="461"/>
      <c r="M73" s="472"/>
      <c r="N73" s="79"/>
      <c r="O73" s="79"/>
      <c r="P73" s="471"/>
      <c r="Q73" s="472"/>
      <c r="R73" s="472"/>
      <c r="S73" s="309" t="s">
        <v>191</v>
      </c>
      <c r="T73" s="586">
        <v>33.6</v>
      </c>
      <c r="U73" s="47"/>
      <c r="V73" s="102"/>
    </row>
    <row r="74" spans="1:22" s="3" customFormat="1" ht="14.25" customHeight="1" x14ac:dyDescent="0.25">
      <c r="A74" s="1122"/>
      <c r="B74" s="1123"/>
      <c r="C74" s="1173"/>
      <c r="D74" s="576"/>
      <c r="E74" s="35"/>
      <c r="F74" s="129"/>
      <c r="G74" s="1184"/>
      <c r="H74" s="982"/>
      <c r="I74" s="1100"/>
      <c r="J74" s="48" t="s">
        <v>68</v>
      </c>
      <c r="K74" s="465">
        <v>82513</v>
      </c>
      <c r="L74" s="461"/>
      <c r="M74" s="1002">
        <v>95400</v>
      </c>
      <c r="N74" s="1003">
        <v>92700</v>
      </c>
      <c r="O74" s="1004">
        <v>7800</v>
      </c>
      <c r="P74" s="48">
        <v>2700</v>
      </c>
      <c r="Q74" s="285">
        <v>89100</v>
      </c>
      <c r="R74" s="285">
        <v>89100</v>
      </c>
      <c r="S74" s="1145" t="s">
        <v>192</v>
      </c>
      <c r="T74" s="589">
        <v>1</v>
      </c>
      <c r="U74" s="1139"/>
      <c r="V74" s="1141"/>
    </row>
    <row r="75" spans="1:22" s="3" customFormat="1" ht="30.75" customHeight="1" x14ac:dyDescent="0.25">
      <c r="A75" s="1122"/>
      <c r="B75" s="1123"/>
      <c r="C75" s="1173"/>
      <c r="D75" s="576"/>
      <c r="E75" s="35"/>
      <c r="F75" s="129"/>
      <c r="G75" s="1184"/>
      <c r="H75" s="982"/>
      <c r="I75" s="1100"/>
      <c r="J75" s="148" t="s">
        <v>180</v>
      </c>
      <c r="K75" s="439">
        <v>8210</v>
      </c>
      <c r="L75" s="461"/>
      <c r="M75" s="439"/>
      <c r="N75" s="447"/>
      <c r="O75" s="1005"/>
      <c r="P75" s="148"/>
      <c r="Q75" s="584"/>
      <c r="R75" s="584"/>
      <c r="S75" s="309" t="s">
        <v>193</v>
      </c>
      <c r="T75" s="586">
        <v>1</v>
      </c>
      <c r="U75" s="1139"/>
      <c r="V75" s="1141"/>
    </row>
    <row r="76" spans="1:22" s="3" customFormat="1" ht="14.25" customHeight="1" x14ac:dyDescent="0.25">
      <c r="A76" s="1122"/>
      <c r="B76" s="1123"/>
      <c r="C76" s="1173"/>
      <c r="D76" s="576"/>
      <c r="E76" s="35"/>
      <c r="F76" s="129"/>
      <c r="G76" s="1184"/>
      <c r="H76" s="982"/>
      <c r="I76" s="1100"/>
      <c r="J76" s="148" t="s">
        <v>180</v>
      </c>
      <c r="K76" s="439">
        <v>8210</v>
      </c>
      <c r="L76" s="461"/>
      <c r="M76" s="370"/>
      <c r="N76" s="101"/>
      <c r="O76" s="101"/>
      <c r="P76" s="48"/>
      <c r="Q76" s="285"/>
      <c r="R76" s="285"/>
      <c r="S76" s="1143" t="s">
        <v>194</v>
      </c>
      <c r="T76" s="590">
        <v>1</v>
      </c>
      <c r="U76" s="47"/>
      <c r="V76" s="102"/>
    </row>
    <row r="77" spans="1:22" s="3" customFormat="1" ht="14.25" customHeight="1" thickBot="1" x14ac:dyDescent="0.3">
      <c r="A77" s="1122"/>
      <c r="B77" s="1123"/>
      <c r="C77" s="1173"/>
      <c r="D77" s="576"/>
      <c r="E77" s="35"/>
      <c r="F77" s="110"/>
      <c r="G77" s="150"/>
      <c r="H77" s="982"/>
      <c r="I77" s="1100"/>
      <c r="J77" s="591" t="s">
        <v>36</v>
      </c>
      <c r="K77" s="592">
        <f>SUM(K69:K76)</f>
        <v>421736</v>
      </c>
      <c r="L77" s="461"/>
      <c r="M77" s="513">
        <f t="shared" ref="M77:R77" si="13">SUM(M69:M76)</f>
        <v>467900</v>
      </c>
      <c r="N77" s="527">
        <f t="shared" si="13"/>
        <v>457200</v>
      </c>
      <c r="O77" s="527">
        <f t="shared" si="13"/>
        <v>261100</v>
      </c>
      <c r="P77" s="534">
        <f t="shared" si="13"/>
        <v>10700</v>
      </c>
      <c r="Q77" s="511">
        <f t="shared" si="13"/>
        <v>443800</v>
      </c>
      <c r="R77" s="98">
        <f t="shared" si="13"/>
        <v>443800</v>
      </c>
      <c r="S77" s="561"/>
      <c r="T77" s="115"/>
      <c r="U77" s="1171"/>
      <c r="V77" s="116"/>
    </row>
    <row r="78" spans="1:22" s="3" customFormat="1" ht="54" customHeight="1" x14ac:dyDescent="0.25">
      <c r="A78" s="1122"/>
      <c r="B78" s="1123"/>
      <c r="C78" s="1173"/>
      <c r="D78" s="562" t="s">
        <v>56</v>
      </c>
      <c r="E78" s="563" t="s">
        <v>74</v>
      </c>
      <c r="F78" s="23"/>
      <c r="G78" s="1184"/>
      <c r="H78" s="982"/>
      <c r="I78" s="564"/>
      <c r="J78" s="1132" t="s">
        <v>31</v>
      </c>
      <c r="K78" s="696">
        <v>472631</v>
      </c>
      <c r="L78" s="461"/>
      <c r="M78" s="1132">
        <v>538500</v>
      </c>
      <c r="N78" s="604">
        <v>538500</v>
      </c>
      <c r="O78" s="1128">
        <v>319800</v>
      </c>
      <c r="P78" s="1129"/>
      <c r="Q78" s="1132">
        <v>520300</v>
      </c>
      <c r="R78" s="1132">
        <v>520300</v>
      </c>
      <c r="S78" s="595" t="s">
        <v>283</v>
      </c>
      <c r="T78" s="17">
        <v>3</v>
      </c>
      <c r="U78" s="594">
        <v>4</v>
      </c>
      <c r="V78" s="386">
        <v>4</v>
      </c>
    </row>
    <row r="79" spans="1:22" s="3" customFormat="1" ht="27.75" customHeight="1" x14ac:dyDescent="0.25">
      <c r="A79" s="1160"/>
      <c r="B79" s="1161"/>
      <c r="C79" s="964"/>
      <c r="D79" s="1175"/>
      <c r="E79" s="201"/>
      <c r="F79" s="59"/>
      <c r="G79" s="1195"/>
      <c r="H79" s="75"/>
      <c r="I79" s="1016"/>
      <c r="J79" s="472"/>
      <c r="K79" s="691"/>
      <c r="L79" s="473"/>
      <c r="M79" s="472"/>
      <c r="N79" s="596"/>
      <c r="O79" s="79"/>
      <c r="P79" s="547"/>
      <c r="Q79" s="472"/>
      <c r="R79" s="41"/>
      <c r="S79" s="1144" t="s">
        <v>195</v>
      </c>
      <c r="T79" s="597">
        <v>37</v>
      </c>
      <c r="U79" s="596"/>
      <c r="V79" s="80"/>
    </row>
    <row r="80" spans="1:22" s="3" customFormat="1" ht="67.5" customHeight="1" x14ac:dyDescent="0.25">
      <c r="A80" s="1122"/>
      <c r="B80" s="1123"/>
      <c r="C80" s="1173"/>
      <c r="D80" s="1174"/>
      <c r="E80" s="35"/>
      <c r="F80" s="23"/>
      <c r="G80" s="1184"/>
      <c r="H80" s="982"/>
      <c r="I80" s="564"/>
      <c r="J80" s="499"/>
      <c r="K80" s="465"/>
      <c r="L80" s="461"/>
      <c r="M80" s="46"/>
      <c r="N80" s="79"/>
      <c r="O80" s="79"/>
      <c r="P80" s="499"/>
      <c r="Q80" s="46"/>
      <c r="R80" s="46"/>
      <c r="S80" s="1144" t="s">
        <v>196</v>
      </c>
      <c r="T80" s="597">
        <v>3</v>
      </c>
      <c r="U80" s="596"/>
      <c r="V80" s="80"/>
    </row>
    <row r="81" spans="1:23" s="3" customFormat="1" ht="42.75" customHeight="1" x14ac:dyDescent="0.25">
      <c r="A81" s="1122"/>
      <c r="B81" s="1123"/>
      <c r="C81" s="1173"/>
      <c r="D81" s="1174"/>
      <c r="E81" s="35"/>
      <c r="F81" s="23"/>
      <c r="G81" s="1184"/>
      <c r="H81" s="982"/>
      <c r="I81" s="564"/>
      <c r="J81" s="553" t="s">
        <v>178</v>
      </c>
      <c r="K81" s="439">
        <v>2983</v>
      </c>
      <c r="L81" s="461"/>
      <c r="M81" s="147"/>
      <c r="N81" s="599"/>
      <c r="O81" s="1139"/>
      <c r="P81" s="148"/>
      <c r="Q81" s="147"/>
      <c r="R81" s="50"/>
      <c r="S81" s="194" t="s">
        <v>197</v>
      </c>
      <c r="T81" s="1138">
        <v>12</v>
      </c>
      <c r="U81" s="1139">
        <v>12</v>
      </c>
      <c r="V81" s="1141">
        <v>12</v>
      </c>
    </row>
    <row r="82" spans="1:23" s="3" customFormat="1" ht="67.5" customHeight="1" x14ac:dyDescent="0.25">
      <c r="A82" s="1122"/>
      <c r="B82" s="1123"/>
      <c r="C82" s="1173"/>
      <c r="D82" s="1174"/>
      <c r="E82" s="35"/>
      <c r="F82" s="23"/>
      <c r="G82" s="1184"/>
      <c r="H82" s="982"/>
      <c r="I82" s="564"/>
      <c r="J82" s="600" t="s">
        <v>68</v>
      </c>
      <c r="K82" s="469">
        <v>434</v>
      </c>
      <c r="L82" s="461"/>
      <c r="M82" s="469">
        <f>N82</f>
        <v>1000</v>
      </c>
      <c r="N82" s="601">
        <v>1000</v>
      </c>
      <c r="O82" s="1170"/>
      <c r="P82" s="1172"/>
      <c r="Q82" s="272">
        <v>1000</v>
      </c>
      <c r="R82" s="272">
        <v>1000</v>
      </c>
      <c r="S82" s="114" t="s">
        <v>198</v>
      </c>
      <c r="T82" s="370">
        <v>18</v>
      </c>
      <c r="U82" s="47">
        <v>18</v>
      </c>
      <c r="V82" s="102">
        <v>18</v>
      </c>
    </row>
    <row r="83" spans="1:23" s="3" customFormat="1" ht="42" customHeight="1" x14ac:dyDescent="0.25">
      <c r="A83" s="1122"/>
      <c r="B83" s="1123"/>
      <c r="C83" s="1173"/>
      <c r="D83" s="1174"/>
      <c r="E83" s="35"/>
      <c r="F83" s="1048"/>
      <c r="G83" s="1184"/>
      <c r="H83" s="982"/>
      <c r="I83" s="564"/>
      <c r="J83" s="553" t="s">
        <v>180</v>
      </c>
      <c r="K83" s="439">
        <v>1048</v>
      </c>
      <c r="L83" s="461"/>
      <c r="M83" s="439"/>
      <c r="N83" s="554"/>
      <c r="O83" s="1139"/>
      <c r="P83" s="148"/>
      <c r="Q83" s="568"/>
      <c r="R83" s="314"/>
      <c r="S83" s="194" t="s">
        <v>199</v>
      </c>
      <c r="T83" s="1138">
        <v>12</v>
      </c>
      <c r="U83" s="1139">
        <v>12</v>
      </c>
      <c r="V83" s="1141">
        <v>12</v>
      </c>
    </row>
    <row r="84" spans="1:23" s="3" customFormat="1" ht="47.25" customHeight="1" x14ac:dyDescent="0.25">
      <c r="A84" s="1122"/>
      <c r="B84" s="1123"/>
      <c r="C84" s="1173"/>
      <c r="D84" s="1174"/>
      <c r="E84" s="35"/>
      <c r="F84" s="23"/>
      <c r="G84" s="1184"/>
      <c r="H84" s="982"/>
      <c r="I84" s="564"/>
      <c r="J84" s="499" t="s">
        <v>52</v>
      </c>
      <c r="K84" s="465"/>
      <c r="L84" s="461"/>
      <c r="M84" s="465">
        <v>9900</v>
      </c>
      <c r="N84" s="391">
        <v>9900</v>
      </c>
      <c r="O84" s="47"/>
      <c r="P84" s="48"/>
      <c r="Q84" s="409">
        <f>M84</f>
        <v>9900</v>
      </c>
      <c r="R84" s="1176">
        <f>M84</f>
        <v>9900</v>
      </c>
      <c r="S84" s="2098" t="s">
        <v>200</v>
      </c>
      <c r="T84" s="370">
        <v>40</v>
      </c>
      <c r="U84" s="47">
        <v>40</v>
      </c>
      <c r="V84" s="102">
        <v>40</v>
      </c>
    </row>
    <row r="85" spans="1:23" s="3" customFormat="1" ht="18.75" customHeight="1" x14ac:dyDescent="0.25">
      <c r="A85" s="1122"/>
      <c r="B85" s="1123"/>
      <c r="C85" s="1173"/>
      <c r="D85" s="576"/>
      <c r="E85" s="2064" t="s">
        <v>201</v>
      </c>
      <c r="F85" s="23"/>
      <c r="G85" s="1184"/>
      <c r="H85" s="982"/>
      <c r="I85" s="564"/>
      <c r="J85" s="553" t="s">
        <v>31</v>
      </c>
      <c r="K85" s="439">
        <v>8747</v>
      </c>
      <c r="L85" s="461"/>
      <c r="M85" s="317"/>
      <c r="N85" s="985"/>
      <c r="O85" s="318"/>
      <c r="P85" s="547"/>
      <c r="Q85" s="495"/>
      <c r="R85" s="1177"/>
      <c r="S85" s="2101"/>
      <c r="T85" s="370"/>
      <c r="U85" s="47"/>
      <c r="V85" s="102"/>
    </row>
    <row r="86" spans="1:23" s="3" customFormat="1" ht="18.75" customHeight="1" x14ac:dyDescent="0.25">
      <c r="A86" s="1122"/>
      <c r="B86" s="1123"/>
      <c r="C86" s="1173"/>
      <c r="D86" s="602"/>
      <c r="E86" s="2145"/>
      <c r="F86" s="22"/>
      <c r="G86" s="150"/>
      <c r="H86" s="982"/>
      <c r="I86" s="1100"/>
      <c r="J86" s="966" t="s">
        <v>36</v>
      </c>
      <c r="K86" s="480">
        <f>SUM(K78:K85)</f>
        <v>485843</v>
      </c>
      <c r="L86" s="461"/>
      <c r="M86" s="480">
        <f>SUM(M78:M85)</f>
        <v>549400</v>
      </c>
      <c r="N86" s="483">
        <f t="shared" ref="N86:R86" si="14">SUM(N78:N85)</f>
        <v>549400</v>
      </c>
      <c r="O86" s="481">
        <f t="shared" si="14"/>
        <v>319800</v>
      </c>
      <c r="P86" s="612">
        <f t="shared" si="14"/>
        <v>0</v>
      </c>
      <c r="Q86" s="480">
        <f>SUM(Q78:Q85)</f>
        <v>531200</v>
      </c>
      <c r="R86" s="60">
        <f t="shared" si="14"/>
        <v>531200</v>
      </c>
      <c r="S86" s="2099"/>
      <c r="T86" s="78"/>
      <c r="U86" s="79"/>
      <c r="V86" s="80"/>
    </row>
    <row r="87" spans="1:23" s="3" customFormat="1" ht="79.5" customHeight="1" x14ac:dyDescent="0.25">
      <c r="A87" s="1122"/>
      <c r="B87" s="1123"/>
      <c r="C87" s="1173"/>
      <c r="D87" s="1174" t="s">
        <v>59</v>
      </c>
      <c r="E87" s="35" t="s">
        <v>202</v>
      </c>
      <c r="F87" s="23"/>
      <c r="G87" s="1184"/>
      <c r="H87" s="982"/>
      <c r="I87" s="1100"/>
      <c r="J87" s="48" t="s">
        <v>31</v>
      </c>
      <c r="K87" s="465">
        <v>331701</v>
      </c>
      <c r="L87" s="461"/>
      <c r="M87" s="46">
        <v>362900</v>
      </c>
      <c r="N87" s="598">
        <v>362900</v>
      </c>
      <c r="O87" s="47">
        <v>245600</v>
      </c>
      <c r="P87" s="48"/>
      <c r="Q87" s="22">
        <v>358900</v>
      </c>
      <c r="R87" s="22">
        <f>358900+13000</f>
        <v>371900</v>
      </c>
      <c r="S87" s="492" t="s">
        <v>203</v>
      </c>
      <c r="T87" s="1108" t="s">
        <v>204</v>
      </c>
      <c r="U87" s="1110" t="s">
        <v>204</v>
      </c>
      <c r="V87" s="1111" t="s">
        <v>204</v>
      </c>
    </row>
    <row r="88" spans="1:23" s="3" customFormat="1" ht="16.5" customHeight="1" x14ac:dyDescent="0.25">
      <c r="A88" s="1122"/>
      <c r="B88" s="1123"/>
      <c r="C88" s="1173"/>
      <c r="D88" s="1174"/>
      <c r="E88" s="35"/>
      <c r="F88" s="23"/>
      <c r="G88" s="1184"/>
      <c r="H88" s="982"/>
      <c r="I88" s="1100"/>
      <c r="J88" s="31"/>
      <c r="K88" s="390"/>
      <c r="L88" s="461"/>
      <c r="M88" s="46"/>
      <c r="N88" s="47"/>
      <c r="O88" s="47"/>
      <c r="P88" s="499"/>
      <c r="Q88" s="46"/>
      <c r="R88" s="31"/>
      <c r="S88" s="1144" t="s">
        <v>296</v>
      </c>
      <c r="T88" s="597">
        <v>74</v>
      </c>
      <c r="U88" s="65" t="s">
        <v>205</v>
      </c>
      <c r="V88" s="66" t="s">
        <v>205</v>
      </c>
    </row>
    <row r="89" spans="1:23" s="3" customFormat="1" ht="42.75" customHeight="1" x14ac:dyDescent="0.25">
      <c r="A89" s="1122"/>
      <c r="B89" s="1123"/>
      <c r="C89" s="1173"/>
      <c r="D89" s="1174"/>
      <c r="E89" s="35"/>
      <c r="F89" s="23"/>
      <c r="G89" s="1184"/>
      <c r="H89" s="982"/>
      <c r="I89" s="1100"/>
      <c r="J89" s="547" t="s">
        <v>68</v>
      </c>
      <c r="K89" s="471"/>
      <c r="L89" s="461"/>
      <c r="M89" s="147">
        <v>900</v>
      </c>
      <c r="N89" s="599"/>
      <c r="O89" s="1139"/>
      <c r="P89" s="148">
        <v>900</v>
      </c>
      <c r="Q89" s="195"/>
      <c r="R89" s="569"/>
      <c r="S89" s="1144" t="s">
        <v>298</v>
      </c>
      <c r="T89" s="597">
        <v>2</v>
      </c>
      <c r="U89" s="65"/>
      <c r="V89" s="606"/>
    </row>
    <row r="90" spans="1:23" s="3" customFormat="1" ht="17.25" customHeight="1" x14ac:dyDescent="0.25">
      <c r="A90" s="1122"/>
      <c r="B90" s="1123"/>
      <c r="C90" s="1173"/>
      <c r="D90" s="1174"/>
      <c r="E90" s="35"/>
      <c r="F90" s="23"/>
      <c r="G90" s="1184"/>
      <c r="H90" s="982"/>
      <c r="I90" s="1100"/>
      <c r="J90" s="547" t="s">
        <v>68</v>
      </c>
      <c r="K90" s="471">
        <v>3475</v>
      </c>
      <c r="L90" s="461"/>
      <c r="M90" s="147">
        <f>N90</f>
        <v>14100</v>
      </c>
      <c r="N90" s="599">
        <v>14100</v>
      </c>
      <c r="O90" s="1139"/>
      <c r="P90" s="148"/>
      <c r="Q90" s="195">
        <v>15000</v>
      </c>
      <c r="R90" s="569">
        <v>15000</v>
      </c>
      <c r="S90" s="1144" t="s">
        <v>206</v>
      </c>
      <c r="T90" s="597"/>
      <c r="U90" s="607"/>
      <c r="V90" s="608">
        <v>1</v>
      </c>
    </row>
    <row r="91" spans="1:23" s="3" customFormat="1" ht="15.75" customHeight="1" x14ac:dyDescent="0.25">
      <c r="A91" s="1122"/>
      <c r="B91" s="1123"/>
      <c r="C91" s="1173"/>
      <c r="D91" s="1174"/>
      <c r="E91" s="35"/>
      <c r="F91" s="23"/>
      <c r="G91" s="1184"/>
      <c r="H91" s="982"/>
      <c r="I91" s="1100"/>
      <c r="J91" s="547" t="s">
        <v>180</v>
      </c>
      <c r="K91" s="471">
        <v>1807</v>
      </c>
      <c r="L91" s="461"/>
      <c r="M91" s="147"/>
      <c r="N91" s="599"/>
      <c r="O91" s="1139"/>
      <c r="P91" s="148"/>
      <c r="Q91" s="195"/>
      <c r="R91" s="569"/>
      <c r="S91" s="2412" t="s">
        <v>297</v>
      </c>
      <c r="T91" s="597">
        <v>1</v>
      </c>
      <c r="U91" s="609"/>
      <c r="V91" s="608"/>
    </row>
    <row r="92" spans="1:23" s="3" customFormat="1" ht="15.75" customHeight="1" thickBot="1" x14ac:dyDescent="0.3">
      <c r="A92" s="1122"/>
      <c r="B92" s="1123"/>
      <c r="C92" s="1173"/>
      <c r="D92" s="1175"/>
      <c r="E92" s="201"/>
      <c r="F92" s="110"/>
      <c r="G92" s="150"/>
      <c r="H92" s="982"/>
      <c r="I92" s="1100"/>
      <c r="J92" s="575" t="s">
        <v>36</v>
      </c>
      <c r="K92" s="511">
        <f>SUM(K87:K91)</f>
        <v>336983</v>
      </c>
      <c r="L92" s="461"/>
      <c r="M92" s="511">
        <f t="shared" ref="M92:R92" si="15">SUM(M87:M91)</f>
        <v>377900</v>
      </c>
      <c r="N92" s="603">
        <f t="shared" si="15"/>
        <v>377000</v>
      </c>
      <c r="O92" s="515">
        <f t="shared" si="15"/>
        <v>245600</v>
      </c>
      <c r="P92" s="527">
        <f t="shared" si="15"/>
        <v>900</v>
      </c>
      <c r="Q92" s="513">
        <f t="shared" si="15"/>
        <v>373900</v>
      </c>
      <c r="R92" s="513">
        <f t="shared" si="15"/>
        <v>386900</v>
      </c>
      <c r="S92" s="2413"/>
      <c r="T92" s="115"/>
      <c r="U92" s="610"/>
      <c r="V92" s="116"/>
    </row>
    <row r="93" spans="1:23" s="3" customFormat="1" ht="16.5" customHeight="1" x14ac:dyDescent="0.25">
      <c r="A93" s="1122"/>
      <c r="B93" s="1123"/>
      <c r="C93" s="70"/>
      <c r="D93" s="1057" t="s">
        <v>97</v>
      </c>
      <c r="E93" s="2064" t="s">
        <v>207</v>
      </c>
      <c r="F93" s="23"/>
      <c r="G93" s="153"/>
      <c r="H93" s="982"/>
      <c r="I93" s="1100"/>
      <c r="J93" s="547" t="s">
        <v>52</v>
      </c>
      <c r="K93" s="463">
        <v>64875</v>
      </c>
      <c r="L93" s="461"/>
      <c r="M93" s="472">
        <v>56500</v>
      </c>
      <c r="N93" s="594">
        <f>M93</f>
        <v>56500</v>
      </c>
      <c r="O93" s="79"/>
      <c r="P93" s="80"/>
      <c r="Q93" s="472">
        <f>M93</f>
        <v>56500</v>
      </c>
      <c r="R93" s="41">
        <f>Q93</f>
        <v>56500</v>
      </c>
      <c r="S93" s="156" t="s">
        <v>210</v>
      </c>
      <c r="T93" s="46"/>
      <c r="U93" s="598">
        <v>40</v>
      </c>
      <c r="V93" s="102">
        <v>40</v>
      </c>
    </row>
    <row r="94" spans="1:23" s="3" customFormat="1" ht="15.75" customHeight="1" x14ac:dyDescent="0.25">
      <c r="A94" s="1122"/>
      <c r="B94" s="1123"/>
      <c r="C94" s="70"/>
      <c r="D94" s="1058"/>
      <c r="E94" s="2064"/>
      <c r="F94" s="23"/>
      <c r="G94" s="153"/>
      <c r="H94" s="982"/>
      <c r="I94" s="1100"/>
      <c r="J94" s="148" t="s">
        <v>68</v>
      </c>
      <c r="K94" s="439">
        <v>1738</v>
      </c>
      <c r="L94" s="461"/>
      <c r="M94" s="147"/>
      <c r="N94" s="1139"/>
      <c r="O94" s="1139"/>
      <c r="P94" s="1141"/>
      <c r="Q94" s="147"/>
      <c r="R94" s="50"/>
      <c r="S94" s="2098" t="s">
        <v>208</v>
      </c>
      <c r="T94" s="28">
        <v>74</v>
      </c>
      <c r="U94" s="1170">
        <v>74</v>
      </c>
      <c r="V94" s="29">
        <v>74</v>
      </c>
      <c r="W94" s="199"/>
    </row>
    <row r="95" spans="1:23" s="3" customFormat="1" ht="15.75" customHeight="1" x14ac:dyDescent="0.25">
      <c r="A95" s="1122"/>
      <c r="B95" s="1123"/>
      <c r="C95" s="70"/>
      <c r="D95" s="1058"/>
      <c r="E95" s="1120"/>
      <c r="F95" s="23"/>
      <c r="G95" s="153"/>
      <c r="H95" s="982"/>
      <c r="I95" s="1100"/>
      <c r="J95" s="148" t="s">
        <v>180</v>
      </c>
      <c r="K95" s="439">
        <v>6624</v>
      </c>
      <c r="L95" s="461"/>
      <c r="M95" s="147"/>
      <c r="N95" s="1139"/>
      <c r="O95" s="1139"/>
      <c r="P95" s="1141"/>
      <c r="Q95" s="147"/>
      <c r="R95" s="50"/>
      <c r="S95" s="2101"/>
      <c r="T95" s="370"/>
      <c r="U95" s="47"/>
      <c r="V95" s="102"/>
    </row>
    <row r="96" spans="1:23" s="3" customFormat="1" ht="15.75" customHeight="1" x14ac:dyDescent="0.25">
      <c r="A96" s="1122"/>
      <c r="B96" s="1123"/>
      <c r="C96" s="70"/>
      <c r="D96" s="1058"/>
      <c r="E96" s="35"/>
      <c r="F96" s="23"/>
      <c r="G96" s="153"/>
      <c r="H96" s="982"/>
      <c r="I96" s="1100"/>
      <c r="J96" s="1172" t="s">
        <v>28</v>
      </c>
      <c r="K96" s="439">
        <v>114042</v>
      </c>
      <c r="L96" s="461"/>
      <c r="M96" s="446">
        <v>93800</v>
      </c>
      <c r="N96" s="443">
        <f>M96</f>
        <v>93800</v>
      </c>
      <c r="O96" s="442">
        <v>71604</v>
      </c>
      <c r="P96" s="475"/>
      <c r="Q96" s="446">
        <f>M96</f>
        <v>93800</v>
      </c>
      <c r="R96" s="446">
        <f>N96</f>
        <v>93800</v>
      </c>
      <c r="S96" s="2101"/>
      <c r="T96" s="370"/>
      <c r="U96" s="47"/>
      <c r="V96" s="102"/>
    </row>
    <row r="97" spans="1:22" s="3" customFormat="1" ht="15.75" customHeight="1" x14ac:dyDescent="0.25">
      <c r="A97" s="1160"/>
      <c r="B97" s="1161"/>
      <c r="C97" s="1065"/>
      <c r="D97" s="1059"/>
      <c r="E97" s="201"/>
      <c r="F97" s="59"/>
      <c r="G97" s="1012"/>
      <c r="H97" s="75"/>
      <c r="I97" s="965"/>
      <c r="J97" s="148" t="s">
        <v>31</v>
      </c>
      <c r="K97" s="463">
        <v>317336</v>
      </c>
      <c r="L97" s="473"/>
      <c r="M97" s="446">
        <f>N97</f>
        <v>327800</v>
      </c>
      <c r="N97" s="443">
        <v>327800</v>
      </c>
      <c r="O97" s="550">
        <v>210200</v>
      </c>
      <c r="P97" s="567"/>
      <c r="Q97" s="446">
        <v>304400</v>
      </c>
      <c r="R97" s="446">
        <v>304400</v>
      </c>
      <c r="S97" s="2099"/>
      <c r="T97" s="78"/>
      <c r="U97" s="79"/>
      <c r="V97" s="80"/>
    </row>
    <row r="98" spans="1:22" s="3" customFormat="1" ht="15.75" customHeight="1" x14ac:dyDescent="0.25">
      <c r="A98" s="1122"/>
      <c r="B98" s="1123"/>
      <c r="C98" s="1173"/>
      <c r="D98" s="1059"/>
      <c r="E98" s="201"/>
      <c r="F98" s="23"/>
      <c r="G98" s="153"/>
      <c r="H98" s="982"/>
      <c r="I98" s="1100"/>
      <c r="J98" s="1060" t="s">
        <v>36</v>
      </c>
      <c r="K98" s="1061">
        <f>SUM(K93:K97)</f>
        <v>504615</v>
      </c>
      <c r="L98" s="461"/>
      <c r="M98" s="1061">
        <f t="shared" ref="M98:R98" si="16">SUM(M93:M97)</f>
        <v>478100</v>
      </c>
      <c r="N98" s="1062">
        <f t="shared" si="16"/>
        <v>478100</v>
      </c>
      <c r="O98" s="1063">
        <f t="shared" si="16"/>
        <v>281804</v>
      </c>
      <c r="P98" s="1064">
        <f t="shared" si="16"/>
        <v>0</v>
      </c>
      <c r="Q98" s="1061">
        <f>SUM(Q93:Q97)</f>
        <v>454700</v>
      </c>
      <c r="R98" s="1061">
        <f t="shared" si="16"/>
        <v>454700</v>
      </c>
      <c r="S98" s="77"/>
      <c r="T98" s="294"/>
      <c r="U98" s="613"/>
      <c r="V98" s="614"/>
    </row>
    <row r="99" spans="1:22" s="3" customFormat="1" ht="14.25" customHeight="1" x14ac:dyDescent="0.25">
      <c r="A99" s="1122"/>
      <c r="B99" s="1123"/>
      <c r="C99" s="1173"/>
      <c r="D99" s="2405" t="s">
        <v>100</v>
      </c>
      <c r="E99" s="2064" t="s">
        <v>209</v>
      </c>
      <c r="F99" s="129"/>
      <c r="G99" s="1184"/>
      <c r="H99" s="982"/>
      <c r="I99" s="1100"/>
      <c r="J99" s="547" t="s">
        <v>52</v>
      </c>
      <c r="K99" s="463">
        <v>34349</v>
      </c>
      <c r="L99" s="461"/>
      <c r="M99" s="566">
        <v>25300</v>
      </c>
      <c r="N99" s="615">
        <v>25300</v>
      </c>
      <c r="O99" s="318"/>
      <c r="P99" s="616"/>
      <c r="Q99" s="317">
        <v>25300</v>
      </c>
      <c r="R99" s="317">
        <v>25300</v>
      </c>
      <c r="S99" s="492" t="s">
        <v>210</v>
      </c>
      <c r="T99" s="370">
        <v>22</v>
      </c>
      <c r="U99" s="47">
        <v>22</v>
      </c>
      <c r="V99" s="102">
        <v>22</v>
      </c>
    </row>
    <row r="100" spans="1:22" s="3" customFormat="1" ht="27" customHeight="1" x14ac:dyDescent="0.25">
      <c r="A100" s="1122"/>
      <c r="B100" s="1123"/>
      <c r="C100" s="1173"/>
      <c r="D100" s="2405"/>
      <c r="E100" s="2064"/>
      <c r="F100" s="129"/>
      <c r="G100" s="1184"/>
      <c r="H100" s="982"/>
      <c r="I100" s="1100"/>
      <c r="J100" s="547" t="s">
        <v>68</v>
      </c>
      <c r="K100" s="463">
        <v>16219</v>
      </c>
      <c r="L100" s="461"/>
      <c r="M100" s="566">
        <v>39300</v>
      </c>
      <c r="N100" s="617">
        <v>39300</v>
      </c>
      <c r="O100" s="318"/>
      <c r="P100" s="616"/>
      <c r="Q100" s="317">
        <v>39600</v>
      </c>
      <c r="R100" s="317">
        <v>39300</v>
      </c>
      <c r="S100" s="2407" t="s">
        <v>208</v>
      </c>
      <c r="T100" s="28">
        <v>71</v>
      </c>
      <c r="U100" s="1170">
        <v>71</v>
      </c>
      <c r="V100" s="29">
        <v>71</v>
      </c>
    </row>
    <row r="101" spans="1:22" s="3" customFormat="1" ht="27" customHeight="1" x14ac:dyDescent="0.25">
      <c r="A101" s="1122"/>
      <c r="B101" s="1123"/>
      <c r="C101" s="1173"/>
      <c r="D101" s="2405"/>
      <c r="E101" s="2064"/>
      <c r="F101" s="129"/>
      <c r="G101" s="1184"/>
      <c r="H101" s="982"/>
      <c r="I101" s="1100"/>
      <c r="J101" s="547" t="s">
        <v>28</v>
      </c>
      <c r="K101" s="439">
        <v>121687</v>
      </c>
      <c r="L101" s="461"/>
      <c r="M101" s="1138">
        <v>83700</v>
      </c>
      <c r="N101" s="553">
        <f>M101</f>
        <v>83700</v>
      </c>
      <c r="O101" s="1139">
        <v>54137</v>
      </c>
      <c r="P101" s="1141"/>
      <c r="Q101" s="584">
        <f>M101</f>
        <v>83700</v>
      </c>
      <c r="R101" s="584">
        <f>N101</f>
        <v>83700</v>
      </c>
      <c r="S101" s="2390"/>
      <c r="T101" s="618"/>
      <c r="U101" s="619"/>
      <c r="V101" s="620"/>
    </row>
    <row r="102" spans="1:22" s="3" customFormat="1" ht="25.5" customHeight="1" x14ac:dyDescent="0.25">
      <c r="A102" s="1122"/>
      <c r="B102" s="1123"/>
      <c r="C102" s="1173"/>
      <c r="D102" s="2405"/>
      <c r="E102" s="2064"/>
      <c r="F102" s="129"/>
      <c r="G102" s="1184"/>
      <c r="H102" s="982"/>
      <c r="I102" s="1100"/>
      <c r="J102" s="547" t="s">
        <v>31</v>
      </c>
      <c r="K102" s="465">
        <v>256285</v>
      </c>
      <c r="L102" s="461"/>
      <c r="M102" s="459">
        <v>393700</v>
      </c>
      <c r="N102" s="447">
        <v>393700</v>
      </c>
      <c r="O102" s="1005">
        <v>249800</v>
      </c>
      <c r="P102" s="1154"/>
      <c r="Q102" s="285">
        <f>M102</f>
        <v>393700</v>
      </c>
      <c r="R102" s="285">
        <f>N102</f>
        <v>393700</v>
      </c>
      <c r="S102" s="2408" t="s">
        <v>211</v>
      </c>
      <c r="T102" s="621" t="s">
        <v>86</v>
      </c>
      <c r="U102" s="142" t="s">
        <v>86</v>
      </c>
      <c r="V102" s="574" t="s">
        <v>86</v>
      </c>
    </row>
    <row r="103" spans="1:22" s="3" customFormat="1" ht="25.5" customHeight="1" x14ac:dyDescent="0.25">
      <c r="A103" s="1122"/>
      <c r="B103" s="1123"/>
      <c r="C103" s="1173"/>
      <c r="D103" s="2405"/>
      <c r="E103" s="2064"/>
      <c r="F103" s="129"/>
      <c r="G103" s="1184"/>
      <c r="H103" s="982"/>
      <c r="I103" s="1100"/>
      <c r="J103" s="547" t="s">
        <v>71</v>
      </c>
      <c r="K103" s="439">
        <v>24358</v>
      </c>
      <c r="L103" s="461"/>
      <c r="M103" s="459"/>
      <c r="N103" s="622"/>
      <c r="O103" s="447"/>
      <c r="P103" s="148"/>
      <c r="Q103" s="584"/>
      <c r="R103" s="584"/>
      <c r="S103" s="2326"/>
      <c r="T103" s="370"/>
      <c r="U103" s="47"/>
      <c r="V103" s="102"/>
    </row>
    <row r="104" spans="1:22" s="3" customFormat="1" ht="27" customHeight="1" x14ac:dyDescent="0.25">
      <c r="A104" s="1122"/>
      <c r="B104" s="1123"/>
      <c r="C104" s="1173"/>
      <c r="D104" s="2405"/>
      <c r="E104" s="2064"/>
      <c r="F104" s="129"/>
      <c r="G104" s="1184"/>
      <c r="H104" s="982"/>
      <c r="I104" s="1100"/>
      <c r="J104" s="547"/>
      <c r="K104" s="439"/>
      <c r="L104" s="461"/>
      <c r="M104" s="459"/>
      <c r="N104" s="622"/>
      <c r="O104" s="447"/>
      <c r="P104" s="148"/>
      <c r="Q104" s="584"/>
      <c r="R104" s="584"/>
      <c r="S104" s="2408" t="s">
        <v>212</v>
      </c>
      <c r="T104" s="621" t="s">
        <v>86</v>
      </c>
      <c r="U104" s="142" t="s">
        <v>86</v>
      </c>
      <c r="V104" s="574" t="s">
        <v>86</v>
      </c>
    </row>
    <row r="105" spans="1:22" s="3" customFormat="1" ht="14.25" customHeight="1" thickBot="1" x14ac:dyDescent="0.3">
      <c r="A105" s="1122"/>
      <c r="B105" s="1123"/>
      <c r="C105" s="1173"/>
      <c r="D105" s="2406"/>
      <c r="E105" s="2145"/>
      <c r="F105" s="129"/>
      <c r="G105" s="1184"/>
      <c r="H105" s="982"/>
      <c r="I105" s="1100"/>
      <c r="J105" s="623" t="s">
        <v>36</v>
      </c>
      <c r="K105" s="453">
        <f>SUM(K99:K104)</f>
        <v>452898</v>
      </c>
      <c r="L105" s="461"/>
      <c r="M105" s="453">
        <f>SUM(M99:M104)</f>
        <v>542000</v>
      </c>
      <c r="N105" s="453">
        <f t="shared" ref="N105:R105" si="17">SUM(N99:N104)</f>
        <v>542000</v>
      </c>
      <c r="O105" s="453">
        <f t="shared" si="17"/>
        <v>303937</v>
      </c>
      <c r="P105" s="453">
        <f t="shared" si="17"/>
        <v>0</v>
      </c>
      <c r="Q105" s="453">
        <f t="shared" si="17"/>
        <v>542300</v>
      </c>
      <c r="R105" s="453">
        <f t="shared" si="17"/>
        <v>542000</v>
      </c>
      <c r="S105" s="2326"/>
      <c r="T105" s="218"/>
      <c r="U105" s="219"/>
      <c r="V105" s="220"/>
    </row>
    <row r="106" spans="1:22" s="160" customFormat="1" ht="16.5" customHeight="1" x14ac:dyDescent="0.25">
      <c r="A106" s="1122"/>
      <c r="B106" s="1123"/>
      <c r="C106" s="624"/>
      <c r="D106" s="1174" t="s">
        <v>213</v>
      </c>
      <c r="E106" s="2064" t="s">
        <v>80</v>
      </c>
      <c r="F106" s="129"/>
      <c r="G106" s="158"/>
      <c r="H106" s="982"/>
      <c r="I106" s="1100"/>
      <c r="J106" s="19" t="s">
        <v>52</v>
      </c>
      <c r="K106" s="17">
        <v>63253</v>
      </c>
      <c r="L106" s="461"/>
      <c r="M106" s="17">
        <v>70900</v>
      </c>
      <c r="N106" s="18">
        <f>M106</f>
        <v>70900</v>
      </c>
      <c r="O106" s="18"/>
      <c r="P106" s="386"/>
      <c r="Q106" s="625">
        <f>M106</f>
        <v>70900</v>
      </c>
      <c r="R106" s="625">
        <f>Q106</f>
        <v>70900</v>
      </c>
      <c r="S106" s="595" t="s">
        <v>210</v>
      </c>
      <c r="T106" s="385">
        <v>53</v>
      </c>
      <c r="U106" s="18">
        <v>53</v>
      </c>
      <c r="V106" s="386">
        <v>53</v>
      </c>
    </row>
    <row r="107" spans="1:22" s="160" customFormat="1" ht="45" customHeight="1" x14ac:dyDescent="0.25">
      <c r="A107" s="1122"/>
      <c r="B107" s="1123"/>
      <c r="C107" s="624"/>
      <c r="D107" s="771"/>
      <c r="E107" s="2064"/>
      <c r="F107" s="1009"/>
      <c r="G107" s="158"/>
      <c r="H107" s="982"/>
      <c r="I107" s="1100"/>
      <c r="J107" s="547" t="s">
        <v>68</v>
      </c>
      <c r="K107" s="463">
        <v>63687</v>
      </c>
      <c r="L107" s="461"/>
      <c r="M107" s="463">
        <f>N107</f>
        <v>65500</v>
      </c>
      <c r="N107" s="626">
        <v>65500</v>
      </c>
      <c r="O107" s="79"/>
      <c r="P107" s="80"/>
      <c r="Q107" s="495">
        <v>65500</v>
      </c>
      <c r="R107" s="495">
        <v>65500</v>
      </c>
      <c r="S107" s="492" t="s">
        <v>214</v>
      </c>
      <c r="T107" s="78">
        <v>1</v>
      </c>
      <c r="U107" s="79">
        <v>1</v>
      </c>
      <c r="V107" s="80">
        <v>1</v>
      </c>
    </row>
    <row r="108" spans="1:22" s="160" customFormat="1" ht="27.75" customHeight="1" x14ac:dyDescent="0.25">
      <c r="A108" s="1122"/>
      <c r="B108" s="1123"/>
      <c r="C108" s="624"/>
      <c r="D108" s="1174"/>
      <c r="E108" s="2395"/>
      <c r="F108" s="129"/>
      <c r="G108" s="158"/>
      <c r="H108" s="982"/>
      <c r="I108" s="1100"/>
      <c r="J108" s="48" t="s">
        <v>180</v>
      </c>
      <c r="K108" s="463">
        <v>14581</v>
      </c>
      <c r="L108" s="461"/>
      <c r="M108" s="472"/>
      <c r="N108" s="79"/>
      <c r="O108" s="79"/>
      <c r="P108" s="80"/>
      <c r="Q108" s="495"/>
      <c r="R108" s="495"/>
      <c r="S108" s="2316" t="s">
        <v>208</v>
      </c>
      <c r="T108" s="370">
        <v>76</v>
      </c>
      <c r="U108" s="47">
        <v>76</v>
      </c>
      <c r="V108" s="102">
        <v>76</v>
      </c>
    </row>
    <row r="109" spans="1:22" s="160" customFormat="1" ht="27.75" customHeight="1" x14ac:dyDescent="0.25">
      <c r="A109" s="1122"/>
      <c r="B109" s="1123"/>
      <c r="C109" s="624"/>
      <c r="D109" s="1174"/>
      <c r="E109" s="2395"/>
      <c r="F109" s="129"/>
      <c r="G109" s="158"/>
      <c r="H109" s="982"/>
      <c r="I109" s="1100"/>
      <c r="J109" s="148" t="s">
        <v>28</v>
      </c>
      <c r="K109" s="622">
        <v>220624</v>
      </c>
      <c r="L109" s="461"/>
      <c r="M109" s="147">
        <v>187900</v>
      </c>
      <c r="N109" s="1139">
        <f>M109</f>
        <v>187900</v>
      </c>
      <c r="O109" s="1139">
        <v>142018</v>
      </c>
      <c r="P109" s="1141"/>
      <c r="Q109" s="584">
        <f>M109</f>
        <v>187900</v>
      </c>
      <c r="R109" s="584">
        <f>N109</f>
        <v>187900</v>
      </c>
      <c r="S109" s="2316"/>
      <c r="T109" s="370"/>
      <c r="U109" s="47"/>
      <c r="V109" s="102"/>
    </row>
    <row r="110" spans="1:22" s="160" customFormat="1" ht="25.5" customHeight="1" x14ac:dyDescent="0.25">
      <c r="A110" s="1122"/>
      <c r="B110" s="1123"/>
      <c r="C110" s="624"/>
      <c r="D110" s="1174"/>
      <c r="E110" s="2395"/>
      <c r="F110" s="129"/>
      <c r="G110" s="158"/>
      <c r="H110" s="982"/>
      <c r="I110" s="1100"/>
      <c r="J110" s="1172" t="s">
        <v>31</v>
      </c>
      <c r="K110" s="627">
        <v>247857</v>
      </c>
      <c r="L110" s="461"/>
      <c r="M110" s="34">
        <f>N110</f>
        <v>269200</v>
      </c>
      <c r="N110" s="1170">
        <v>269200</v>
      </c>
      <c r="O110" s="466">
        <v>205500</v>
      </c>
      <c r="P110" s="29"/>
      <c r="Q110" s="272">
        <f>M110</f>
        <v>269200</v>
      </c>
      <c r="R110" s="272">
        <f>N110</f>
        <v>269200</v>
      </c>
      <c r="S110" s="2368" t="s">
        <v>215</v>
      </c>
      <c r="T110" s="28">
        <v>20</v>
      </c>
      <c r="U110" s="1170">
        <v>33</v>
      </c>
      <c r="V110" s="29">
        <v>33</v>
      </c>
    </row>
    <row r="111" spans="1:22" s="160" customFormat="1" ht="16.5" customHeight="1" x14ac:dyDescent="0.25">
      <c r="A111" s="1122"/>
      <c r="B111" s="1123"/>
      <c r="C111" s="624"/>
      <c r="D111" s="1175"/>
      <c r="E111" s="2396"/>
      <c r="F111" s="1009"/>
      <c r="G111" s="158"/>
      <c r="H111" s="982"/>
      <c r="I111" s="1100"/>
      <c r="J111" s="612" t="s">
        <v>36</v>
      </c>
      <c r="K111" s="480">
        <f>SUM(K106:K110)</f>
        <v>610002</v>
      </c>
      <c r="L111" s="461"/>
      <c r="M111" s="480">
        <f t="shared" ref="M111:P111" si="18">SUM(M106:M110)</f>
        <v>593500</v>
      </c>
      <c r="N111" s="481">
        <f t="shared" si="18"/>
        <v>593500</v>
      </c>
      <c r="O111" s="482">
        <f t="shared" si="18"/>
        <v>347518</v>
      </c>
      <c r="P111" s="477">
        <f t="shared" si="18"/>
        <v>0</v>
      </c>
      <c r="Q111" s="484">
        <f>SUM(Q106:Q110)</f>
        <v>593500</v>
      </c>
      <c r="R111" s="484">
        <f>SUM(R106:R110)</f>
        <v>593500</v>
      </c>
      <c r="S111" s="2397"/>
      <c r="T111" s="78"/>
      <c r="U111" s="79"/>
      <c r="V111" s="80"/>
    </row>
    <row r="112" spans="1:22" s="160" customFormat="1" ht="36.75" customHeight="1" x14ac:dyDescent="0.25">
      <c r="A112" s="161"/>
      <c r="B112" s="1123"/>
      <c r="C112" s="157"/>
      <c r="D112" s="1174" t="s">
        <v>216</v>
      </c>
      <c r="E112" s="1192" t="s">
        <v>217</v>
      </c>
      <c r="F112" s="129"/>
      <c r="G112" s="158"/>
      <c r="H112" s="982"/>
      <c r="I112" s="1100"/>
      <c r="J112" s="967" t="s">
        <v>31</v>
      </c>
      <c r="K112" s="968"/>
      <c r="L112" s="1154"/>
      <c r="M112" s="577">
        <v>3400</v>
      </c>
      <c r="N112" s="578">
        <v>3400</v>
      </c>
      <c r="O112" s="969"/>
      <c r="P112" s="970"/>
      <c r="Q112" s="577"/>
      <c r="R112" s="577"/>
      <c r="S112" s="2316" t="s">
        <v>276</v>
      </c>
      <c r="T112" s="46">
        <v>8</v>
      </c>
      <c r="U112" s="47"/>
      <c r="V112" s="48"/>
    </row>
    <row r="113" spans="1:30" s="160" customFormat="1" ht="16.5" customHeight="1" x14ac:dyDescent="0.25">
      <c r="A113" s="161"/>
      <c r="B113" s="1123"/>
      <c r="C113" s="157"/>
      <c r="D113" s="1174"/>
      <c r="E113" s="1192"/>
      <c r="F113" s="129"/>
      <c r="G113" s="162"/>
      <c r="H113" s="982"/>
      <c r="I113" s="1100"/>
      <c r="J113" s="623" t="s">
        <v>36</v>
      </c>
      <c r="K113" s="453"/>
      <c r="L113" s="552"/>
      <c r="M113" s="453">
        <f>SUM(M112)</f>
        <v>3400</v>
      </c>
      <c r="N113" s="481">
        <f>SUM(N112)</f>
        <v>3400</v>
      </c>
      <c r="O113" s="456"/>
      <c r="P113" s="454"/>
      <c r="Q113" s="453"/>
      <c r="R113" s="453"/>
      <c r="S113" s="2390"/>
      <c r="T113" s="46"/>
      <c r="U113" s="79"/>
      <c r="V113" s="48"/>
    </row>
    <row r="114" spans="1:30" s="3" customFormat="1" ht="16.5" customHeight="1" thickBot="1" x14ac:dyDescent="0.3">
      <c r="A114" s="161"/>
      <c r="B114" s="1123"/>
      <c r="C114" s="70"/>
      <c r="D114" s="630"/>
      <c r="E114" s="631"/>
      <c r="F114" s="631"/>
      <c r="G114" s="631"/>
      <c r="H114" s="631"/>
      <c r="I114" s="2398" t="s">
        <v>49</v>
      </c>
      <c r="J114" s="2399"/>
      <c r="K114" s="632">
        <f>K111+K105+K98+K92+K86+K77+K68+K61</f>
        <v>4017424</v>
      </c>
      <c r="L114" s="633">
        <f>SUM(L54:L111)</f>
        <v>3962144</v>
      </c>
      <c r="M114" s="632">
        <f t="shared" ref="M114:R114" si="19">M111+M105+M98+M92+M86+M77+M68+M61+M113</f>
        <v>4275100</v>
      </c>
      <c r="N114" s="632">
        <f t="shared" si="19"/>
        <v>4242300</v>
      </c>
      <c r="O114" s="632">
        <f t="shared" si="19"/>
        <v>2430259</v>
      </c>
      <c r="P114" s="632">
        <f t="shared" si="19"/>
        <v>32800</v>
      </c>
      <c r="Q114" s="632">
        <f t="shared" si="19"/>
        <v>4177900</v>
      </c>
      <c r="R114" s="632">
        <f t="shared" si="19"/>
        <v>4180100</v>
      </c>
      <c r="S114" s="2400"/>
      <c r="T114" s="2401"/>
      <c r="U114" s="2401"/>
      <c r="V114" s="2402"/>
    </row>
    <row r="115" spans="1:30" s="171" customFormat="1" ht="50.25" customHeight="1" x14ac:dyDescent="0.25">
      <c r="A115" s="2181" t="s">
        <v>22</v>
      </c>
      <c r="B115" s="2183" t="s">
        <v>50</v>
      </c>
      <c r="C115" s="2185" t="s">
        <v>50</v>
      </c>
      <c r="D115" s="634"/>
      <c r="E115" s="2187" t="s">
        <v>81</v>
      </c>
      <c r="F115" s="2391"/>
      <c r="G115" s="2393">
        <v>10</v>
      </c>
      <c r="H115" s="2403" t="s">
        <v>27</v>
      </c>
      <c r="I115" s="2388" t="s">
        <v>163</v>
      </c>
      <c r="J115" s="1179" t="s">
        <v>31</v>
      </c>
      <c r="K115" s="635">
        <v>278035</v>
      </c>
      <c r="L115" s="636">
        <v>278035</v>
      </c>
      <c r="M115" s="637">
        <v>315900</v>
      </c>
      <c r="N115" s="638">
        <v>315900</v>
      </c>
      <c r="O115" s="639"/>
      <c r="P115" s="640"/>
      <c r="Q115" s="170">
        <f>M115</f>
        <v>315900</v>
      </c>
      <c r="R115" s="170">
        <f>Q115</f>
        <v>315900</v>
      </c>
      <c r="S115" s="2187" t="s">
        <v>277</v>
      </c>
      <c r="T115" s="168">
        <v>80</v>
      </c>
      <c r="U115" s="169">
        <v>80</v>
      </c>
      <c r="V115" s="170">
        <v>80</v>
      </c>
    </row>
    <row r="116" spans="1:30" s="178" customFormat="1" ht="16.5" customHeight="1" thickBot="1" x14ac:dyDescent="0.3">
      <c r="A116" s="2182"/>
      <c r="B116" s="2184"/>
      <c r="C116" s="2186"/>
      <c r="D116" s="641"/>
      <c r="E116" s="2188"/>
      <c r="F116" s="2392"/>
      <c r="G116" s="2394"/>
      <c r="H116" s="2404"/>
      <c r="I116" s="2325"/>
      <c r="J116" s="172" t="s">
        <v>36</v>
      </c>
      <c r="K116" s="525">
        <f>SUM(K115)</f>
        <v>278035</v>
      </c>
      <c r="L116" s="526">
        <f>SUM(L115)</f>
        <v>278035</v>
      </c>
      <c r="M116" s="525">
        <f>N116+P116</f>
        <v>315900</v>
      </c>
      <c r="N116" s="642">
        <f>SUM(N115)</f>
        <v>315900</v>
      </c>
      <c r="O116" s="643"/>
      <c r="P116" s="526"/>
      <c r="Q116" s="644">
        <f>SUM(Q115)</f>
        <v>315900</v>
      </c>
      <c r="R116" s="172">
        <f>SUM(R115)</f>
        <v>315900</v>
      </c>
      <c r="S116" s="2188"/>
      <c r="T116" s="175"/>
      <c r="U116" s="176"/>
      <c r="V116" s="177"/>
    </row>
    <row r="117" spans="1:30" s="2" customFormat="1" ht="95.25" customHeight="1" x14ac:dyDescent="0.25">
      <c r="A117" s="1066" t="s">
        <v>22</v>
      </c>
      <c r="B117" s="1067" t="s">
        <v>50</v>
      </c>
      <c r="C117" s="1068" t="s">
        <v>54</v>
      </c>
      <c r="D117" s="1069"/>
      <c r="E117" s="1070" t="s">
        <v>82</v>
      </c>
      <c r="F117" s="1071"/>
      <c r="G117" s="1072">
        <v>10</v>
      </c>
      <c r="H117" s="1073" t="s">
        <v>27</v>
      </c>
      <c r="I117" s="1074" t="s">
        <v>218</v>
      </c>
      <c r="J117" s="1022"/>
      <c r="K117" s="1075"/>
      <c r="L117" s="1076"/>
      <c r="M117" s="625"/>
      <c r="N117" s="805"/>
      <c r="O117" s="805"/>
      <c r="P117" s="808"/>
      <c r="Q117" s="625"/>
      <c r="R117" s="698"/>
      <c r="S117" s="1077"/>
      <c r="T117" s="864"/>
      <c r="U117" s="605"/>
      <c r="V117" s="865"/>
    </row>
    <row r="118" spans="1:30" s="2" customFormat="1" ht="63.75" customHeight="1" x14ac:dyDescent="0.25">
      <c r="A118" s="1085"/>
      <c r="B118" s="1086"/>
      <c r="C118" s="1082"/>
      <c r="D118" s="646" t="s">
        <v>22</v>
      </c>
      <c r="E118" s="133" t="s">
        <v>219</v>
      </c>
      <c r="F118" s="1084"/>
      <c r="G118" s="1194"/>
      <c r="H118" s="1087"/>
      <c r="I118" s="1088"/>
      <c r="J118" s="648" t="s">
        <v>31</v>
      </c>
      <c r="K118" s="649">
        <v>103974</v>
      </c>
      <c r="L118" s="729">
        <v>352728</v>
      </c>
      <c r="M118" s="584">
        <f>N118</f>
        <v>71900</v>
      </c>
      <c r="N118" s="650">
        <v>71900</v>
      </c>
      <c r="O118" s="650"/>
      <c r="P118" s="297"/>
      <c r="Q118" s="195">
        <f>M118</f>
        <v>71900</v>
      </c>
      <c r="R118" s="195">
        <f>N118</f>
        <v>71900</v>
      </c>
      <c r="S118" s="194" t="s">
        <v>220</v>
      </c>
      <c r="T118" s="467">
        <v>13</v>
      </c>
      <c r="U118" s="196">
        <v>13</v>
      </c>
      <c r="V118" s="468">
        <v>13</v>
      </c>
      <c r="AD118" s="3"/>
    </row>
    <row r="119" spans="1:30" s="2" customFormat="1" ht="57.75" customHeight="1" x14ac:dyDescent="0.25">
      <c r="A119" s="188"/>
      <c r="B119" s="189"/>
      <c r="C119" s="190"/>
      <c r="D119" s="651" t="s">
        <v>50</v>
      </c>
      <c r="E119" s="77" t="s">
        <v>221</v>
      </c>
      <c r="F119" s="191"/>
      <c r="G119" s="1184"/>
      <c r="H119" s="647"/>
      <c r="I119" s="1100"/>
      <c r="J119" s="1181" t="s">
        <v>31</v>
      </c>
      <c r="K119" s="652">
        <v>63224</v>
      </c>
      <c r="L119" s="971"/>
      <c r="M119" s="495">
        <f>N119</f>
        <v>63200</v>
      </c>
      <c r="N119" s="653">
        <v>63200</v>
      </c>
      <c r="O119" s="653"/>
      <c r="P119" s="559"/>
      <c r="Q119" s="495">
        <f>M119</f>
        <v>63200</v>
      </c>
      <c r="R119" s="495">
        <f>N119</f>
        <v>63200</v>
      </c>
      <c r="S119" s="492" t="s">
        <v>222</v>
      </c>
      <c r="T119" s="1108">
        <v>20</v>
      </c>
      <c r="U119" s="1110">
        <v>20</v>
      </c>
      <c r="V119" s="1111">
        <v>20</v>
      </c>
    </row>
    <row r="120" spans="1:30" s="2" customFormat="1" ht="67.5" customHeight="1" x14ac:dyDescent="0.25">
      <c r="A120" s="188"/>
      <c r="B120" s="189"/>
      <c r="C120" s="190"/>
      <c r="D120" s="654" t="s">
        <v>54</v>
      </c>
      <c r="E120" s="77" t="s">
        <v>223</v>
      </c>
      <c r="F120" s="191"/>
      <c r="G120" s="1184"/>
      <c r="H120" s="221"/>
      <c r="I120" s="655"/>
      <c r="J120" s="1181" t="s">
        <v>31</v>
      </c>
      <c r="K120" s="652">
        <v>98645</v>
      </c>
      <c r="L120" s="971"/>
      <c r="M120" s="285">
        <f>N120</f>
        <v>98600</v>
      </c>
      <c r="N120" s="1189">
        <v>98600</v>
      </c>
      <c r="O120" s="1189"/>
      <c r="P120" s="286"/>
      <c r="Q120" s="285">
        <f>N120</f>
        <v>98600</v>
      </c>
      <c r="R120" s="1176">
        <f>Q120</f>
        <v>98600</v>
      </c>
      <c r="S120" s="114" t="s">
        <v>224</v>
      </c>
      <c r="T120" s="88">
        <v>34</v>
      </c>
      <c r="U120" s="56">
        <v>34</v>
      </c>
      <c r="V120" s="89">
        <v>34</v>
      </c>
      <c r="AA120" s="3"/>
    </row>
    <row r="121" spans="1:30" s="2" customFormat="1" ht="40.5" customHeight="1" x14ac:dyDescent="0.25">
      <c r="A121" s="188"/>
      <c r="B121" s="189"/>
      <c r="C121" s="190"/>
      <c r="D121" s="654" t="s">
        <v>56</v>
      </c>
      <c r="E121" s="77" t="s">
        <v>225</v>
      </c>
      <c r="F121" s="191"/>
      <c r="G121" s="1184"/>
      <c r="H121" s="221"/>
      <c r="I121" s="655"/>
      <c r="J121" s="1181" t="s">
        <v>31</v>
      </c>
      <c r="K121" s="652"/>
      <c r="L121" s="971"/>
      <c r="M121" s="147">
        <f>N121</f>
        <v>21100</v>
      </c>
      <c r="N121" s="1139">
        <v>21100</v>
      </c>
      <c r="O121" s="650"/>
      <c r="P121" s="297"/>
      <c r="Q121" s="147">
        <f t="shared" ref="Q121:R124" si="20">M121</f>
        <v>21100</v>
      </c>
      <c r="R121" s="147">
        <f t="shared" si="20"/>
        <v>21100</v>
      </c>
      <c r="S121" s="309" t="s">
        <v>85</v>
      </c>
      <c r="T121" s="579" t="s">
        <v>86</v>
      </c>
      <c r="U121" s="580" t="s">
        <v>87</v>
      </c>
      <c r="V121" s="581" t="s">
        <v>87</v>
      </c>
    </row>
    <row r="122" spans="1:30" s="2" customFormat="1" ht="54" customHeight="1" x14ac:dyDescent="0.25">
      <c r="A122" s="188"/>
      <c r="B122" s="189"/>
      <c r="C122" s="190"/>
      <c r="D122" s="651" t="s">
        <v>59</v>
      </c>
      <c r="E122" s="201" t="s">
        <v>226</v>
      </c>
      <c r="F122" s="191"/>
      <c r="G122" s="1184"/>
      <c r="H122" s="647"/>
      <c r="I122" s="655"/>
      <c r="J122" s="1181" t="s">
        <v>31</v>
      </c>
      <c r="K122" s="652">
        <v>43443</v>
      </c>
      <c r="L122" s="971"/>
      <c r="M122" s="495">
        <v>41400</v>
      </c>
      <c r="N122" s="653">
        <v>41400</v>
      </c>
      <c r="O122" s="653"/>
      <c r="P122" s="559"/>
      <c r="Q122" s="495">
        <f t="shared" si="20"/>
        <v>41400</v>
      </c>
      <c r="R122" s="495">
        <f t="shared" si="20"/>
        <v>41400</v>
      </c>
      <c r="S122" s="492" t="s">
        <v>227</v>
      </c>
      <c r="T122" s="1133">
        <v>200</v>
      </c>
      <c r="U122" s="1110">
        <v>200</v>
      </c>
      <c r="V122" s="1135">
        <v>200</v>
      </c>
    </row>
    <row r="123" spans="1:30" s="2" customFormat="1" ht="68.25" customHeight="1" x14ac:dyDescent="0.25">
      <c r="A123" s="188"/>
      <c r="B123" s="189"/>
      <c r="C123" s="190"/>
      <c r="D123" s="654" t="s">
        <v>97</v>
      </c>
      <c r="E123" s="1124" t="s">
        <v>228</v>
      </c>
      <c r="F123" s="191"/>
      <c r="G123" s="1184"/>
      <c r="H123" s="647"/>
      <c r="I123" s="655"/>
      <c r="J123" s="1034" t="s">
        <v>31</v>
      </c>
      <c r="K123" s="732">
        <v>43442</v>
      </c>
      <c r="L123" s="971"/>
      <c r="M123" s="495">
        <f>N123</f>
        <v>43400</v>
      </c>
      <c r="N123" s="653">
        <v>43400</v>
      </c>
      <c r="O123" s="653"/>
      <c r="P123" s="559"/>
      <c r="Q123" s="495">
        <f t="shared" si="20"/>
        <v>43400</v>
      </c>
      <c r="R123" s="495">
        <f t="shared" si="20"/>
        <v>43400</v>
      </c>
      <c r="S123" s="977" t="s">
        <v>229</v>
      </c>
      <c r="T123" s="1133">
        <v>8</v>
      </c>
      <c r="U123" s="1110">
        <v>8</v>
      </c>
      <c r="V123" s="1135">
        <v>8</v>
      </c>
    </row>
    <row r="124" spans="1:30" s="2" customFormat="1" ht="69" customHeight="1" x14ac:dyDescent="0.25">
      <c r="A124" s="1122"/>
      <c r="B124" s="1123"/>
      <c r="C124" s="1173"/>
      <c r="D124" s="973" t="s">
        <v>100</v>
      </c>
      <c r="E124" s="974" t="s">
        <v>284</v>
      </c>
      <c r="F124" s="2386"/>
      <c r="G124" s="2321"/>
      <c r="H124" s="2387"/>
      <c r="I124" s="2335"/>
      <c r="J124" s="41" t="s">
        <v>31</v>
      </c>
      <c r="K124" s="471"/>
      <c r="L124" s="971"/>
      <c r="M124" s="463">
        <f>N124</f>
        <v>23600</v>
      </c>
      <c r="N124" s="626">
        <v>23600</v>
      </c>
      <c r="O124" s="79"/>
      <c r="P124" s="547"/>
      <c r="Q124" s="548">
        <f t="shared" si="20"/>
        <v>23600</v>
      </c>
      <c r="R124" s="548">
        <f t="shared" si="20"/>
        <v>23600</v>
      </c>
      <c r="S124" s="975" t="s">
        <v>230</v>
      </c>
      <c r="T124" s="597" t="s">
        <v>136</v>
      </c>
      <c r="U124" s="607">
        <v>1</v>
      </c>
      <c r="V124" s="608">
        <v>1</v>
      </c>
    </row>
    <row r="125" spans="1:30" s="2" customFormat="1" ht="48.75" customHeight="1" x14ac:dyDescent="0.25">
      <c r="A125" s="1122"/>
      <c r="B125" s="1123"/>
      <c r="C125" s="1173"/>
      <c r="D125" s="657" t="s">
        <v>213</v>
      </c>
      <c r="E125" s="2195" t="s">
        <v>88</v>
      </c>
      <c r="F125" s="2386"/>
      <c r="G125" s="2321"/>
      <c r="H125" s="2387"/>
      <c r="I125" s="2335"/>
      <c r="J125" s="31" t="s">
        <v>31</v>
      </c>
      <c r="K125" s="499"/>
      <c r="L125" s="972"/>
      <c r="M125" s="463">
        <v>19200</v>
      </c>
      <c r="N125" s="626">
        <v>19200</v>
      </c>
      <c r="O125" s="47"/>
      <c r="P125" s="48"/>
      <c r="Q125" s="548">
        <v>19200</v>
      </c>
      <c r="R125" s="658">
        <v>19200</v>
      </c>
      <c r="S125" s="2195" t="s">
        <v>231</v>
      </c>
      <c r="T125" s="590">
        <v>10</v>
      </c>
      <c r="U125" s="659">
        <v>10</v>
      </c>
      <c r="V125" s="660">
        <v>10</v>
      </c>
      <c r="X125" s="3"/>
    </row>
    <row r="126" spans="1:30" s="2" customFormat="1" ht="32.25" customHeight="1" thickBot="1" x14ac:dyDescent="0.3">
      <c r="A126" s="1122"/>
      <c r="B126" s="1123"/>
      <c r="C126" s="1131"/>
      <c r="D126" s="661"/>
      <c r="E126" s="2196"/>
      <c r="F126" s="2379"/>
      <c r="G126" s="2322"/>
      <c r="H126" s="2382"/>
      <c r="I126" s="2384"/>
      <c r="J126" s="98" t="s">
        <v>36</v>
      </c>
      <c r="K126" s="514">
        <f>SUM(K118:K125)</f>
        <v>352728</v>
      </c>
      <c r="L126" s="603">
        <f>SUM(L118:L125)</f>
        <v>352728</v>
      </c>
      <c r="M126" s="511">
        <f t="shared" ref="M126:P126" si="21">SUM(M118:M125)</f>
        <v>382400</v>
      </c>
      <c r="N126" s="515">
        <f t="shared" si="21"/>
        <v>382400</v>
      </c>
      <c r="O126" s="515">
        <f t="shared" si="21"/>
        <v>0</v>
      </c>
      <c r="P126" s="534">
        <f t="shared" si="21"/>
        <v>0</v>
      </c>
      <c r="Q126" s="514">
        <f>SUM(Q118:Q125)</f>
        <v>382400</v>
      </c>
      <c r="R126" s="98">
        <f>SUM(R118:R125)</f>
        <v>382400</v>
      </c>
      <c r="S126" s="2196"/>
      <c r="T126" s="115"/>
      <c r="U126" s="1171"/>
      <c r="V126" s="116"/>
    </row>
    <row r="127" spans="1:30" s="2" customFormat="1" ht="27.75" customHeight="1" x14ac:dyDescent="0.25">
      <c r="A127" s="212" t="s">
        <v>22</v>
      </c>
      <c r="B127" s="213" t="s">
        <v>50</v>
      </c>
      <c r="C127" s="1116" t="s">
        <v>56</v>
      </c>
      <c r="D127" s="645"/>
      <c r="E127" s="214" t="s">
        <v>89</v>
      </c>
      <c r="F127" s="181"/>
      <c r="G127" s="1164">
        <v>10</v>
      </c>
      <c r="H127" s="662" t="s">
        <v>27</v>
      </c>
      <c r="I127" s="2383" t="s">
        <v>163</v>
      </c>
      <c r="J127" s="1180"/>
      <c r="K127" s="126"/>
      <c r="L127" s="663"/>
      <c r="M127" s="433"/>
      <c r="N127" s="434"/>
      <c r="O127" s="435"/>
      <c r="P127" s="664"/>
      <c r="Q127" s="436"/>
      <c r="R127" s="437"/>
      <c r="S127" s="2389" t="s">
        <v>90</v>
      </c>
      <c r="T127" s="96">
        <v>20</v>
      </c>
      <c r="U127" s="1128">
        <v>20</v>
      </c>
      <c r="V127" s="97">
        <v>20</v>
      </c>
    </row>
    <row r="128" spans="1:30" s="2" customFormat="1" ht="28.5" customHeight="1" x14ac:dyDescent="0.25">
      <c r="A128" s="1078"/>
      <c r="B128" s="1079"/>
      <c r="C128" s="962"/>
      <c r="D128" s="651" t="s">
        <v>22</v>
      </c>
      <c r="E128" s="217" t="s">
        <v>232</v>
      </c>
      <c r="F128" s="976"/>
      <c r="G128" s="1195"/>
      <c r="H128" s="997"/>
      <c r="I128" s="2367"/>
      <c r="J128" s="648" t="s">
        <v>31</v>
      </c>
      <c r="K128" s="439">
        <v>31858</v>
      </c>
      <c r="L128" s="554">
        <v>31858</v>
      </c>
      <c r="M128" s="446">
        <v>23500</v>
      </c>
      <c r="N128" s="442">
        <v>23500</v>
      </c>
      <c r="O128" s="445"/>
      <c r="P128" s="572"/>
      <c r="Q128" s="444">
        <v>24000</v>
      </c>
      <c r="R128" s="444">
        <v>24000</v>
      </c>
      <c r="S128" s="2390"/>
      <c r="T128" s="294"/>
      <c r="U128" s="613"/>
      <c r="V128" s="614"/>
    </row>
    <row r="129" spans="1:31" s="2" customFormat="1" ht="54" customHeight="1" x14ac:dyDescent="0.25">
      <c r="A129" s="1080"/>
      <c r="B129" s="1081"/>
      <c r="C129" s="1082"/>
      <c r="D129" s="1083" t="s">
        <v>50</v>
      </c>
      <c r="E129" s="39" t="s">
        <v>233</v>
      </c>
      <c r="F129" s="1084"/>
      <c r="G129" s="1194"/>
      <c r="H129" s="334"/>
      <c r="I129" s="1190"/>
      <c r="J129" s="648" t="s">
        <v>31</v>
      </c>
      <c r="K129" s="439"/>
      <c r="L129" s="554"/>
      <c r="M129" s="446">
        <v>8500</v>
      </c>
      <c r="N129" s="442">
        <v>8500</v>
      </c>
      <c r="O129" s="445"/>
      <c r="P129" s="572"/>
      <c r="Q129" s="444">
        <v>8500</v>
      </c>
      <c r="R129" s="665">
        <v>8500</v>
      </c>
      <c r="S129" s="666" t="s">
        <v>234</v>
      </c>
      <c r="T129" s="579" t="s">
        <v>26</v>
      </c>
      <c r="U129" s="580" t="s">
        <v>26</v>
      </c>
      <c r="V129" s="581" t="s">
        <v>26</v>
      </c>
      <c r="X129" s="3"/>
      <c r="AE129" s="3"/>
    </row>
    <row r="130" spans="1:31" s="2" customFormat="1" ht="116.25" customHeight="1" x14ac:dyDescent="0.25">
      <c r="A130" s="215"/>
      <c r="B130" s="216"/>
      <c r="C130" s="190"/>
      <c r="D130" s="646" t="s">
        <v>54</v>
      </c>
      <c r="E130" s="1146" t="s">
        <v>308</v>
      </c>
      <c r="F130" s="191"/>
      <c r="G130" s="153"/>
      <c r="H130" s="342"/>
      <c r="I130" s="497"/>
      <c r="J130" s="1181" t="s">
        <v>31</v>
      </c>
      <c r="K130" s="465">
        <v>46339</v>
      </c>
      <c r="L130" s="552">
        <v>105339</v>
      </c>
      <c r="M130" s="448">
        <v>25000</v>
      </c>
      <c r="N130" s="449">
        <v>25000</v>
      </c>
      <c r="O130" s="667"/>
      <c r="P130" s="611"/>
      <c r="Q130" s="452"/>
      <c r="R130" s="668"/>
      <c r="S130" s="227" t="s">
        <v>235</v>
      </c>
      <c r="T130" s="67" t="s">
        <v>136</v>
      </c>
      <c r="U130" s="68"/>
      <c r="V130" s="69"/>
    </row>
    <row r="131" spans="1:31" s="2" customFormat="1" ht="22.5" customHeight="1" x14ac:dyDescent="0.25">
      <c r="A131" s="2173"/>
      <c r="B131" s="2174"/>
      <c r="C131" s="1173"/>
      <c r="D131" s="669" t="s">
        <v>56</v>
      </c>
      <c r="E131" s="2098" t="s">
        <v>93</v>
      </c>
      <c r="F131" s="23"/>
      <c r="G131" s="150"/>
      <c r="H131" s="670"/>
      <c r="I131" s="2324"/>
      <c r="J131" s="1181" t="s">
        <v>31</v>
      </c>
      <c r="K131" s="147">
        <v>21664</v>
      </c>
      <c r="L131" s="599">
        <v>21664</v>
      </c>
      <c r="M131" s="671">
        <f>N131</f>
        <v>20800</v>
      </c>
      <c r="N131" s="672">
        <v>20800</v>
      </c>
      <c r="O131" s="442"/>
      <c r="P131" s="572"/>
      <c r="Q131" s="673">
        <f>R131</f>
        <v>43300</v>
      </c>
      <c r="R131" s="673">
        <v>43300</v>
      </c>
      <c r="S131" s="2120" t="s">
        <v>235</v>
      </c>
      <c r="T131" s="621" t="s">
        <v>236</v>
      </c>
      <c r="U131" s="142" t="s">
        <v>236</v>
      </c>
      <c r="V131" s="574" t="s">
        <v>236</v>
      </c>
    </row>
    <row r="132" spans="1:31" s="2" customFormat="1" ht="22.5" customHeight="1" x14ac:dyDescent="0.2">
      <c r="A132" s="2173"/>
      <c r="B132" s="2174"/>
      <c r="C132" s="1173"/>
      <c r="D132" s="674"/>
      <c r="E132" s="2101"/>
      <c r="F132" s="225"/>
      <c r="G132" s="226"/>
      <c r="H132" s="670"/>
      <c r="I132" s="2324"/>
      <c r="J132" s="31" t="s">
        <v>52</v>
      </c>
      <c r="K132" s="147">
        <v>209222</v>
      </c>
      <c r="L132" s="599">
        <v>209222</v>
      </c>
      <c r="M132" s="671">
        <f>N132</f>
        <v>208200</v>
      </c>
      <c r="N132" s="672">
        <v>208200</v>
      </c>
      <c r="O132" s="675"/>
      <c r="P132" s="676"/>
      <c r="Q132" s="673">
        <f>M132</f>
        <v>208200</v>
      </c>
      <c r="R132" s="673">
        <f>N132</f>
        <v>208200</v>
      </c>
      <c r="S132" s="2100"/>
      <c r="T132" s="67"/>
      <c r="U132" s="68"/>
      <c r="V132" s="69"/>
      <c r="Z132" s="3"/>
    </row>
    <row r="133" spans="1:31" s="2" customFormat="1" ht="22.5" customHeight="1" x14ac:dyDescent="0.2">
      <c r="A133" s="1122"/>
      <c r="B133" s="1123"/>
      <c r="C133" s="1173"/>
      <c r="D133" s="1093"/>
      <c r="E133" s="2099"/>
      <c r="F133" s="225"/>
      <c r="G133" s="226"/>
      <c r="H133" s="670"/>
      <c r="I133" s="2324"/>
      <c r="J133" s="50" t="s">
        <v>52</v>
      </c>
      <c r="K133" s="867">
        <v>10455</v>
      </c>
      <c r="L133" s="1094">
        <v>10455</v>
      </c>
      <c r="M133" s="671">
        <f>N133</f>
        <v>10400</v>
      </c>
      <c r="N133" s="672">
        <v>10400</v>
      </c>
      <c r="O133" s="442"/>
      <c r="P133" s="572"/>
      <c r="Q133" s="673"/>
      <c r="R133" s="673"/>
      <c r="S133" s="2100"/>
      <c r="T133" s="67"/>
      <c r="U133" s="68"/>
      <c r="V133" s="69"/>
    </row>
    <row r="134" spans="1:31" s="2" customFormat="1" ht="22.5" customHeight="1" x14ac:dyDescent="0.2">
      <c r="A134" s="1122"/>
      <c r="B134" s="1123"/>
      <c r="C134" s="1173"/>
      <c r="D134" s="674" t="s">
        <v>59</v>
      </c>
      <c r="E134" s="2098" t="s">
        <v>303</v>
      </c>
      <c r="F134" s="225"/>
      <c r="G134" s="226"/>
      <c r="H134" s="670"/>
      <c r="I134" s="2324"/>
      <c r="J134" s="24" t="s">
        <v>31</v>
      </c>
      <c r="K134" s="677"/>
      <c r="L134" s="678"/>
      <c r="M134" s="677">
        <v>3500</v>
      </c>
      <c r="N134" s="1222">
        <v>3500</v>
      </c>
      <c r="O134" s="1223"/>
      <c r="P134" s="416"/>
      <c r="Q134" s="677">
        <f>M134</f>
        <v>3500</v>
      </c>
      <c r="R134" s="677">
        <f>N134</f>
        <v>3500</v>
      </c>
      <c r="S134" s="2120" t="s">
        <v>304</v>
      </c>
      <c r="T134" s="621" t="s">
        <v>305</v>
      </c>
      <c r="U134" s="142" t="s">
        <v>305</v>
      </c>
      <c r="V134" s="574" t="s">
        <v>305</v>
      </c>
    </row>
    <row r="135" spans="1:31" s="2" customFormat="1" ht="16.5" customHeight="1" thickBot="1" x14ac:dyDescent="0.25">
      <c r="A135" s="1113"/>
      <c r="B135" s="1115"/>
      <c r="C135" s="1131"/>
      <c r="D135" s="679"/>
      <c r="E135" s="2102"/>
      <c r="F135" s="228"/>
      <c r="G135" s="229"/>
      <c r="H135" s="680"/>
      <c r="I135" s="2325"/>
      <c r="J135" s="172" t="s">
        <v>36</v>
      </c>
      <c r="K135" s="525">
        <f>SUM(K128:K133)</f>
        <v>319538</v>
      </c>
      <c r="L135" s="681">
        <f>SUM(L128:L133)</f>
        <v>378538</v>
      </c>
      <c r="M135" s="525">
        <f>SUM(M128:M134)</f>
        <v>299900</v>
      </c>
      <c r="N135" s="642">
        <f>SUM(N128:N134)</f>
        <v>299900</v>
      </c>
      <c r="O135" s="642">
        <f t="shared" ref="O135:P135" si="22">SUM(O128:O133)</f>
        <v>0</v>
      </c>
      <c r="P135" s="644">
        <f t="shared" si="22"/>
        <v>0</v>
      </c>
      <c r="Q135" s="682">
        <f>SUM(Q128:Q134)</f>
        <v>287500</v>
      </c>
      <c r="R135" s="682">
        <f>SUM(R128:R134)</f>
        <v>287500</v>
      </c>
      <c r="S135" s="2103"/>
      <c r="T135" s="230"/>
      <c r="U135" s="231"/>
      <c r="V135" s="232"/>
    </row>
    <row r="136" spans="1:31" s="2" customFormat="1" ht="42" customHeight="1" x14ac:dyDescent="0.25">
      <c r="A136" s="1112" t="s">
        <v>22</v>
      </c>
      <c r="B136" s="1114" t="s">
        <v>50</v>
      </c>
      <c r="C136" s="1130" t="s">
        <v>59</v>
      </c>
      <c r="D136" s="683"/>
      <c r="E136" s="1049" t="s">
        <v>94</v>
      </c>
      <c r="F136" s="1166"/>
      <c r="G136" s="108">
        <v>10</v>
      </c>
      <c r="H136" s="12" t="s">
        <v>95</v>
      </c>
      <c r="I136" s="1021" t="s">
        <v>237</v>
      </c>
      <c r="J136" s="1022" t="s">
        <v>31</v>
      </c>
      <c r="K136" s="529">
        <v>28962</v>
      </c>
      <c r="L136" s="1023">
        <v>63962</v>
      </c>
      <c r="M136" s="1024">
        <v>50400</v>
      </c>
      <c r="N136" s="1025">
        <v>50400</v>
      </c>
      <c r="O136" s="1025"/>
      <c r="P136" s="1026"/>
      <c r="Q136" s="382">
        <f>M136</f>
        <v>50400</v>
      </c>
      <c r="R136" s="382">
        <f>N136</f>
        <v>50400</v>
      </c>
      <c r="S136" s="235" t="s">
        <v>266</v>
      </c>
      <c r="T136" s="236">
        <v>20</v>
      </c>
      <c r="U136" s="237">
        <v>20</v>
      </c>
      <c r="V136" s="238">
        <v>20</v>
      </c>
    </row>
    <row r="137" spans="1:31" s="2" customFormat="1" ht="55.5" customHeight="1" x14ac:dyDescent="0.25">
      <c r="A137" s="1122"/>
      <c r="B137" s="1123"/>
      <c r="C137" s="1173"/>
      <c r="D137" s="657"/>
      <c r="E137" s="35"/>
      <c r="F137" s="826"/>
      <c r="G137" s="150"/>
      <c r="H137" s="993"/>
      <c r="I137" s="156"/>
      <c r="J137" s="690" t="s">
        <v>31</v>
      </c>
      <c r="K137" s="463"/>
      <c r="L137" s="626"/>
      <c r="M137" s="78">
        <v>18400</v>
      </c>
      <c r="N137" s="79"/>
      <c r="O137" s="692"/>
      <c r="P137" s="80">
        <f>M137</f>
        <v>18400</v>
      </c>
      <c r="Q137" s="41">
        <f>M137</f>
        <v>18400</v>
      </c>
      <c r="R137" s="41">
        <v>18400</v>
      </c>
      <c r="S137" s="975" t="s">
        <v>278</v>
      </c>
      <c r="T137" s="1018">
        <v>7</v>
      </c>
      <c r="U137" s="1019">
        <v>7</v>
      </c>
      <c r="V137" s="1020">
        <v>7</v>
      </c>
      <c r="AB137" s="3"/>
    </row>
    <row r="138" spans="1:31" s="2" customFormat="1" ht="40.5" customHeight="1" x14ac:dyDescent="0.25">
      <c r="A138" s="1122"/>
      <c r="B138" s="1123"/>
      <c r="C138" s="1173"/>
      <c r="D138" s="657"/>
      <c r="E138" s="35"/>
      <c r="F138" s="23"/>
      <c r="G138" s="150"/>
      <c r="H138" s="30"/>
      <c r="I138" s="156"/>
      <c r="J138" s="239" t="s">
        <v>31</v>
      </c>
      <c r="K138" s="439"/>
      <c r="L138" s="447"/>
      <c r="M138" s="1138">
        <f>N138</f>
        <v>1100</v>
      </c>
      <c r="N138" s="1139">
        <v>1100</v>
      </c>
      <c r="O138" s="685"/>
      <c r="P138" s="1141"/>
      <c r="Q138" s="50">
        <v>1100</v>
      </c>
      <c r="R138" s="50">
        <v>1100</v>
      </c>
      <c r="S138" s="288" t="s">
        <v>238</v>
      </c>
      <c r="T138" s="686">
        <v>21</v>
      </c>
      <c r="U138" s="687">
        <v>21</v>
      </c>
      <c r="V138" s="688">
        <v>21</v>
      </c>
      <c r="X138" s="3"/>
    </row>
    <row r="139" spans="1:31" s="2" customFormat="1" ht="15.75" customHeight="1" x14ac:dyDescent="0.25">
      <c r="A139" s="1122"/>
      <c r="B139" s="1123"/>
      <c r="C139" s="1173"/>
      <c r="D139" s="657"/>
      <c r="E139" s="35"/>
      <c r="F139" s="23"/>
      <c r="G139" s="150"/>
      <c r="H139" s="30"/>
      <c r="I139" s="156"/>
      <c r="J139" s="690" t="s">
        <v>31</v>
      </c>
      <c r="K139" s="465"/>
      <c r="L139" s="391"/>
      <c r="M139" s="691">
        <f>N139+P139</f>
        <v>70000</v>
      </c>
      <c r="N139" s="626">
        <v>70000</v>
      </c>
      <c r="O139" s="692"/>
      <c r="P139" s="80"/>
      <c r="Q139" s="50">
        <v>70000</v>
      </c>
      <c r="R139" s="50">
        <v>70000</v>
      </c>
      <c r="S139" s="2120" t="s">
        <v>299</v>
      </c>
      <c r="T139" s="240">
        <v>15</v>
      </c>
      <c r="U139" s="241">
        <v>15</v>
      </c>
      <c r="V139" s="242">
        <v>15</v>
      </c>
    </row>
    <row r="140" spans="1:31" s="2" customFormat="1" ht="16.5" customHeight="1" x14ac:dyDescent="0.25">
      <c r="A140" s="1122"/>
      <c r="B140" s="1123"/>
      <c r="C140" s="1173"/>
      <c r="D140" s="657"/>
      <c r="E140" s="35"/>
      <c r="F140" s="23"/>
      <c r="G140" s="150"/>
      <c r="H140" s="30"/>
      <c r="I140" s="156"/>
      <c r="J140" s="239" t="s">
        <v>178</v>
      </c>
      <c r="K140" s="554">
        <v>716</v>
      </c>
      <c r="L140" s="554">
        <v>716</v>
      </c>
      <c r="M140" s="78"/>
      <c r="N140" s="79"/>
      <c r="O140" s="692"/>
      <c r="P140" s="80"/>
      <c r="Q140" s="50"/>
      <c r="R140" s="50"/>
      <c r="S140" s="2100"/>
      <c r="T140" s="693"/>
      <c r="U140" s="694"/>
      <c r="V140" s="695"/>
    </row>
    <row r="141" spans="1:31" s="2" customFormat="1" ht="16.5" customHeight="1" x14ac:dyDescent="0.25">
      <c r="A141" s="1122"/>
      <c r="B141" s="1123"/>
      <c r="C141" s="1173"/>
      <c r="D141" s="657"/>
      <c r="E141" s="35"/>
      <c r="F141" s="23"/>
      <c r="G141" s="150"/>
      <c r="H141" s="30"/>
      <c r="I141" s="156"/>
      <c r="J141" s="689" t="s">
        <v>52</v>
      </c>
      <c r="K141" s="552">
        <f>43791</f>
        <v>43791</v>
      </c>
      <c r="L141" s="391">
        <v>52699</v>
      </c>
      <c r="M141" s="370">
        <f>N141+P141</f>
        <v>137100</v>
      </c>
      <c r="N141" s="47">
        <v>94200</v>
      </c>
      <c r="O141" s="101"/>
      <c r="P141" s="102">
        <v>42900</v>
      </c>
      <c r="Q141" s="31">
        <f>M141</f>
        <v>137100</v>
      </c>
      <c r="R141" s="31">
        <f>M141</f>
        <v>137100</v>
      </c>
      <c r="S141" s="205"/>
      <c r="T141" s="693"/>
      <c r="U141" s="694"/>
      <c r="V141" s="695"/>
    </row>
    <row r="142" spans="1:31" s="2" customFormat="1" ht="16.5" customHeight="1" thickBot="1" x14ac:dyDescent="0.3">
      <c r="A142" s="1113"/>
      <c r="B142" s="1115"/>
      <c r="C142" s="1131"/>
      <c r="D142" s="661"/>
      <c r="E142" s="1017"/>
      <c r="F142" s="1167"/>
      <c r="G142" s="112"/>
      <c r="H142" s="978"/>
      <c r="I142" s="100"/>
      <c r="J142" s="113" t="s">
        <v>36</v>
      </c>
      <c r="K142" s="511">
        <f t="shared" ref="K142:R142" si="23">SUM(K136:K141)</f>
        <v>73469</v>
      </c>
      <c r="L142" s="603">
        <f t="shared" si="23"/>
        <v>117377</v>
      </c>
      <c r="M142" s="511">
        <f t="shared" si="23"/>
        <v>277000</v>
      </c>
      <c r="N142" s="515">
        <f t="shared" si="23"/>
        <v>215700</v>
      </c>
      <c r="O142" s="514">
        <f t="shared" si="23"/>
        <v>0</v>
      </c>
      <c r="P142" s="512">
        <f t="shared" si="23"/>
        <v>61300</v>
      </c>
      <c r="Q142" s="513">
        <f t="shared" si="23"/>
        <v>277000</v>
      </c>
      <c r="R142" s="513">
        <f t="shared" si="23"/>
        <v>277000</v>
      </c>
      <c r="S142" s="979"/>
      <c r="T142" s="1119"/>
      <c r="U142" s="244"/>
      <c r="V142" s="245"/>
    </row>
    <row r="143" spans="1:31" s="2" customFormat="1" ht="25.5" customHeight="1" x14ac:dyDescent="0.25">
      <c r="A143" s="1112" t="s">
        <v>22</v>
      </c>
      <c r="B143" s="1114" t="s">
        <v>50</v>
      </c>
      <c r="C143" s="1130" t="s">
        <v>97</v>
      </c>
      <c r="D143" s="683"/>
      <c r="E143" s="2187" t="s">
        <v>98</v>
      </c>
      <c r="F143" s="1166"/>
      <c r="G143" s="108">
        <v>10</v>
      </c>
      <c r="H143" s="2293">
        <v>3</v>
      </c>
      <c r="I143" s="2388" t="s">
        <v>164</v>
      </c>
      <c r="J143" s="1180" t="s">
        <v>52</v>
      </c>
      <c r="K143" s="1132">
        <v>144810</v>
      </c>
      <c r="L143" s="604">
        <v>144810</v>
      </c>
      <c r="M143" s="96">
        <f>N143</f>
        <v>164600</v>
      </c>
      <c r="N143" s="1128">
        <v>164600</v>
      </c>
      <c r="O143" s="434"/>
      <c r="P143" s="664"/>
      <c r="Q143" s="1128">
        <f>M143</f>
        <v>164600</v>
      </c>
      <c r="R143" s="1128">
        <f>N143</f>
        <v>164600</v>
      </c>
      <c r="S143" s="1182" t="s">
        <v>99</v>
      </c>
      <c r="T143" s="1118">
        <v>170</v>
      </c>
      <c r="U143" s="247">
        <v>170</v>
      </c>
      <c r="V143" s="248">
        <v>107</v>
      </c>
    </row>
    <row r="144" spans="1:31" s="2" customFormat="1" ht="16.5" customHeight="1" thickBot="1" x14ac:dyDescent="0.25">
      <c r="A144" s="1122"/>
      <c r="B144" s="1123"/>
      <c r="C144" s="1131"/>
      <c r="D144" s="661"/>
      <c r="E144" s="2188"/>
      <c r="F144" s="225"/>
      <c r="G144" s="229"/>
      <c r="H144" s="2294"/>
      <c r="I144" s="2325"/>
      <c r="J144" s="172" t="s">
        <v>36</v>
      </c>
      <c r="K144" s="525">
        <f>SUM(K143:K143)</f>
        <v>144810</v>
      </c>
      <c r="L144" s="681">
        <f>SUM(L143:L143)</f>
        <v>144810</v>
      </c>
      <c r="M144" s="525">
        <f>N144+P144</f>
        <v>164600</v>
      </c>
      <c r="N144" s="642">
        <f>SUM(N143:N143)</f>
        <v>164600</v>
      </c>
      <c r="O144" s="643"/>
      <c r="P144" s="526"/>
      <c r="Q144" s="98">
        <f>Q143</f>
        <v>164600</v>
      </c>
      <c r="R144" s="534">
        <f>R143</f>
        <v>164600</v>
      </c>
      <c r="S144" s="1159"/>
      <c r="T144" s="22"/>
      <c r="U144" s="56"/>
      <c r="V144" s="57"/>
    </row>
    <row r="145" spans="1:29" s="2" customFormat="1" ht="29.25" customHeight="1" x14ac:dyDescent="0.25">
      <c r="A145" s="1112" t="s">
        <v>22</v>
      </c>
      <c r="B145" s="1114" t="s">
        <v>50</v>
      </c>
      <c r="C145" s="1130" t="s">
        <v>100</v>
      </c>
      <c r="D145" s="683"/>
      <c r="E145" s="2177" t="s">
        <v>101</v>
      </c>
      <c r="F145" s="2378"/>
      <c r="G145" s="2380" t="s">
        <v>26</v>
      </c>
      <c r="H145" s="2381">
        <v>5</v>
      </c>
      <c r="I145" s="2383" t="s">
        <v>239</v>
      </c>
      <c r="J145" s="1132" t="s">
        <v>31</v>
      </c>
      <c r="K145" s="126"/>
      <c r="L145" s="684"/>
      <c r="M145" s="696"/>
      <c r="N145" s="697"/>
      <c r="O145" s="663"/>
      <c r="P145" s="128"/>
      <c r="Q145" s="698">
        <v>50000</v>
      </c>
      <c r="R145" s="625">
        <v>75000</v>
      </c>
      <c r="S145" s="95" t="s">
        <v>102</v>
      </c>
      <c r="T145" s="96"/>
      <c r="U145" s="1128">
        <v>1</v>
      </c>
      <c r="V145" s="97"/>
    </row>
    <row r="146" spans="1:29" s="2" customFormat="1" ht="16.5" customHeight="1" x14ac:dyDescent="0.25">
      <c r="A146" s="1122"/>
      <c r="B146" s="1123"/>
      <c r="C146" s="1173"/>
      <c r="D146" s="657"/>
      <c r="E146" s="2064"/>
      <c r="F146" s="2386"/>
      <c r="G146" s="2321"/>
      <c r="H146" s="2387"/>
      <c r="I146" s="2335"/>
      <c r="J146" s="147" t="s">
        <v>103</v>
      </c>
      <c r="K146" s="439"/>
      <c r="L146" s="554"/>
      <c r="M146" s="459"/>
      <c r="N146" s="622"/>
      <c r="O146" s="447"/>
      <c r="P146" s="699"/>
      <c r="Q146" s="1176"/>
      <c r="R146" s="285">
        <v>425000</v>
      </c>
      <c r="S146" s="2098" t="s">
        <v>104</v>
      </c>
      <c r="T146" s="2139"/>
      <c r="U146" s="2141"/>
      <c r="V146" s="2143">
        <v>50</v>
      </c>
    </row>
    <row r="147" spans="1:29" s="2" customFormat="1" ht="16.5" customHeight="1" thickBot="1" x14ac:dyDescent="0.3">
      <c r="A147" s="1113"/>
      <c r="B147" s="1115"/>
      <c r="C147" s="1131"/>
      <c r="D147" s="661"/>
      <c r="E147" s="2112"/>
      <c r="F147" s="2379"/>
      <c r="G147" s="2322"/>
      <c r="H147" s="2382"/>
      <c r="I147" s="2384"/>
      <c r="J147" s="592" t="s">
        <v>36</v>
      </c>
      <c r="K147" s="592"/>
      <c r="L147" s="700"/>
      <c r="M147" s="513"/>
      <c r="N147" s="701"/>
      <c r="O147" s="515"/>
      <c r="P147" s="593"/>
      <c r="Q147" s="98">
        <f>SUM(Q145:Q146)</f>
        <v>50000</v>
      </c>
      <c r="R147" s="98">
        <f>SUM(R145:R146)</f>
        <v>500000</v>
      </c>
      <c r="S147" s="2102"/>
      <c r="T147" s="2385"/>
      <c r="U147" s="2375"/>
      <c r="V147" s="2376"/>
      <c r="AC147" s="3"/>
    </row>
    <row r="148" spans="1:29" s="2" customFormat="1" ht="37.5" customHeight="1" x14ac:dyDescent="0.25">
      <c r="A148" s="1112" t="s">
        <v>22</v>
      </c>
      <c r="B148" s="1114" t="s">
        <v>50</v>
      </c>
      <c r="C148" s="1130" t="s">
        <v>213</v>
      </c>
      <c r="D148" s="683"/>
      <c r="E148" s="2177" t="s">
        <v>240</v>
      </c>
      <c r="F148" s="2378"/>
      <c r="G148" s="2380" t="s">
        <v>26</v>
      </c>
      <c r="H148" s="2381" t="s">
        <v>27</v>
      </c>
      <c r="I148" s="2383" t="s">
        <v>241</v>
      </c>
      <c r="J148" s="1132" t="s">
        <v>103</v>
      </c>
      <c r="K148" s="126">
        <v>189354</v>
      </c>
      <c r="L148" s="684">
        <v>189354</v>
      </c>
      <c r="M148" s="696"/>
      <c r="N148" s="697"/>
      <c r="O148" s="663"/>
      <c r="P148" s="128"/>
      <c r="Q148" s="698"/>
      <c r="R148" s="625"/>
      <c r="S148" s="95"/>
      <c r="T148" s="702"/>
      <c r="U148" s="703"/>
      <c r="V148" s="704"/>
    </row>
    <row r="149" spans="1:29" s="2" customFormat="1" ht="37.5" customHeight="1" x14ac:dyDescent="0.25">
      <c r="A149" s="1122"/>
      <c r="B149" s="1123"/>
      <c r="C149" s="1173"/>
      <c r="D149" s="657"/>
      <c r="E149" s="2064"/>
      <c r="F149" s="2386"/>
      <c r="G149" s="2321"/>
      <c r="H149" s="2387"/>
      <c r="I149" s="2335"/>
      <c r="J149" s="147" t="s">
        <v>52</v>
      </c>
      <c r="K149" s="439">
        <v>33422</v>
      </c>
      <c r="L149" s="554">
        <v>33422</v>
      </c>
      <c r="M149" s="459"/>
      <c r="N149" s="622"/>
      <c r="O149" s="447"/>
      <c r="P149" s="699"/>
      <c r="Q149" s="1176"/>
      <c r="R149" s="285"/>
      <c r="S149" s="2098"/>
      <c r="T149" s="2139"/>
      <c r="U149" s="2141"/>
      <c r="V149" s="2143"/>
    </row>
    <row r="150" spans="1:29" s="2" customFormat="1" ht="16.5" customHeight="1" thickBot="1" x14ac:dyDescent="0.3">
      <c r="A150" s="1113"/>
      <c r="B150" s="1115"/>
      <c r="C150" s="1131"/>
      <c r="D150" s="661"/>
      <c r="E150" s="2112"/>
      <c r="F150" s="2379"/>
      <c r="G150" s="2322"/>
      <c r="H150" s="2382"/>
      <c r="I150" s="2384"/>
      <c r="J150" s="592" t="s">
        <v>36</v>
      </c>
      <c r="K150" s="592">
        <f>SUM(K148:K149)</f>
        <v>222776</v>
      </c>
      <c r="L150" s="700">
        <f>SUM(L148:L149)</f>
        <v>222776</v>
      </c>
      <c r="M150" s="513"/>
      <c r="N150" s="701"/>
      <c r="O150" s="515"/>
      <c r="P150" s="593"/>
      <c r="Q150" s="98"/>
      <c r="R150" s="511"/>
      <c r="S150" s="2102"/>
      <c r="T150" s="2385"/>
      <c r="U150" s="2375"/>
      <c r="V150" s="2376"/>
    </row>
    <row r="151" spans="1:29" s="2" customFormat="1" ht="14.25" customHeight="1" x14ac:dyDescent="0.25">
      <c r="A151" s="1112" t="s">
        <v>22</v>
      </c>
      <c r="B151" s="1114" t="s">
        <v>50</v>
      </c>
      <c r="C151" s="1130" t="s">
        <v>216</v>
      </c>
      <c r="D151" s="683"/>
      <c r="E151" s="2177" t="s">
        <v>242</v>
      </c>
      <c r="F151" s="2378"/>
      <c r="G151" s="2380" t="s">
        <v>26</v>
      </c>
      <c r="H151" s="2381" t="s">
        <v>27</v>
      </c>
      <c r="I151" s="2383" t="s">
        <v>163</v>
      </c>
      <c r="J151" s="13" t="s">
        <v>31</v>
      </c>
      <c r="K151" s="508">
        <v>11585</v>
      </c>
      <c r="L151" s="604">
        <v>28085</v>
      </c>
      <c r="M151" s="696"/>
      <c r="N151" s="663"/>
      <c r="O151" s="705"/>
      <c r="P151" s="97"/>
      <c r="Q151" s="335"/>
      <c r="R151" s="258"/>
      <c r="S151" s="706"/>
      <c r="T151" s="385"/>
      <c r="U151" s="18"/>
      <c r="V151" s="386"/>
    </row>
    <row r="152" spans="1:29" s="2" customFormat="1" ht="14.25" customHeight="1" thickBot="1" x14ac:dyDescent="0.3">
      <c r="A152" s="1122"/>
      <c r="B152" s="1123"/>
      <c r="C152" s="1131"/>
      <c r="D152" s="661"/>
      <c r="E152" s="2377"/>
      <c r="F152" s="2379"/>
      <c r="G152" s="2322"/>
      <c r="H152" s="2382"/>
      <c r="I152" s="2384"/>
      <c r="J152" s="98" t="s">
        <v>36</v>
      </c>
      <c r="K152" s="514">
        <f>K151</f>
        <v>11585</v>
      </c>
      <c r="L152" s="603">
        <f>L151</f>
        <v>28085</v>
      </c>
      <c r="M152" s="513"/>
      <c r="N152" s="514"/>
      <c r="O152" s="515"/>
      <c r="P152" s="534"/>
      <c r="Q152" s="98"/>
      <c r="R152" s="514"/>
      <c r="S152" s="1127"/>
      <c r="T152" s="115"/>
      <c r="U152" s="1140"/>
      <c r="V152" s="1142"/>
    </row>
    <row r="153" spans="1:29" s="2" customFormat="1" ht="16.5" customHeight="1" thickBot="1" x14ac:dyDescent="0.3">
      <c r="A153" s="7" t="s">
        <v>22</v>
      </c>
      <c r="B153" s="8" t="s">
        <v>50</v>
      </c>
      <c r="C153" s="2085" t="s">
        <v>62</v>
      </c>
      <c r="D153" s="2085"/>
      <c r="E153" s="2085"/>
      <c r="F153" s="2085"/>
      <c r="G153" s="2085"/>
      <c r="H153" s="2085"/>
      <c r="I153" s="2085"/>
      <c r="J153" s="2127"/>
      <c r="K153" s="535">
        <f t="shared" ref="K153:R153" si="24">K152+K150+K147+K144+K142+K135+K126+K116+K114</f>
        <v>5420365</v>
      </c>
      <c r="L153" s="536">
        <f t="shared" si="24"/>
        <v>5484493</v>
      </c>
      <c r="M153" s="535">
        <f t="shared" si="24"/>
        <v>5714900</v>
      </c>
      <c r="N153" s="535">
        <f t="shared" si="24"/>
        <v>5620800</v>
      </c>
      <c r="O153" s="535">
        <f t="shared" si="24"/>
        <v>2430259</v>
      </c>
      <c r="P153" s="535">
        <f t="shared" si="24"/>
        <v>94100</v>
      </c>
      <c r="Q153" s="535">
        <f t="shared" si="24"/>
        <v>5655300</v>
      </c>
      <c r="R153" s="535">
        <f t="shared" si="24"/>
        <v>6107500</v>
      </c>
      <c r="S153" s="2086"/>
      <c r="T153" s="2087"/>
      <c r="U153" s="2087"/>
      <c r="V153" s="2088"/>
    </row>
    <row r="154" spans="1:29" s="2" customFormat="1" ht="16.5" customHeight="1" thickBot="1" x14ac:dyDescent="0.3">
      <c r="A154" s="118" t="s">
        <v>22</v>
      </c>
      <c r="B154" s="8" t="s">
        <v>54</v>
      </c>
      <c r="C154" s="2295" t="s">
        <v>105</v>
      </c>
      <c r="D154" s="2295"/>
      <c r="E154" s="2295"/>
      <c r="F154" s="2295"/>
      <c r="G154" s="2295"/>
      <c r="H154" s="2295"/>
      <c r="I154" s="2295"/>
      <c r="J154" s="2295"/>
      <c r="K154" s="2295"/>
      <c r="L154" s="2295"/>
      <c r="M154" s="2295"/>
      <c r="N154" s="2295"/>
      <c r="O154" s="2295"/>
      <c r="P154" s="2295"/>
      <c r="Q154" s="2295"/>
      <c r="R154" s="2295"/>
      <c r="S154" s="2295"/>
      <c r="T154" s="2295"/>
      <c r="U154" s="2295"/>
      <c r="V154" s="2374"/>
    </row>
    <row r="155" spans="1:29" s="3" customFormat="1" ht="54.75" customHeight="1" x14ac:dyDescent="0.25">
      <c r="A155" s="252" t="s">
        <v>22</v>
      </c>
      <c r="B155" s="1114" t="s">
        <v>54</v>
      </c>
      <c r="C155" s="707" t="s">
        <v>22</v>
      </c>
      <c r="D155" s="708"/>
      <c r="E155" s="254" t="s">
        <v>106</v>
      </c>
      <c r="F155" s="255"/>
      <c r="G155" s="256"/>
      <c r="H155" s="257"/>
      <c r="I155" s="1157"/>
      <c r="J155" s="258"/>
      <c r="K155" s="185"/>
      <c r="L155" s="709"/>
      <c r="M155" s="710"/>
      <c r="N155" s="545"/>
      <c r="O155" s="545"/>
      <c r="P155" s="711"/>
      <c r="Q155" s="712"/>
      <c r="R155" s="185"/>
      <c r="S155" s="262"/>
      <c r="T155" s="262"/>
      <c r="U155" s="263"/>
      <c r="V155" s="264"/>
    </row>
    <row r="156" spans="1:29" s="3" customFormat="1" ht="27.75" customHeight="1" x14ac:dyDescent="0.25">
      <c r="A156" s="265"/>
      <c r="B156" s="1123"/>
      <c r="C156" s="713"/>
      <c r="D156" s="714" t="s">
        <v>22</v>
      </c>
      <c r="E156" s="2299" t="s">
        <v>287</v>
      </c>
      <c r="F156" s="278"/>
      <c r="G156" s="279" t="s">
        <v>26</v>
      </c>
      <c r="H156" s="280">
        <v>6</v>
      </c>
      <c r="I156" s="2343" t="s">
        <v>243</v>
      </c>
      <c r="J156" s="1176" t="s">
        <v>31</v>
      </c>
      <c r="K156" s="656"/>
      <c r="L156" s="715"/>
      <c r="M156" s="716">
        <v>48000</v>
      </c>
      <c r="N156" s="1189"/>
      <c r="O156" s="1189"/>
      <c r="P156" s="717">
        <v>48000</v>
      </c>
      <c r="Q156" s="1176">
        <v>232000</v>
      </c>
      <c r="R156" s="1176"/>
      <c r="S156" s="718" t="s">
        <v>107</v>
      </c>
      <c r="T156" s="285">
        <v>1</v>
      </c>
      <c r="U156" s="1189"/>
      <c r="V156" s="286"/>
    </row>
    <row r="157" spans="1:29" s="3" customFormat="1" ht="14.25" customHeight="1" x14ac:dyDescent="0.25">
      <c r="A157" s="265"/>
      <c r="B157" s="1123"/>
      <c r="C157" s="713"/>
      <c r="D157" s="714"/>
      <c r="E157" s="2299"/>
      <c r="F157" s="274"/>
      <c r="G157" s="275"/>
      <c r="H157" s="276"/>
      <c r="I157" s="2343"/>
      <c r="J157" s="1176"/>
      <c r="K157" s="656"/>
      <c r="L157" s="715"/>
      <c r="M157" s="716"/>
      <c r="N157" s="1189"/>
      <c r="O157" s="1189"/>
      <c r="P157" s="717"/>
      <c r="Q157" s="1176"/>
      <c r="R157" s="495"/>
      <c r="S157" s="27" t="s">
        <v>108</v>
      </c>
      <c r="T157" s="272">
        <v>10</v>
      </c>
      <c r="U157" s="1188">
        <v>100</v>
      </c>
      <c r="V157" s="273"/>
    </row>
    <row r="158" spans="1:29" s="3" customFormat="1" ht="14.25" customHeight="1" x14ac:dyDescent="0.25">
      <c r="A158" s="265"/>
      <c r="B158" s="1123"/>
      <c r="C158" s="981"/>
      <c r="D158" s="719"/>
      <c r="E158" s="2364"/>
      <c r="F158" s="322"/>
      <c r="G158" s="323"/>
      <c r="H158" s="720"/>
      <c r="I158" s="2373"/>
      <c r="J158" s="303" t="s">
        <v>36</v>
      </c>
      <c r="K158" s="721"/>
      <c r="L158" s="722"/>
      <c r="M158" s="723">
        <f>SUM(M156:M157)</f>
        <v>48000</v>
      </c>
      <c r="N158" s="724"/>
      <c r="O158" s="724"/>
      <c r="P158" s="724">
        <f>SUM(P156:P157)</f>
        <v>48000</v>
      </c>
      <c r="Q158" s="76">
        <f t="shared" ref="Q158" si="25">SUM(Q156:Q157)</f>
        <v>232000</v>
      </c>
      <c r="R158" s="725"/>
      <c r="S158" s="726"/>
      <c r="T158" s="618"/>
      <c r="U158" s="619"/>
      <c r="V158" s="620"/>
    </row>
    <row r="159" spans="1:29" s="3" customFormat="1" ht="20.25" customHeight="1" x14ac:dyDescent="0.25">
      <c r="A159" s="265"/>
      <c r="B159" s="1123"/>
      <c r="C159" s="1051"/>
      <c r="D159" s="1050" t="s">
        <v>50</v>
      </c>
      <c r="E159" s="2299" t="s">
        <v>109</v>
      </c>
      <c r="F159" s="278"/>
      <c r="G159" s="279" t="s">
        <v>26</v>
      </c>
      <c r="H159" s="280">
        <v>6</v>
      </c>
      <c r="I159" s="2343" t="s">
        <v>243</v>
      </c>
      <c r="J159" s="1176" t="s">
        <v>31</v>
      </c>
      <c r="K159" s="656">
        <v>8689</v>
      </c>
      <c r="L159" s="715">
        <v>8689</v>
      </c>
      <c r="M159" s="716">
        <v>69100</v>
      </c>
      <c r="N159" s="989">
        <v>69100</v>
      </c>
      <c r="O159" s="1189"/>
      <c r="P159" s="819"/>
      <c r="Q159" s="1176"/>
      <c r="R159" s="285"/>
      <c r="S159" s="284" t="s">
        <v>110</v>
      </c>
      <c r="T159" s="285">
        <v>100</v>
      </c>
      <c r="U159" s="1189"/>
      <c r="V159" s="286"/>
    </row>
    <row r="160" spans="1:29" s="3" customFormat="1" ht="20.25" customHeight="1" x14ac:dyDescent="0.25">
      <c r="A160" s="265"/>
      <c r="B160" s="1123"/>
      <c r="C160" s="713"/>
      <c r="D160" s="714"/>
      <c r="E160" s="2299"/>
      <c r="F160" s="274"/>
      <c r="G160" s="275"/>
      <c r="H160" s="276"/>
      <c r="I160" s="2343"/>
      <c r="J160" s="1177"/>
      <c r="K160" s="732"/>
      <c r="L160" s="733"/>
      <c r="M160" s="734"/>
      <c r="N160" s="735"/>
      <c r="O160" s="735"/>
      <c r="P160" s="735"/>
      <c r="Q160" s="1177"/>
      <c r="R160" s="495"/>
      <c r="S160" s="284"/>
      <c r="T160" s="285"/>
      <c r="U160" s="1189"/>
      <c r="V160" s="286"/>
    </row>
    <row r="161" spans="1:22" s="3" customFormat="1" ht="15.75" customHeight="1" x14ac:dyDescent="0.25">
      <c r="A161" s="265"/>
      <c r="B161" s="1123"/>
      <c r="C161" s="713"/>
      <c r="D161" s="719"/>
      <c r="E161" s="2364"/>
      <c r="F161" s="322"/>
      <c r="G161" s="323"/>
      <c r="H161" s="720"/>
      <c r="I161" s="2373"/>
      <c r="J161" s="303" t="s">
        <v>36</v>
      </c>
      <c r="K161" s="721">
        <f>K159</f>
        <v>8689</v>
      </c>
      <c r="L161" s="722">
        <f>L159</f>
        <v>8689</v>
      </c>
      <c r="M161" s="721">
        <f>SUM(M159:M160)</f>
        <v>69100</v>
      </c>
      <c r="N161" s="736">
        <f>SUM(N159:N160)</f>
        <v>69100</v>
      </c>
      <c r="O161" s="736"/>
      <c r="P161" s="737"/>
      <c r="Q161" s="76"/>
      <c r="R161" s="725"/>
      <c r="S161" s="293"/>
      <c r="T161" s="618"/>
      <c r="U161" s="619"/>
      <c r="V161" s="620"/>
    </row>
    <row r="162" spans="1:22" s="1" customFormat="1" ht="38.25" customHeight="1" x14ac:dyDescent="0.2">
      <c r="A162" s="265"/>
      <c r="B162" s="1123"/>
      <c r="C162" s="713"/>
      <c r="D162" s="727" t="s">
        <v>54</v>
      </c>
      <c r="E162" s="2368" t="s">
        <v>288</v>
      </c>
      <c r="F162" s="738"/>
      <c r="G162" s="739" t="s">
        <v>26</v>
      </c>
      <c r="H162" s="2370" t="s">
        <v>95</v>
      </c>
      <c r="I162" s="2323" t="s">
        <v>243</v>
      </c>
      <c r="J162" s="148" t="s">
        <v>31</v>
      </c>
      <c r="K162" s="439">
        <v>2896</v>
      </c>
      <c r="L162" s="475">
        <v>2896</v>
      </c>
      <c r="M162" s="1138">
        <v>41200</v>
      </c>
      <c r="N162" s="496"/>
      <c r="O162" s="1139"/>
      <c r="P162" s="599">
        <v>41200</v>
      </c>
      <c r="Q162" s="314"/>
      <c r="R162" s="584"/>
      <c r="S162" s="288" t="s">
        <v>111</v>
      </c>
      <c r="T162" s="289">
        <v>20</v>
      </c>
      <c r="U162" s="290"/>
      <c r="V162" s="291"/>
    </row>
    <row r="163" spans="1:22" s="1" customFormat="1" ht="16.5" customHeight="1" x14ac:dyDescent="0.2">
      <c r="A163" s="265"/>
      <c r="B163" s="1123"/>
      <c r="C163" s="713"/>
      <c r="D163" s="714"/>
      <c r="E163" s="2369"/>
      <c r="F163" s="740"/>
      <c r="G163" s="741"/>
      <c r="H163" s="2371"/>
      <c r="I163" s="2361"/>
      <c r="J163" s="623" t="s">
        <v>36</v>
      </c>
      <c r="K163" s="453">
        <f>K162</f>
        <v>2896</v>
      </c>
      <c r="L163" s="454">
        <f>L162</f>
        <v>2896</v>
      </c>
      <c r="M163" s="457">
        <f>SUM(M162:M162)</f>
        <v>41200</v>
      </c>
      <c r="N163" s="486"/>
      <c r="O163" s="486"/>
      <c r="P163" s="456">
        <f>P162</f>
        <v>41200</v>
      </c>
      <c r="Q163" s="42"/>
      <c r="R163" s="453"/>
      <c r="S163" s="293" t="s">
        <v>289</v>
      </c>
      <c r="T163" s="294">
        <v>2400</v>
      </c>
      <c r="U163" s="742"/>
      <c r="V163" s="743"/>
    </row>
    <row r="164" spans="1:22" s="3" customFormat="1" ht="36" customHeight="1" x14ac:dyDescent="0.25">
      <c r="A164" s="265"/>
      <c r="B164" s="1123"/>
      <c r="C164" s="713"/>
      <c r="D164" s="727" t="s">
        <v>56</v>
      </c>
      <c r="E164" s="2372" t="s">
        <v>112</v>
      </c>
      <c r="F164" s="306"/>
      <c r="G164" s="268" t="s">
        <v>26</v>
      </c>
      <c r="H164" s="1186">
        <v>6</v>
      </c>
      <c r="I164" s="2342" t="s">
        <v>243</v>
      </c>
      <c r="J164" s="297" t="s">
        <v>31</v>
      </c>
      <c r="K164" s="134">
        <v>28962</v>
      </c>
      <c r="L164" s="744">
        <v>28962</v>
      </c>
      <c r="M164" s="582">
        <v>700000</v>
      </c>
      <c r="N164" s="628"/>
      <c r="O164" s="583"/>
      <c r="P164" s="745">
        <f>M164</f>
        <v>700000</v>
      </c>
      <c r="Q164" s="748"/>
      <c r="R164" s="134"/>
      <c r="S164" s="299" t="s">
        <v>113</v>
      </c>
      <c r="T164" s="53">
        <v>100</v>
      </c>
      <c r="U164" s="54"/>
      <c r="V164" s="273"/>
    </row>
    <row r="165" spans="1:22" s="3" customFormat="1" ht="16.5" customHeight="1" x14ac:dyDescent="0.25">
      <c r="A165" s="265"/>
      <c r="B165" s="1123"/>
      <c r="C165" s="713"/>
      <c r="D165" s="714"/>
      <c r="E165" s="2299"/>
      <c r="F165" s="274"/>
      <c r="G165" s="279"/>
      <c r="H165" s="749"/>
      <c r="I165" s="2373"/>
      <c r="J165" s="750" t="s">
        <v>36</v>
      </c>
      <c r="K165" s="751">
        <f>K164</f>
        <v>28962</v>
      </c>
      <c r="L165" s="752">
        <f>L164</f>
        <v>28962</v>
      </c>
      <c r="M165" s="753">
        <f>N165+P165</f>
        <v>700000</v>
      </c>
      <c r="N165" s="754"/>
      <c r="O165" s="754"/>
      <c r="P165" s="754">
        <f>SUM(P164:P164)</f>
        <v>700000</v>
      </c>
      <c r="Q165" s="350"/>
      <c r="R165" s="755"/>
      <c r="S165" s="756"/>
      <c r="T165" s="757"/>
      <c r="U165" s="626"/>
      <c r="V165" s="319"/>
    </row>
    <row r="166" spans="1:22" s="3" customFormat="1" ht="19.5" customHeight="1" x14ac:dyDescent="0.25">
      <c r="A166" s="265"/>
      <c r="B166" s="1123"/>
      <c r="C166" s="713"/>
      <c r="D166" s="727" t="s">
        <v>59</v>
      </c>
      <c r="E166" s="2372" t="s">
        <v>114</v>
      </c>
      <c r="F166" s="267"/>
      <c r="G166" s="728" t="s">
        <v>26</v>
      </c>
      <c r="H166" s="758">
        <v>6</v>
      </c>
      <c r="I166" s="2323" t="s">
        <v>243</v>
      </c>
      <c r="J166" s="269" t="s">
        <v>31</v>
      </c>
      <c r="K166" s="53"/>
      <c r="L166" s="729"/>
      <c r="M166" s="730">
        <v>4600</v>
      </c>
      <c r="N166" s="1188">
        <v>4600</v>
      </c>
      <c r="O166" s="1188"/>
      <c r="P166" s="759"/>
      <c r="Q166" s="269"/>
      <c r="R166" s="272"/>
      <c r="S166" s="27" t="s">
        <v>108</v>
      </c>
      <c r="T166" s="301">
        <v>100</v>
      </c>
      <c r="U166" s="1188"/>
      <c r="V166" s="273"/>
    </row>
    <row r="167" spans="1:22" s="3" customFormat="1" ht="19.5" customHeight="1" x14ac:dyDescent="0.25">
      <c r="A167" s="265"/>
      <c r="B167" s="1123"/>
      <c r="C167" s="713"/>
      <c r="D167" s="714"/>
      <c r="E167" s="2299"/>
      <c r="F167" s="274"/>
      <c r="G167" s="275"/>
      <c r="H167" s="302"/>
      <c r="I167" s="2324"/>
      <c r="J167" s="269"/>
      <c r="K167" s="53"/>
      <c r="L167" s="729"/>
      <c r="M167" s="730"/>
      <c r="N167" s="1188"/>
      <c r="O167" s="1188"/>
      <c r="P167" s="759"/>
      <c r="Q167" s="269"/>
      <c r="R167" s="584"/>
      <c r="S167" s="718"/>
      <c r="T167" s="305"/>
      <c r="U167" s="1189"/>
      <c r="V167" s="286"/>
    </row>
    <row r="168" spans="1:22" s="3" customFormat="1" ht="15" customHeight="1" x14ac:dyDescent="0.25">
      <c r="A168" s="265"/>
      <c r="B168" s="1123"/>
      <c r="C168" s="713"/>
      <c r="D168" s="719"/>
      <c r="E168" s="2364"/>
      <c r="F168" s="322"/>
      <c r="G168" s="323"/>
      <c r="H168" s="324"/>
      <c r="I168" s="2361"/>
      <c r="J168" s="303" t="s">
        <v>36</v>
      </c>
      <c r="K168" s="721"/>
      <c r="L168" s="722"/>
      <c r="M168" s="723">
        <f>SUM(M166:M167)</f>
        <v>4600</v>
      </c>
      <c r="N168" s="724">
        <f>SUM(N166:N167)</f>
        <v>4600</v>
      </c>
      <c r="O168" s="724"/>
      <c r="P168" s="724"/>
      <c r="Q168" s="76"/>
      <c r="R168" s="725"/>
      <c r="S168" s="726"/>
      <c r="T168" s="317"/>
      <c r="U168" s="619"/>
      <c r="V168" s="620"/>
    </row>
    <row r="169" spans="1:22" s="3" customFormat="1" ht="29.25" customHeight="1" x14ac:dyDescent="0.25">
      <c r="A169" s="265"/>
      <c r="B169" s="1123"/>
      <c r="C169" s="713"/>
      <c r="D169" s="714" t="s">
        <v>97</v>
      </c>
      <c r="E169" s="2299" t="s">
        <v>271</v>
      </c>
      <c r="F169" s="278" t="s">
        <v>115</v>
      </c>
      <c r="G169" s="279" t="s">
        <v>26</v>
      </c>
      <c r="H169" s="300">
        <v>5</v>
      </c>
      <c r="I169" s="2324" t="s">
        <v>239</v>
      </c>
      <c r="J169" s="1176" t="s">
        <v>31</v>
      </c>
      <c r="K169" s="656"/>
      <c r="L169" s="715"/>
      <c r="M169" s="716"/>
      <c r="N169" s="1189"/>
      <c r="O169" s="1189"/>
      <c r="P169" s="717"/>
      <c r="Q169" s="1187">
        <v>6200</v>
      </c>
      <c r="R169" s="577">
        <v>49500</v>
      </c>
      <c r="S169" s="1145" t="s">
        <v>116</v>
      </c>
      <c r="T169" s="760"/>
      <c r="U169" s="761">
        <v>1</v>
      </c>
      <c r="V169" s="286"/>
    </row>
    <row r="170" spans="1:22" s="3" customFormat="1" ht="26.25" customHeight="1" x14ac:dyDescent="0.25">
      <c r="A170" s="265"/>
      <c r="B170" s="1123"/>
      <c r="C170" s="713"/>
      <c r="D170" s="714"/>
      <c r="E170" s="2299"/>
      <c r="F170" s="274"/>
      <c r="G170" s="275"/>
      <c r="H170" s="302"/>
      <c r="I170" s="2324"/>
      <c r="J170" s="314" t="s">
        <v>103</v>
      </c>
      <c r="K170" s="134"/>
      <c r="L170" s="744"/>
      <c r="M170" s="762"/>
      <c r="N170" s="763"/>
      <c r="O170" s="763"/>
      <c r="P170" s="763"/>
      <c r="Q170" s="764">
        <v>18600</v>
      </c>
      <c r="R170" s="587">
        <v>280600</v>
      </c>
      <c r="S170" s="309" t="s">
        <v>102</v>
      </c>
      <c r="T170" s="310"/>
      <c r="U170" s="311">
        <v>1</v>
      </c>
      <c r="V170" s="297"/>
    </row>
    <row r="171" spans="1:22" s="3" customFormat="1" ht="16.5" customHeight="1" x14ac:dyDescent="0.25">
      <c r="A171" s="980"/>
      <c r="B171" s="1161"/>
      <c r="C171" s="981"/>
      <c r="D171" s="719"/>
      <c r="E171" s="2364"/>
      <c r="F171" s="322"/>
      <c r="G171" s="323"/>
      <c r="H171" s="324"/>
      <c r="I171" s="2361"/>
      <c r="J171" s="303" t="s">
        <v>36</v>
      </c>
      <c r="K171" s="721"/>
      <c r="L171" s="722"/>
      <c r="M171" s="723"/>
      <c r="N171" s="724"/>
      <c r="O171" s="724"/>
      <c r="P171" s="724"/>
      <c r="Q171" s="76">
        <f>SUM(Q169:Q170)</f>
        <v>24800</v>
      </c>
      <c r="R171" s="725">
        <f>SUM(R169:R170)</f>
        <v>330100</v>
      </c>
      <c r="S171" s="293" t="s">
        <v>117</v>
      </c>
      <c r="T171" s="317"/>
      <c r="U171" s="318"/>
      <c r="V171" s="319">
        <v>80</v>
      </c>
    </row>
    <row r="172" spans="1:22" s="3" customFormat="1" ht="37.5" customHeight="1" x14ac:dyDescent="0.25">
      <c r="A172" s="265"/>
      <c r="B172" s="1123"/>
      <c r="C172" s="713"/>
      <c r="D172" s="714" t="s">
        <v>100</v>
      </c>
      <c r="E172" s="2299" t="s">
        <v>300</v>
      </c>
      <c r="F172" s="295" t="s">
        <v>115</v>
      </c>
      <c r="G172" s="296" t="s">
        <v>26</v>
      </c>
      <c r="H172" s="313">
        <v>5</v>
      </c>
      <c r="I172" s="2324" t="s">
        <v>239</v>
      </c>
      <c r="J172" s="1176" t="s">
        <v>31</v>
      </c>
      <c r="K172" s="656"/>
      <c r="L172" s="715"/>
      <c r="M172" s="716"/>
      <c r="N172" s="1189"/>
      <c r="O172" s="1189"/>
      <c r="P172" s="717"/>
      <c r="Q172" s="765"/>
      <c r="R172" s="577">
        <v>24800</v>
      </c>
      <c r="S172" s="1145" t="s">
        <v>118</v>
      </c>
      <c r="T172" s="760"/>
      <c r="U172" s="761"/>
      <c r="V172" s="1052">
        <v>1</v>
      </c>
    </row>
    <row r="173" spans="1:22" s="3" customFormat="1" ht="32.25" customHeight="1" x14ac:dyDescent="0.25">
      <c r="A173" s="265"/>
      <c r="B173" s="1123"/>
      <c r="C173" s="713"/>
      <c r="D173" s="719"/>
      <c r="E173" s="2364"/>
      <c r="F173" s="322"/>
      <c r="G173" s="323"/>
      <c r="H173" s="324"/>
      <c r="I173" s="2361"/>
      <c r="J173" s="303" t="s">
        <v>36</v>
      </c>
      <c r="K173" s="721"/>
      <c r="L173" s="722"/>
      <c r="M173" s="723"/>
      <c r="N173" s="724"/>
      <c r="O173" s="724"/>
      <c r="P173" s="724"/>
      <c r="Q173" s="76"/>
      <c r="R173" s="725">
        <f>SUM(R172:R172)</f>
        <v>24800</v>
      </c>
      <c r="S173" s="309" t="s">
        <v>102</v>
      </c>
      <c r="T173" s="310"/>
      <c r="U173" s="311"/>
      <c r="V173" s="986">
        <v>1</v>
      </c>
    </row>
    <row r="174" spans="1:22" s="3" customFormat="1" ht="40.5" customHeight="1" x14ac:dyDescent="0.2">
      <c r="A174" s="265"/>
      <c r="B174" s="1123"/>
      <c r="C174" s="358"/>
      <c r="D174" s="766" t="s">
        <v>213</v>
      </c>
      <c r="E174" s="2356" t="s">
        <v>244</v>
      </c>
      <c r="F174" s="767" t="s">
        <v>115</v>
      </c>
      <c r="G174" s="1194" t="s">
        <v>26</v>
      </c>
      <c r="H174" s="768">
        <v>5</v>
      </c>
      <c r="I174" s="2366" t="s">
        <v>239</v>
      </c>
      <c r="J174" s="314" t="s">
        <v>31</v>
      </c>
      <c r="K174" s="745">
        <v>93924</v>
      </c>
      <c r="L174" s="769">
        <v>104131</v>
      </c>
      <c r="M174" s="762"/>
      <c r="N174" s="650"/>
      <c r="O174" s="650"/>
      <c r="P174" s="747"/>
      <c r="Q174" s="748"/>
      <c r="R174" s="584"/>
      <c r="S174" s="2356"/>
      <c r="T174" s="770"/>
      <c r="U174" s="2357"/>
      <c r="V174" s="2359"/>
    </row>
    <row r="175" spans="1:22" s="3" customFormat="1" ht="40.5" customHeight="1" x14ac:dyDescent="0.25">
      <c r="A175" s="265"/>
      <c r="B175" s="1123"/>
      <c r="C175" s="358"/>
      <c r="D175" s="771"/>
      <c r="E175" s="2068"/>
      <c r="F175" s="772"/>
      <c r="G175" s="773"/>
      <c r="H175" s="774"/>
      <c r="I175" s="2335"/>
      <c r="J175" s="273" t="s">
        <v>103</v>
      </c>
      <c r="K175" s="745">
        <v>21041</v>
      </c>
      <c r="L175" s="769">
        <v>21041</v>
      </c>
      <c r="M175" s="775"/>
      <c r="N175" s="731"/>
      <c r="O175" s="731"/>
      <c r="P175" s="731"/>
      <c r="Q175" s="748"/>
      <c r="R175" s="584"/>
      <c r="S175" s="2068"/>
      <c r="T175" s="776"/>
      <c r="U175" s="2358"/>
      <c r="V175" s="2360"/>
    </row>
    <row r="176" spans="1:22" s="3" customFormat="1" ht="40.5" customHeight="1" x14ac:dyDescent="0.25">
      <c r="A176" s="265"/>
      <c r="B176" s="1123"/>
      <c r="C176" s="358"/>
      <c r="D176" s="771"/>
      <c r="E176" s="2068"/>
      <c r="F176" s="772"/>
      <c r="G176" s="773"/>
      <c r="H176" s="774"/>
      <c r="I176" s="2335"/>
      <c r="J176" s="273" t="s">
        <v>52</v>
      </c>
      <c r="K176" s="499">
        <v>3713</v>
      </c>
      <c r="L176" s="102">
        <v>3713</v>
      </c>
      <c r="M176" s="775"/>
      <c r="N176" s="731"/>
      <c r="O176" s="731"/>
      <c r="P176" s="731"/>
      <c r="Q176" s="748"/>
      <c r="R176" s="584"/>
      <c r="S176" s="284"/>
      <c r="T176" s="776"/>
      <c r="U176" s="1189"/>
      <c r="V176" s="286"/>
    </row>
    <row r="177" spans="1:22" s="3" customFormat="1" ht="23.25" customHeight="1" x14ac:dyDescent="0.25">
      <c r="A177" s="265"/>
      <c r="B177" s="1123"/>
      <c r="C177" s="358"/>
      <c r="D177" s="771"/>
      <c r="E177" s="2365"/>
      <c r="F177" s="777"/>
      <c r="G177" s="778"/>
      <c r="H177" s="779"/>
      <c r="I177" s="2367"/>
      <c r="J177" s="780" t="s">
        <v>36</v>
      </c>
      <c r="K177" s="725">
        <f>SUM(K174:K176)</f>
        <v>118678</v>
      </c>
      <c r="L177" s="781">
        <f>SUM(L174:L176)</f>
        <v>128885</v>
      </c>
      <c r="M177" s="782"/>
      <c r="N177" s="783"/>
      <c r="O177" s="783"/>
      <c r="P177" s="783"/>
      <c r="Q177" s="76"/>
      <c r="R177" s="725"/>
      <c r="S177" s="293"/>
      <c r="T177" s="618"/>
      <c r="U177" s="619"/>
      <c r="V177" s="620"/>
    </row>
    <row r="178" spans="1:22" s="3" customFormat="1" ht="51" customHeight="1" x14ac:dyDescent="0.25">
      <c r="A178" s="265"/>
      <c r="B178" s="1123"/>
      <c r="C178" s="713"/>
      <c r="D178" s="727" t="s">
        <v>216</v>
      </c>
      <c r="E178" s="2116" t="s">
        <v>245</v>
      </c>
      <c r="F178" s="306"/>
      <c r="G178" s="268" t="s">
        <v>26</v>
      </c>
      <c r="H178" s="307">
        <v>6</v>
      </c>
      <c r="I178" s="2323" t="s">
        <v>246</v>
      </c>
      <c r="J178" s="269" t="s">
        <v>31</v>
      </c>
      <c r="K178" s="195">
        <v>17377</v>
      </c>
      <c r="L178" s="468">
        <v>9824</v>
      </c>
      <c r="M178" s="671"/>
      <c r="N178" s="784"/>
      <c r="O178" s="784"/>
      <c r="P178" s="785"/>
      <c r="Q178" s="786"/>
      <c r="R178" s="787"/>
      <c r="S178" s="2362"/>
      <c r="T178" s="788"/>
      <c r="U178" s="1188"/>
      <c r="V178" s="273"/>
    </row>
    <row r="179" spans="1:22" s="3" customFormat="1" ht="16.5" customHeight="1" x14ac:dyDescent="0.25">
      <c r="A179" s="265"/>
      <c r="B179" s="1123"/>
      <c r="C179" s="713"/>
      <c r="D179" s="714"/>
      <c r="E179" s="2122"/>
      <c r="F179" s="322"/>
      <c r="G179" s="323"/>
      <c r="H179" s="324"/>
      <c r="I179" s="2361"/>
      <c r="J179" s="303" t="s">
        <v>36</v>
      </c>
      <c r="K179" s="789">
        <f>K178</f>
        <v>17377</v>
      </c>
      <c r="L179" s="722">
        <f>L178</f>
        <v>9824</v>
      </c>
      <c r="M179" s="723"/>
      <c r="N179" s="737"/>
      <c r="O179" s="737"/>
      <c r="P179" s="303"/>
      <c r="Q179" s="790"/>
      <c r="R179" s="721"/>
      <c r="S179" s="2363"/>
      <c r="T179" s="791"/>
      <c r="U179" s="619"/>
      <c r="V179" s="620"/>
    </row>
    <row r="180" spans="1:22" s="2" customFormat="1" ht="16.5" customHeight="1" thickBot="1" x14ac:dyDescent="0.3">
      <c r="A180" s="325"/>
      <c r="B180" s="1115"/>
      <c r="C180" s="792"/>
      <c r="D180" s="2349"/>
      <c r="E180" s="2350"/>
      <c r="F180" s="2350"/>
      <c r="G180" s="2350"/>
      <c r="H180" s="2350"/>
      <c r="I180" s="2351"/>
      <c r="J180" s="793" t="s">
        <v>36</v>
      </c>
      <c r="K180" s="632">
        <f t="shared" ref="K180:R180" si="26">K177+K168+K158+K179+K165+K173+K171+K161+K163</f>
        <v>176602</v>
      </c>
      <c r="L180" s="794">
        <f t="shared" si="26"/>
        <v>179256</v>
      </c>
      <c r="M180" s="632">
        <f t="shared" si="26"/>
        <v>862900</v>
      </c>
      <c r="N180" s="795">
        <f>N177+N168+N158+N179+N165+N173+N171+N161+N163</f>
        <v>73700</v>
      </c>
      <c r="O180" s="795">
        <f t="shared" si="26"/>
        <v>0</v>
      </c>
      <c r="P180" s="1191">
        <f t="shared" si="26"/>
        <v>789200</v>
      </c>
      <c r="Q180" s="632">
        <f t="shared" si="26"/>
        <v>256800</v>
      </c>
      <c r="R180" s="632">
        <f t="shared" si="26"/>
        <v>354900</v>
      </c>
      <c r="S180" s="2123"/>
      <c r="T180" s="2352"/>
      <c r="U180" s="2352"/>
      <c r="V180" s="2353"/>
    </row>
    <row r="181" spans="1:22" s="3" customFormat="1" ht="42" customHeight="1" x14ac:dyDescent="0.25">
      <c r="A181" s="252" t="s">
        <v>22</v>
      </c>
      <c r="B181" s="1114" t="s">
        <v>54</v>
      </c>
      <c r="C181" s="707" t="s">
        <v>50</v>
      </c>
      <c r="D181" s="796"/>
      <c r="E181" s="797" t="s">
        <v>247</v>
      </c>
      <c r="F181" s="798"/>
      <c r="G181" s="799"/>
      <c r="H181" s="800"/>
      <c r="I181" s="801"/>
      <c r="J181" s="698"/>
      <c r="K181" s="802"/>
      <c r="L181" s="803"/>
      <c r="M181" s="804"/>
      <c r="N181" s="805"/>
      <c r="O181" s="805"/>
      <c r="P181" s="806"/>
      <c r="Q181" s="807"/>
      <c r="R181" s="808"/>
      <c r="S181" s="809"/>
      <c r="T181" s="810"/>
      <c r="U181" s="805"/>
      <c r="V181" s="808"/>
    </row>
    <row r="182" spans="1:22" s="3" customFormat="1" ht="15.75" customHeight="1" x14ac:dyDescent="0.25">
      <c r="A182" s="265"/>
      <c r="B182" s="1123"/>
      <c r="C182" s="713"/>
      <c r="D182" s="714" t="s">
        <v>22</v>
      </c>
      <c r="E182" s="2354" t="s">
        <v>248</v>
      </c>
      <c r="F182" s="295" t="s">
        <v>249</v>
      </c>
      <c r="G182" s="811" t="s">
        <v>26</v>
      </c>
      <c r="H182" s="313">
        <v>5</v>
      </c>
      <c r="I182" s="2342" t="s">
        <v>250</v>
      </c>
      <c r="J182" s="1177" t="s">
        <v>251</v>
      </c>
      <c r="K182" s="812">
        <v>17957</v>
      </c>
      <c r="L182" s="813">
        <v>17957</v>
      </c>
      <c r="M182" s="814"/>
      <c r="N182" s="815"/>
      <c r="O182" s="815"/>
      <c r="P182" s="816"/>
      <c r="Q182" s="1177"/>
      <c r="R182" s="559"/>
      <c r="S182" s="2336"/>
      <c r="T182" s="409"/>
      <c r="U182" s="1189"/>
      <c r="V182" s="286"/>
    </row>
    <row r="183" spans="1:22" s="3" customFormat="1" ht="15.75" customHeight="1" x14ac:dyDescent="0.25">
      <c r="A183" s="265"/>
      <c r="B183" s="1123"/>
      <c r="C183" s="713"/>
      <c r="D183" s="714"/>
      <c r="E183" s="2354"/>
      <c r="F183" s="295"/>
      <c r="G183" s="811"/>
      <c r="H183" s="313"/>
      <c r="I183" s="2343"/>
      <c r="J183" s="314" t="s">
        <v>31</v>
      </c>
      <c r="K183" s="745">
        <v>24096</v>
      </c>
      <c r="L183" s="769">
        <v>25469</v>
      </c>
      <c r="M183" s="746"/>
      <c r="N183" s="135"/>
      <c r="O183" s="135"/>
      <c r="P183" s="747"/>
      <c r="Q183" s="1176"/>
      <c r="R183" s="286"/>
      <c r="S183" s="2336"/>
      <c r="T183" s="409"/>
      <c r="U183" s="1189"/>
      <c r="V183" s="286"/>
    </row>
    <row r="184" spans="1:22" s="3" customFormat="1" ht="15.75" customHeight="1" x14ac:dyDescent="0.25">
      <c r="A184" s="265"/>
      <c r="B184" s="1123"/>
      <c r="C184" s="713"/>
      <c r="D184" s="714"/>
      <c r="E184" s="2354"/>
      <c r="F184" s="295"/>
      <c r="G184" s="811"/>
      <c r="H184" s="313"/>
      <c r="I184" s="817"/>
      <c r="J184" s="1176" t="s">
        <v>103</v>
      </c>
      <c r="K184" s="745">
        <v>127260</v>
      </c>
      <c r="L184" s="769">
        <v>127260</v>
      </c>
      <c r="M184" s="818"/>
      <c r="N184" s="819"/>
      <c r="O184" s="819"/>
      <c r="P184" s="819"/>
      <c r="Q184" s="314"/>
      <c r="R184" s="297"/>
      <c r="S184" s="2336"/>
      <c r="T184" s="409"/>
      <c r="U184" s="1189"/>
      <c r="V184" s="286"/>
    </row>
    <row r="185" spans="1:22" s="3" customFormat="1" ht="15.75" customHeight="1" x14ac:dyDescent="0.25">
      <c r="A185" s="265"/>
      <c r="B185" s="1123"/>
      <c r="C185" s="713"/>
      <c r="D185" s="719"/>
      <c r="E185" s="2355"/>
      <c r="F185" s="820"/>
      <c r="G185" s="821"/>
      <c r="H185" s="822"/>
      <c r="I185" s="823"/>
      <c r="J185" s="790" t="s">
        <v>36</v>
      </c>
      <c r="K185" s="755">
        <f>SUM(K182:K184)</f>
        <v>169313</v>
      </c>
      <c r="L185" s="752">
        <f>SUM(L182:L184)</f>
        <v>170686</v>
      </c>
      <c r="M185" s="723"/>
      <c r="N185" s="724"/>
      <c r="O185" s="724"/>
      <c r="P185" s="724"/>
      <c r="Q185" s="824"/>
      <c r="R185" s="825"/>
      <c r="S185" s="2270"/>
      <c r="T185" s="494"/>
      <c r="U185" s="653"/>
      <c r="V185" s="559"/>
    </row>
    <row r="186" spans="1:22" s="3" customFormat="1" ht="15.75" customHeight="1" x14ac:dyDescent="0.25">
      <c r="A186" s="265"/>
      <c r="B186" s="1123"/>
      <c r="C186" s="713"/>
      <c r="D186" s="714" t="s">
        <v>50</v>
      </c>
      <c r="E186" s="2354" t="s">
        <v>252</v>
      </c>
      <c r="F186" s="826" t="s">
        <v>249</v>
      </c>
      <c r="G186" s="296" t="s">
        <v>26</v>
      </c>
      <c r="H186" s="827">
        <v>5</v>
      </c>
      <c r="I186" s="2342" t="s">
        <v>250</v>
      </c>
      <c r="J186" s="1176" t="s">
        <v>251</v>
      </c>
      <c r="K186" s="587">
        <v>21837</v>
      </c>
      <c r="L186" s="769">
        <v>21837</v>
      </c>
      <c r="M186" s="656"/>
      <c r="N186" s="819"/>
      <c r="O186" s="819"/>
      <c r="P186" s="819"/>
      <c r="Q186" s="1177"/>
      <c r="R186" s="559"/>
      <c r="S186" s="2336"/>
      <c r="T186" s="409"/>
      <c r="U186" s="1189"/>
      <c r="V186" s="286"/>
    </row>
    <row r="187" spans="1:22" s="3" customFormat="1" ht="15.75" customHeight="1" x14ac:dyDescent="0.25">
      <c r="A187" s="265"/>
      <c r="B187" s="1123"/>
      <c r="C187" s="713"/>
      <c r="D187" s="714"/>
      <c r="E187" s="2354"/>
      <c r="F187" s="826"/>
      <c r="G187" s="296"/>
      <c r="H187" s="827"/>
      <c r="I187" s="2343"/>
      <c r="J187" s="314" t="s">
        <v>31</v>
      </c>
      <c r="K187" s="828">
        <v>22967</v>
      </c>
      <c r="L187" s="813">
        <v>25010</v>
      </c>
      <c r="M187" s="134"/>
      <c r="N187" s="747"/>
      <c r="O187" s="747"/>
      <c r="P187" s="747"/>
      <c r="Q187" s="1176"/>
      <c r="R187" s="286"/>
      <c r="S187" s="2336"/>
      <c r="T187" s="409"/>
      <c r="U187" s="1189"/>
      <c r="V187" s="286"/>
    </row>
    <row r="188" spans="1:22" s="3" customFormat="1" ht="15.75" customHeight="1" x14ac:dyDescent="0.25">
      <c r="A188" s="265"/>
      <c r="B188" s="1123"/>
      <c r="C188" s="713"/>
      <c r="D188" s="714"/>
      <c r="E188" s="2354"/>
      <c r="F188" s="826"/>
      <c r="G188" s="296"/>
      <c r="H188" s="827"/>
      <c r="I188" s="829"/>
      <c r="J188" s="1177" t="s">
        <v>103</v>
      </c>
      <c r="K188" s="828">
        <v>145361</v>
      </c>
      <c r="L188" s="813">
        <v>145361</v>
      </c>
      <c r="M188" s="732"/>
      <c r="N188" s="816"/>
      <c r="O188" s="816"/>
      <c r="P188" s="816"/>
      <c r="Q188" s="314"/>
      <c r="R188" s="297"/>
      <c r="S188" s="2336"/>
      <c r="T188" s="409"/>
      <c r="U188" s="1189"/>
      <c r="V188" s="286"/>
    </row>
    <row r="189" spans="1:22" s="3" customFormat="1" ht="15.75" customHeight="1" x14ac:dyDescent="0.25">
      <c r="A189" s="265"/>
      <c r="B189" s="1123"/>
      <c r="C189" s="713"/>
      <c r="D189" s="714"/>
      <c r="E189" s="2354"/>
      <c r="F189" s="826"/>
      <c r="G189" s="296"/>
      <c r="H189" s="827"/>
      <c r="I189" s="829"/>
      <c r="J189" s="830" t="s">
        <v>36</v>
      </c>
      <c r="K189" s="831">
        <f>SUM(K186:K188)</f>
        <v>190165</v>
      </c>
      <c r="L189" s="832">
        <f>SUM(L186:L188)</f>
        <v>192208</v>
      </c>
      <c r="M189" s="833"/>
      <c r="N189" s="834"/>
      <c r="O189" s="834"/>
      <c r="P189" s="754"/>
      <c r="Q189" s="835"/>
      <c r="R189" s="836"/>
      <c r="S189" s="2336"/>
      <c r="T189" s="409"/>
      <c r="U189" s="1189"/>
      <c r="V189" s="286"/>
    </row>
    <row r="190" spans="1:22" s="3" customFormat="1" ht="18.75" customHeight="1" x14ac:dyDescent="0.25">
      <c r="A190" s="265"/>
      <c r="B190" s="1123"/>
      <c r="C190" s="713"/>
      <c r="D190" s="727" t="s">
        <v>54</v>
      </c>
      <c r="E190" s="2116" t="s">
        <v>253</v>
      </c>
      <c r="F190" s="767" t="s">
        <v>249</v>
      </c>
      <c r="G190" s="268" t="s">
        <v>26</v>
      </c>
      <c r="H190" s="837">
        <v>5</v>
      </c>
      <c r="I190" s="2342" t="s">
        <v>250</v>
      </c>
      <c r="J190" s="838" t="s">
        <v>31</v>
      </c>
      <c r="K190" s="587">
        <v>23256</v>
      </c>
      <c r="L190" s="629">
        <v>23256</v>
      </c>
      <c r="M190" s="272"/>
      <c r="N190" s="759"/>
      <c r="O190" s="759"/>
      <c r="P190" s="731"/>
      <c r="Q190" s="314"/>
      <c r="R190" s="297"/>
      <c r="S190" s="563"/>
      <c r="T190" s="839"/>
      <c r="U190" s="1188"/>
      <c r="V190" s="273"/>
    </row>
    <row r="191" spans="1:22" s="3" customFormat="1" ht="18.75" customHeight="1" x14ac:dyDescent="0.25">
      <c r="A191" s="265"/>
      <c r="B191" s="1123"/>
      <c r="C191" s="713"/>
      <c r="D191" s="714"/>
      <c r="E191" s="2117"/>
      <c r="F191" s="826"/>
      <c r="G191" s="296"/>
      <c r="H191" s="827"/>
      <c r="I191" s="2343"/>
      <c r="J191" s="840" t="s">
        <v>103</v>
      </c>
      <c r="K191" s="841">
        <v>98036</v>
      </c>
      <c r="L191" s="769">
        <v>98036</v>
      </c>
      <c r="M191" s="53"/>
      <c r="N191" s="731"/>
      <c r="O191" s="731"/>
      <c r="P191" s="731"/>
      <c r="Q191" s="1176"/>
      <c r="R191" s="286"/>
      <c r="S191" s="35"/>
      <c r="T191" s="409"/>
      <c r="U191" s="1189"/>
      <c r="V191" s="286"/>
    </row>
    <row r="192" spans="1:22" s="3" customFormat="1" ht="15.75" customHeight="1" x14ac:dyDescent="0.25">
      <c r="A192" s="265"/>
      <c r="B192" s="1123"/>
      <c r="C192" s="713"/>
      <c r="D192" s="714"/>
      <c r="E192" s="2122"/>
      <c r="F192" s="842"/>
      <c r="G192" s="843"/>
      <c r="H192" s="844"/>
      <c r="I192" s="823"/>
      <c r="J192" s="845" t="s">
        <v>36</v>
      </c>
      <c r="K192" s="725">
        <f>SUM(K190:K191)</f>
        <v>121292</v>
      </c>
      <c r="L192" s="722">
        <f>SUM(L190:L191)</f>
        <v>121292</v>
      </c>
      <c r="M192" s="721"/>
      <c r="N192" s="724"/>
      <c r="O192" s="724"/>
      <c r="P192" s="724"/>
      <c r="Q192" s="76"/>
      <c r="R192" s="780"/>
      <c r="S192" s="726"/>
      <c r="T192" s="494"/>
      <c r="U192" s="653"/>
      <c r="V192" s="559"/>
    </row>
    <row r="193" spans="1:27" s="160" customFormat="1" ht="15.75" customHeight="1" thickBot="1" x14ac:dyDescent="0.3">
      <c r="A193" s="325"/>
      <c r="B193" s="1115"/>
      <c r="C193" s="846"/>
      <c r="D193" s="2344"/>
      <c r="E193" s="2345"/>
      <c r="F193" s="631"/>
      <c r="G193" s="847"/>
      <c r="H193" s="631"/>
      <c r="I193" s="848"/>
      <c r="J193" s="849" t="s">
        <v>36</v>
      </c>
      <c r="K193" s="632">
        <f>+K192+K189+K185</f>
        <v>480770</v>
      </c>
      <c r="L193" s="794">
        <f>+L192+L189+L185</f>
        <v>484186</v>
      </c>
      <c r="M193" s="632"/>
      <c r="N193" s="795"/>
      <c r="O193" s="1191"/>
      <c r="P193" s="794"/>
      <c r="Q193" s="632"/>
      <c r="R193" s="632"/>
      <c r="S193" s="2346"/>
      <c r="T193" s="2347"/>
      <c r="U193" s="2347"/>
      <c r="V193" s="2348"/>
    </row>
    <row r="194" spans="1:27" s="2" customFormat="1" ht="16.5" customHeight="1" thickBot="1" x14ac:dyDescent="0.3">
      <c r="A194" s="7" t="s">
        <v>22</v>
      </c>
      <c r="B194" s="327" t="s">
        <v>54</v>
      </c>
      <c r="C194" s="2126" t="s">
        <v>62</v>
      </c>
      <c r="D194" s="2085"/>
      <c r="E194" s="2085"/>
      <c r="F194" s="2085"/>
      <c r="G194" s="2085"/>
      <c r="H194" s="2085"/>
      <c r="I194" s="2085"/>
      <c r="J194" s="2127"/>
      <c r="K194" s="850">
        <f>K180+K193</f>
        <v>657372</v>
      </c>
      <c r="L194" s="851">
        <f>L180+L193</f>
        <v>663442</v>
      </c>
      <c r="M194" s="850">
        <f t="shared" ref="M194:R194" si="27">M180+M193</f>
        <v>862900</v>
      </c>
      <c r="N194" s="8">
        <f t="shared" si="27"/>
        <v>73700</v>
      </c>
      <c r="O194" s="852">
        <f t="shared" si="27"/>
        <v>0</v>
      </c>
      <c r="P194" s="536">
        <f t="shared" si="27"/>
        <v>789200</v>
      </c>
      <c r="Q194" s="850">
        <f t="shared" si="27"/>
        <v>256800</v>
      </c>
      <c r="R194" s="850">
        <f t="shared" si="27"/>
        <v>354900</v>
      </c>
      <c r="S194" s="2086"/>
      <c r="T194" s="2087"/>
      <c r="U194" s="2087"/>
      <c r="V194" s="2088"/>
    </row>
    <row r="195" spans="1:27" s="1" customFormat="1" ht="16.5" customHeight="1" thickBot="1" x14ac:dyDescent="0.25">
      <c r="A195" s="7" t="s">
        <v>22</v>
      </c>
      <c r="B195" s="327" t="s">
        <v>56</v>
      </c>
      <c r="C195" s="2109" t="s">
        <v>119</v>
      </c>
      <c r="D195" s="2110"/>
      <c r="E195" s="2110"/>
      <c r="F195" s="2110"/>
      <c r="G195" s="2110"/>
      <c r="H195" s="2110"/>
      <c r="I195" s="2110"/>
      <c r="J195" s="2110"/>
      <c r="K195" s="2110"/>
      <c r="L195" s="2110"/>
      <c r="M195" s="2110"/>
      <c r="N195" s="2110"/>
      <c r="O195" s="2110"/>
      <c r="P195" s="2110"/>
      <c r="Q195" s="2110"/>
      <c r="R195" s="2110"/>
      <c r="S195" s="2110"/>
      <c r="T195" s="2110"/>
      <c r="U195" s="2110"/>
      <c r="V195" s="2111"/>
    </row>
    <row r="196" spans="1:27" s="1" customFormat="1" ht="16.5" customHeight="1" x14ac:dyDescent="0.2">
      <c r="A196" s="252" t="s">
        <v>22</v>
      </c>
      <c r="B196" s="329" t="s">
        <v>56</v>
      </c>
      <c r="C196" s="330" t="s">
        <v>22</v>
      </c>
      <c r="D196" s="853"/>
      <c r="E196" s="331" t="s">
        <v>120</v>
      </c>
      <c r="F196" s="332"/>
      <c r="G196" s="333"/>
      <c r="H196" s="334"/>
      <c r="I196" s="125"/>
      <c r="J196" s="335"/>
      <c r="K196" s="185"/>
      <c r="L196" s="709"/>
      <c r="M196" s="710"/>
      <c r="N196" s="545"/>
      <c r="O196" s="545"/>
      <c r="P196" s="854"/>
      <c r="Q196" s="335"/>
      <c r="R196" s="258"/>
      <c r="S196" s="336"/>
      <c r="T196" s="96"/>
      <c r="U196" s="1128"/>
      <c r="V196" s="97"/>
    </row>
    <row r="197" spans="1:27" s="1" customFormat="1" ht="16.5" customHeight="1" x14ac:dyDescent="0.2">
      <c r="A197" s="1122"/>
      <c r="B197" s="1123"/>
      <c r="C197" s="1173"/>
      <c r="D197" s="855" t="s">
        <v>22</v>
      </c>
      <c r="E197" s="2063" t="s">
        <v>121</v>
      </c>
      <c r="F197" s="2334"/>
      <c r="G197" s="1184" t="s">
        <v>97</v>
      </c>
      <c r="H197" s="221">
        <v>5</v>
      </c>
      <c r="I197" s="2335" t="s">
        <v>250</v>
      </c>
      <c r="J197" s="269" t="s">
        <v>31</v>
      </c>
      <c r="K197" s="53"/>
      <c r="L197" s="729"/>
      <c r="M197" s="582">
        <v>236800</v>
      </c>
      <c r="N197" s="583"/>
      <c r="O197" s="588"/>
      <c r="P197" s="769">
        <v>236800</v>
      </c>
      <c r="Q197" s="856">
        <v>355200</v>
      </c>
      <c r="R197" s="857">
        <v>118400</v>
      </c>
      <c r="S197" s="2269" t="s">
        <v>122</v>
      </c>
      <c r="T197" s="339">
        <v>75</v>
      </c>
      <c r="U197" s="340">
        <v>100</v>
      </c>
      <c r="V197" s="341"/>
    </row>
    <row r="198" spans="1:27" s="1" customFormat="1" ht="16.5" customHeight="1" x14ac:dyDescent="0.2">
      <c r="A198" s="1122"/>
      <c r="B198" s="1123"/>
      <c r="C198" s="1173"/>
      <c r="D198" s="858"/>
      <c r="E198" s="2064"/>
      <c r="F198" s="2334"/>
      <c r="G198" s="1184"/>
      <c r="H198" s="342"/>
      <c r="I198" s="2335"/>
      <c r="J198" s="269" t="s">
        <v>103</v>
      </c>
      <c r="K198" s="53"/>
      <c r="L198" s="729"/>
      <c r="M198" s="459">
        <v>1341700</v>
      </c>
      <c r="N198" s="447"/>
      <c r="O198" s="859"/>
      <c r="P198" s="475">
        <v>1341700</v>
      </c>
      <c r="Q198" s="478">
        <v>2012600</v>
      </c>
      <c r="R198" s="699">
        <v>670900</v>
      </c>
      <c r="S198" s="2336"/>
      <c r="T198" s="345"/>
      <c r="U198" s="346"/>
      <c r="V198" s="347"/>
    </row>
    <row r="199" spans="1:27" s="1" customFormat="1" ht="16.5" customHeight="1" x14ac:dyDescent="0.2">
      <c r="A199" s="1122"/>
      <c r="B199" s="1123"/>
      <c r="C199" s="1173"/>
      <c r="D199" s="858"/>
      <c r="E199" s="2064"/>
      <c r="F199" s="2334"/>
      <c r="G199" s="1184"/>
      <c r="H199" s="342"/>
      <c r="I199" s="497"/>
      <c r="J199" s="269" t="s">
        <v>178</v>
      </c>
      <c r="K199" s="53">
        <v>48164</v>
      </c>
      <c r="L199" s="729">
        <f>15553+32611</f>
        <v>48164</v>
      </c>
      <c r="M199" s="34"/>
      <c r="N199" s="1139"/>
      <c r="O199" s="860"/>
      <c r="P199" s="1172"/>
      <c r="Q199" s="24"/>
      <c r="R199" s="1172"/>
      <c r="S199" s="1192"/>
      <c r="T199" s="345"/>
      <c r="U199" s="346"/>
      <c r="V199" s="347"/>
    </row>
    <row r="200" spans="1:27" s="1" customFormat="1" ht="15" customHeight="1" x14ac:dyDescent="0.2">
      <c r="A200" s="265"/>
      <c r="B200" s="348"/>
      <c r="C200" s="349"/>
      <c r="D200" s="855" t="s">
        <v>50</v>
      </c>
      <c r="E200" s="37" t="s">
        <v>254</v>
      </c>
      <c r="F200" s="287"/>
      <c r="G200" s="153"/>
      <c r="H200" s="334">
        <v>1</v>
      </c>
      <c r="I200" s="37" t="s">
        <v>255</v>
      </c>
      <c r="J200" s="314" t="s">
        <v>31</v>
      </c>
      <c r="K200" s="587">
        <v>115848</v>
      </c>
      <c r="L200" s="769">
        <v>115848</v>
      </c>
      <c r="M200" s="134"/>
      <c r="N200" s="135"/>
      <c r="O200" s="135"/>
      <c r="P200" s="136"/>
      <c r="Q200" s="314"/>
      <c r="R200" s="297"/>
      <c r="S200" s="2269"/>
      <c r="T200" s="339"/>
      <c r="U200" s="340"/>
      <c r="V200" s="341"/>
    </row>
    <row r="201" spans="1:27" s="1" customFormat="1" ht="15" customHeight="1" x14ac:dyDescent="0.2">
      <c r="A201" s="265"/>
      <c r="B201" s="348"/>
      <c r="C201" s="349"/>
      <c r="D201" s="861"/>
      <c r="E201" s="497"/>
      <c r="F201" s="287"/>
      <c r="G201" s="153"/>
      <c r="H201" s="342"/>
      <c r="I201" s="497"/>
      <c r="J201" s="1177" t="s">
        <v>178</v>
      </c>
      <c r="K201" s="841">
        <v>94138</v>
      </c>
      <c r="L201" s="813">
        <v>94138</v>
      </c>
      <c r="M201" s="285"/>
      <c r="N201" s="650"/>
      <c r="O201" s="650"/>
      <c r="P201" s="286"/>
      <c r="Q201" s="1176"/>
      <c r="R201" s="286"/>
      <c r="S201" s="2336"/>
      <c r="T201" s="345"/>
      <c r="U201" s="346"/>
      <c r="V201" s="347"/>
    </row>
    <row r="202" spans="1:27" s="1" customFormat="1" ht="15" customHeight="1" thickBot="1" x14ac:dyDescent="0.25">
      <c r="A202" s="265"/>
      <c r="B202" s="348"/>
      <c r="C202" s="349"/>
      <c r="D202" s="861"/>
      <c r="E202" s="497"/>
      <c r="F202" s="287"/>
      <c r="G202" s="153"/>
      <c r="H202" s="342"/>
      <c r="I202" s="497"/>
      <c r="J202" s="350" t="s">
        <v>36</v>
      </c>
      <c r="K202" s="453">
        <f>SUM(K197:K201)</f>
        <v>258150</v>
      </c>
      <c r="L202" s="454">
        <f>SUM(L197:L201)</f>
        <v>258150</v>
      </c>
      <c r="M202" s="453">
        <f>SUM(M197:M201)</f>
        <v>1578500</v>
      </c>
      <c r="N202" s="455"/>
      <c r="O202" s="455"/>
      <c r="P202" s="623">
        <f t="shared" ref="P202:R202" si="28">SUM(P197:P201)</f>
        <v>1578500</v>
      </c>
      <c r="Q202" s="42">
        <f t="shared" si="28"/>
        <v>2367800</v>
      </c>
      <c r="R202" s="42">
        <f t="shared" si="28"/>
        <v>789300</v>
      </c>
      <c r="S202" s="2270"/>
      <c r="T202" s="351"/>
      <c r="U202" s="352"/>
      <c r="V202" s="353"/>
    </row>
    <row r="203" spans="1:27" s="1" customFormat="1" ht="53.25" customHeight="1" x14ac:dyDescent="0.2">
      <c r="A203" s="252" t="s">
        <v>22</v>
      </c>
      <c r="B203" s="1114" t="s">
        <v>56</v>
      </c>
      <c r="C203" s="354" t="s">
        <v>50</v>
      </c>
      <c r="D203" s="683"/>
      <c r="E203" s="862" t="s">
        <v>123</v>
      </c>
      <c r="F203" s="355"/>
      <c r="G203" s="356"/>
      <c r="H203" s="983" t="s">
        <v>27</v>
      </c>
      <c r="I203" s="2304" t="s">
        <v>256</v>
      </c>
      <c r="J203" s="382"/>
      <c r="K203" s="863"/>
      <c r="L203" s="530"/>
      <c r="M203" s="864"/>
      <c r="N203" s="605"/>
      <c r="O203" s="605"/>
      <c r="P203" s="865"/>
      <c r="Q203" s="698"/>
      <c r="R203" s="808"/>
      <c r="S203" s="565"/>
      <c r="T203" s="385"/>
      <c r="U203" s="18"/>
      <c r="V203" s="386"/>
    </row>
    <row r="204" spans="1:27" s="1" customFormat="1" ht="20.25" customHeight="1" x14ac:dyDescent="0.2">
      <c r="A204" s="265"/>
      <c r="B204" s="1123"/>
      <c r="C204" s="358"/>
      <c r="D204" s="866"/>
      <c r="E204" s="2098" t="s">
        <v>257</v>
      </c>
      <c r="F204" s="287"/>
      <c r="G204" s="1194" t="s">
        <v>22</v>
      </c>
      <c r="H204" s="1185"/>
      <c r="I204" s="2337"/>
      <c r="J204" s="50" t="s">
        <v>68</v>
      </c>
      <c r="K204" s="867">
        <v>37651</v>
      </c>
      <c r="L204" s="785">
        <v>839898</v>
      </c>
      <c r="M204" s="195"/>
      <c r="N204" s="196"/>
      <c r="O204" s="196"/>
      <c r="P204" s="197"/>
      <c r="Q204" s="314"/>
      <c r="R204" s="314"/>
      <c r="S204" s="868"/>
      <c r="T204" s="1138"/>
      <c r="U204" s="1139"/>
      <c r="V204" s="1141"/>
      <c r="Y204" s="292"/>
    </row>
    <row r="205" spans="1:27" s="1" customFormat="1" ht="20.25" customHeight="1" thickBot="1" x14ac:dyDescent="0.25">
      <c r="A205" s="265"/>
      <c r="B205" s="1123"/>
      <c r="C205" s="358"/>
      <c r="D205" s="657"/>
      <c r="E205" s="2099"/>
      <c r="F205" s="287"/>
      <c r="G205" s="1195"/>
      <c r="H205" s="982"/>
      <c r="I205" s="1193"/>
      <c r="J205" s="24" t="s">
        <v>180</v>
      </c>
      <c r="K205" s="677">
        <v>5000</v>
      </c>
      <c r="L205" s="2340">
        <v>269965</v>
      </c>
      <c r="M205" s="22"/>
      <c r="N205" s="56"/>
      <c r="O205" s="56"/>
      <c r="P205" s="57"/>
      <c r="Q205" s="1176"/>
      <c r="R205" s="1176"/>
      <c r="S205" s="869"/>
      <c r="T205" s="370"/>
      <c r="U205" s="47"/>
      <c r="V205" s="102"/>
      <c r="Y205" s="292"/>
      <c r="AA205" s="292"/>
    </row>
    <row r="206" spans="1:27" s="1" customFormat="1" ht="25.5" customHeight="1" x14ac:dyDescent="0.2">
      <c r="A206" s="265"/>
      <c r="B206" s="1123"/>
      <c r="C206" s="358"/>
      <c r="D206" s="657"/>
      <c r="E206" s="1121" t="s">
        <v>124</v>
      </c>
      <c r="F206" s="2338" t="s">
        <v>125</v>
      </c>
      <c r="G206" s="1184" t="s">
        <v>97</v>
      </c>
      <c r="H206" s="982"/>
      <c r="I206" s="1100"/>
      <c r="J206" s="382" t="s">
        <v>68</v>
      </c>
      <c r="K206" s="870">
        <v>327270</v>
      </c>
      <c r="L206" s="2341"/>
      <c r="M206" s="864">
        <v>265000</v>
      </c>
      <c r="N206" s="605">
        <v>265000</v>
      </c>
      <c r="O206" s="605"/>
      <c r="P206" s="865"/>
      <c r="Q206" s="698">
        <v>265000</v>
      </c>
      <c r="R206" s="698">
        <v>265000</v>
      </c>
      <c r="S206" s="871" t="s">
        <v>126</v>
      </c>
      <c r="T206" s="872">
        <v>30</v>
      </c>
      <c r="U206" s="873">
        <v>30</v>
      </c>
      <c r="V206" s="874">
        <v>29</v>
      </c>
    </row>
    <row r="207" spans="1:27" s="1" customFormat="1" ht="25.5" customHeight="1" x14ac:dyDescent="0.2">
      <c r="A207" s="265"/>
      <c r="B207" s="1123"/>
      <c r="C207" s="358"/>
      <c r="D207" s="866"/>
      <c r="E207" s="1106"/>
      <c r="F207" s="2339"/>
      <c r="G207" s="1195"/>
      <c r="H207" s="982"/>
      <c r="I207" s="1100"/>
      <c r="J207" s="41" t="s">
        <v>180</v>
      </c>
      <c r="K207" s="521">
        <v>231810</v>
      </c>
      <c r="L207" s="2341"/>
      <c r="M207" s="1133"/>
      <c r="N207" s="1110"/>
      <c r="O207" s="1110"/>
      <c r="P207" s="1135"/>
      <c r="Q207" s="1177"/>
      <c r="R207" s="1177"/>
      <c r="S207" s="875"/>
      <c r="T207" s="78"/>
      <c r="U207" s="79"/>
      <c r="V207" s="80"/>
    </row>
    <row r="208" spans="1:27" s="1" customFormat="1" ht="25.5" customHeight="1" x14ac:dyDescent="0.2">
      <c r="A208" s="265"/>
      <c r="B208" s="1123"/>
      <c r="C208" s="358"/>
      <c r="D208" s="657"/>
      <c r="E208" s="2101" t="s">
        <v>127</v>
      </c>
      <c r="F208" s="287"/>
      <c r="G208" s="1184" t="s">
        <v>97</v>
      </c>
      <c r="H208" s="1126"/>
      <c r="I208" s="1100"/>
      <c r="J208" s="41" t="s">
        <v>68</v>
      </c>
      <c r="K208" s="876">
        <v>260658</v>
      </c>
      <c r="L208" s="990"/>
      <c r="M208" s="521">
        <v>274900</v>
      </c>
      <c r="N208" s="877">
        <f>M208-P208</f>
        <v>216900</v>
      </c>
      <c r="O208" s="877"/>
      <c r="P208" s="878">
        <v>58000</v>
      </c>
      <c r="Q208" s="879">
        <v>274900</v>
      </c>
      <c r="R208" s="879">
        <v>274900</v>
      </c>
      <c r="S208" s="2326" t="s">
        <v>279</v>
      </c>
      <c r="T208" s="361">
        <v>110</v>
      </c>
      <c r="U208" s="362">
        <v>120</v>
      </c>
      <c r="V208" s="363">
        <v>130</v>
      </c>
    </row>
    <row r="209" spans="1:44" s="1" customFormat="1" ht="40.5" customHeight="1" thickBot="1" x14ac:dyDescent="0.25">
      <c r="A209" s="265"/>
      <c r="B209" s="1123"/>
      <c r="C209" s="358"/>
      <c r="D209" s="657"/>
      <c r="E209" s="2099"/>
      <c r="F209" s="368"/>
      <c r="G209" s="1195"/>
      <c r="H209" s="982"/>
      <c r="I209" s="1100"/>
      <c r="J209" s="24" t="s">
        <v>180</v>
      </c>
      <c r="K209" s="627">
        <v>28155</v>
      </c>
      <c r="L209" s="990"/>
      <c r="M209" s="880"/>
      <c r="N209" s="881"/>
      <c r="O209" s="881"/>
      <c r="P209" s="882"/>
      <c r="Q209" s="269"/>
      <c r="R209" s="269"/>
      <c r="S209" s="2326"/>
      <c r="T209" s="370"/>
      <c r="U209" s="47"/>
      <c r="V209" s="102"/>
    </row>
    <row r="210" spans="1:44" s="1" customFormat="1" ht="36" customHeight="1" x14ac:dyDescent="0.2">
      <c r="A210" s="265"/>
      <c r="B210" s="1123"/>
      <c r="C210" s="358"/>
      <c r="D210" s="657"/>
      <c r="E210" s="2098" t="s">
        <v>128</v>
      </c>
      <c r="F210" s="368"/>
      <c r="G210" s="2327" t="s">
        <v>97</v>
      </c>
      <c r="H210" s="982"/>
      <c r="I210" s="1100"/>
      <c r="J210" s="382" t="s">
        <v>68</v>
      </c>
      <c r="K210" s="870">
        <v>11585</v>
      </c>
      <c r="L210" s="990"/>
      <c r="M210" s="864">
        <v>12000</v>
      </c>
      <c r="N210" s="605">
        <v>12000</v>
      </c>
      <c r="O210" s="605"/>
      <c r="P210" s="865"/>
      <c r="Q210" s="698">
        <v>12000</v>
      </c>
      <c r="R210" s="698">
        <v>12000</v>
      </c>
      <c r="S210" s="2329" t="s">
        <v>280</v>
      </c>
      <c r="T210" s="872">
        <v>50</v>
      </c>
      <c r="U210" s="873">
        <v>50</v>
      </c>
      <c r="V210" s="874">
        <v>40</v>
      </c>
    </row>
    <row r="211" spans="1:44" s="1" customFormat="1" ht="20.25" customHeight="1" thickBot="1" x14ac:dyDescent="0.25">
      <c r="A211" s="265"/>
      <c r="B211" s="1123"/>
      <c r="C211" s="358"/>
      <c r="D211" s="657"/>
      <c r="E211" s="2099"/>
      <c r="F211" s="368"/>
      <c r="G211" s="2328"/>
      <c r="H211" s="982"/>
      <c r="I211" s="1100"/>
      <c r="J211" s="498" t="s">
        <v>180</v>
      </c>
      <c r="K211" s="175">
        <v>5000</v>
      </c>
      <c r="L211" s="990"/>
      <c r="M211" s="883"/>
      <c r="N211" s="884"/>
      <c r="O211" s="884"/>
      <c r="P211" s="885"/>
      <c r="Q211" s="886"/>
      <c r="R211" s="886"/>
      <c r="S211" s="2330"/>
      <c r="T211" s="115"/>
      <c r="U211" s="1171"/>
      <c r="V211" s="116"/>
    </row>
    <row r="212" spans="1:44" s="1" customFormat="1" ht="39.75" customHeight="1" thickBot="1" x14ac:dyDescent="0.25">
      <c r="A212" s="265"/>
      <c r="B212" s="1123"/>
      <c r="C212" s="371"/>
      <c r="D212" s="657"/>
      <c r="E212" s="372" t="s">
        <v>129</v>
      </c>
      <c r="F212" s="368"/>
      <c r="G212" s="887" t="s">
        <v>97</v>
      </c>
      <c r="H212" s="982"/>
      <c r="I212" s="1100"/>
      <c r="J212" s="31" t="s">
        <v>68</v>
      </c>
      <c r="K212" s="888">
        <v>202734</v>
      </c>
      <c r="L212" s="991"/>
      <c r="M212" s="22">
        <v>195000</v>
      </c>
      <c r="N212" s="56">
        <v>195000</v>
      </c>
      <c r="O212" s="56"/>
      <c r="P212" s="57"/>
      <c r="Q212" s="1176">
        <v>195000</v>
      </c>
      <c r="R212" s="1176">
        <v>195000</v>
      </c>
      <c r="S212" s="205" t="s">
        <v>130</v>
      </c>
      <c r="T212" s="361">
        <v>85</v>
      </c>
      <c r="U212" s="362">
        <v>86</v>
      </c>
      <c r="V212" s="363">
        <v>87</v>
      </c>
      <c r="Z212" s="292"/>
    </row>
    <row r="213" spans="1:44" s="1" customFormat="1" ht="41.25" customHeight="1" thickBot="1" x14ac:dyDescent="0.25">
      <c r="A213" s="265"/>
      <c r="B213" s="1123"/>
      <c r="C213" s="371"/>
      <c r="D213" s="657"/>
      <c r="E213" s="1105" t="s">
        <v>131</v>
      </c>
      <c r="F213" s="368"/>
      <c r="G213" s="1194" t="s">
        <v>97</v>
      </c>
      <c r="H213" s="1126"/>
      <c r="I213" s="1100"/>
      <c r="J213" s="13" t="s">
        <v>52</v>
      </c>
      <c r="K213" s="697">
        <v>5503</v>
      </c>
      <c r="L213" s="2331">
        <v>5503</v>
      </c>
      <c r="M213" s="1132">
        <v>5600</v>
      </c>
      <c r="N213" s="1128">
        <v>5600</v>
      </c>
      <c r="O213" s="1128"/>
      <c r="P213" s="1129"/>
      <c r="Q213" s="1132">
        <v>5600</v>
      </c>
      <c r="R213" s="13">
        <v>5600</v>
      </c>
      <c r="S213" s="889" t="s">
        <v>267</v>
      </c>
      <c r="T213" s="890">
        <v>12</v>
      </c>
      <c r="U213" s="891">
        <v>12</v>
      </c>
      <c r="V213" s="892">
        <v>12</v>
      </c>
    </row>
    <row r="214" spans="1:44" s="1" customFormat="1" ht="54" customHeight="1" x14ac:dyDescent="0.2">
      <c r="A214" s="265"/>
      <c r="B214" s="1123"/>
      <c r="C214" s="371"/>
      <c r="D214" s="657"/>
      <c r="E214" s="2098" t="s">
        <v>132</v>
      </c>
      <c r="F214" s="368"/>
      <c r="G214" s="1194" t="s">
        <v>22</v>
      </c>
      <c r="H214" s="982"/>
      <c r="I214" s="1100"/>
      <c r="J214" s="13" t="s">
        <v>68</v>
      </c>
      <c r="K214" s="697"/>
      <c r="L214" s="2332"/>
      <c r="M214" s="1118">
        <v>120000</v>
      </c>
      <c r="N214" s="247">
        <v>120000</v>
      </c>
      <c r="O214" s="247"/>
      <c r="P214" s="248"/>
      <c r="Q214" s="335">
        <v>120000</v>
      </c>
      <c r="R214" s="335">
        <v>120000</v>
      </c>
      <c r="S214" s="2333" t="s">
        <v>133</v>
      </c>
      <c r="T214" s="872">
        <v>100</v>
      </c>
      <c r="U214" s="873">
        <v>100</v>
      </c>
      <c r="V214" s="874">
        <v>100</v>
      </c>
      <c r="X214" s="292"/>
    </row>
    <row r="215" spans="1:44" s="1" customFormat="1" ht="13.5" customHeight="1" thickBot="1" x14ac:dyDescent="0.25">
      <c r="A215" s="374"/>
      <c r="B215" s="1115"/>
      <c r="C215" s="375"/>
      <c r="D215" s="661"/>
      <c r="E215" s="2102"/>
      <c r="F215" s="376"/>
      <c r="G215" s="1165"/>
      <c r="H215" s="1137"/>
      <c r="I215" s="1101"/>
      <c r="J215" s="98" t="s">
        <v>36</v>
      </c>
      <c r="K215" s="514">
        <f>SUM(K204:K214)</f>
        <v>1115366</v>
      </c>
      <c r="L215" s="512">
        <f>SUM(L204:L214)</f>
        <v>1115366</v>
      </c>
      <c r="M215" s="511">
        <f>SUM(M204:M214)</f>
        <v>872500</v>
      </c>
      <c r="N215" s="515">
        <f>SUM(N204:N214)</f>
        <v>814500</v>
      </c>
      <c r="O215" s="515">
        <f t="shared" ref="O215:R215" si="29">SUM(O204:O214)</f>
        <v>0</v>
      </c>
      <c r="P215" s="534">
        <f t="shared" si="29"/>
        <v>58000</v>
      </c>
      <c r="Q215" s="98">
        <f>SUM(Q204:Q214)</f>
        <v>872500</v>
      </c>
      <c r="R215" s="534">
        <f t="shared" si="29"/>
        <v>872500</v>
      </c>
      <c r="S215" s="2103"/>
      <c r="T215" s="378"/>
      <c r="U215" s="379"/>
      <c r="V215" s="380"/>
      <c r="X215" s="292"/>
    </row>
    <row r="216" spans="1:44" s="1" customFormat="1" ht="56.25" customHeight="1" x14ac:dyDescent="0.2">
      <c r="A216" s="252" t="s">
        <v>22</v>
      </c>
      <c r="B216" s="1114" t="s">
        <v>56</v>
      </c>
      <c r="C216" s="2104" t="s">
        <v>54</v>
      </c>
      <c r="D216" s="893"/>
      <c r="E216" s="331" t="s">
        <v>134</v>
      </c>
      <c r="F216" s="381"/>
      <c r="G216" s="1164" t="s">
        <v>97</v>
      </c>
      <c r="H216" s="1178"/>
      <c r="I216" s="1156"/>
      <c r="J216" s="382"/>
      <c r="K216" s="529"/>
      <c r="L216" s="530"/>
      <c r="M216" s="864"/>
      <c r="N216" s="605"/>
      <c r="O216" s="605"/>
      <c r="P216" s="865"/>
      <c r="Q216" s="698"/>
      <c r="R216" s="698"/>
      <c r="S216" s="384"/>
      <c r="T216" s="385"/>
      <c r="U216" s="18"/>
      <c r="V216" s="386"/>
    </row>
    <row r="217" spans="1:44" s="1" customFormat="1" ht="16.5" customHeight="1" x14ac:dyDescent="0.2">
      <c r="A217" s="387"/>
      <c r="B217" s="1123"/>
      <c r="C217" s="2105"/>
      <c r="D217" s="894"/>
      <c r="E217" s="2107" t="s">
        <v>135</v>
      </c>
      <c r="F217" s="388"/>
      <c r="G217" s="2321"/>
      <c r="H217" s="307" t="s">
        <v>136</v>
      </c>
      <c r="I217" s="2323" t="s">
        <v>255</v>
      </c>
      <c r="J217" s="24" t="s">
        <v>52</v>
      </c>
      <c r="K217" s="469">
        <v>179275</v>
      </c>
      <c r="L217" s="1153">
        <v>179275</v>
      </c>
      <c r="M217" s="34">
        <v>400000</v>
      </c>
      <c r="N217" s="1139"/>
      <c r="O217" s="1170"/>
      <c r="P217" s="559">
        <v>400000</v>
      </c>
      <c r="Q217" s="31">
        <v>400000</v>
      </c>
      <c r="R217" s="31">
        <v>400000</v>
      </c>
      <c r="S217" s="156" t="s">
        <v>281</v>
      </c>
      <c r="T217" s="390">
        <v>8</v>
      </c>
      <c r="U217" s="391">
        <v>8</v>
      </c>
      <c r="V217" s="1154">
        <v>8</v>
      </c>
    </row>
    <row r="218" spans="1:44" s="1" customFormat="1" ht="16.5" customHeight="1" x14ac:dyDescent="0.2">
      <c r="A218" s="387"/>
      <c r="B218" s="1123"/>
      <c r="C218" s="2105"/>
      <c r="D218" s="894"/>
      <c r="E218" s="2107"/>
      <c r="F218" s="388"/>
      <c r="G218" s="2321"/>
      <c r="H218" s="313"/>
      <c r="I218" s="2324"/>
      <c r="J218" s="24" t="s">
        <v>28</v>
      </c>
      <c r="K218" s="469"/>
      <c r="L218" s="1153">
        <v>405468</v>
      </c>
      <c r="M218" s="34"/>
      <c r="N218" s="1170"/>
      <c r="O218" s="1170"/>
      <c r="P218" s="286"/>
      <c r="Q218" s="147"/>
      <c r="R218" s="50"/>
      <c r="S218" s="156"/>
      <c r="T218" s="390"/>
      <c r="U218" s="391"/>
      <c r="V218" s="1154"/>
    </row>
    <row r="219" spans="1:44" s="1" customFormat="1" ht="16.5" customHeight="1" thickBot="1" x14ac:dyDescent="0.25">
      <c r="A219" s="374"/>
      <c r="B219" s="1115"/>
      <c r="C219" s="2106"/>
      <c r="D219" s="895"/>
      <c r="E219" s="2108"/>
      <c r="F219" s="392"/>
      <c r="G219" s="2322"/>
      <c r="H219" s="393"/>
      <c r="I219" s="2325"/>
      <c r="J219" s="98" t="s">
        <v>36</v>
      </c>
      <c r="K219" s="511">
        <f>SUM(K217:K217)</f>
        <v>179275</v>
      </c>
      <c r="L219" s="512">
        <f>SUM(L217:L218)</f>
        <v>584743</v>
      </c>
      <c r="M219" s="511">
        <f t="shared" ref="M219:P219" si="30">SUM(M217:M217)</f>
        <v>400000</v>
      </c>
      <c r="N219" s="515"/>
      <c r="O219" s="515"/>
      <c r="P219" s="534">
        <f t="shared" si="30"/>
        <v>400000</v>
      </c>
      <c r="Q219" s="513">
        <f>SUM(Q217)</f>
        <v>400000</v>
      </c>
      <c r="R219" s="513">
        <f>SUM(R217)</f>
        <v>400000</v>
      </c>
      <c r="S219" s="100"/>
      <c r="T219" s="378"/>
      <c r="U219" s="379"/>
      <c r="V219" s="380"/>
    </row>
    <row r="220" spans="1:44" s="2" customFormat="1" ht="16.5" customHeight="1" thickBot="1" x14ac:dyDescent="0.3">
      <c r="A220" s="7" t="s">
        <v>22</v>
      </c>
      <c r="B220" s="8" t="s">
        <v>56</v>
      </c>
      <c r="C220" s="2085" t="s">
        <v>62</v>
      </c>
      <c r="D220" s="2085"/>
      <c r="E220" s="2085"/>
      <c r="F220" s="2085"/>
      <c r="G220" s="2085"/>
      <c r="H220" s="2085"/>
      <c r="I220" s="2085"/>
      <c r="J220" s="2085"/>
      <c r="K220" s="896">
        <f>K219+K215+K202</f>
        <v>1552791</v>
      </c>
      <c r="L220" s="897">
        <f>L219+L215+L202</f>
        <v>1958259</v>
      </c>
      <c r="M220" s="896">
        <f t="shared" ref="M220:R220" si="31">M219+M215+M202</f>
        <v>2851000</v>
      </c>
      <c r="N220" s="898">
        <f t="shared" si="31"/>
        <v>814500</v>
      </c>
      <c r="O220" s="898">
        <f t="shared" si="31"/>
        <v>0</v>
      </c>
      <c r="P220" s="899">
        <f t="shared" si="31"/>
        <v>2036500</v>
      </c>
      <c r="Q220" s="896">
        <f t="shared" si="31"/>
        <v>3640300</v>
      </c>
      <c r="R220" s="896">
        <f t="shared" si="31"/>
        <v>2061800</v>
      </c>
      <c r="S220" s="2086"/>
      <c r="T220" s="2087"/>
      <c r="U220" s="2087"/>
      <c r="V220" s="2088"/>
      <c r="AB220" s="3"/>
    </row>
    <row r="221" spans="1:44" s="1" customFormat="1" ht="16.5" customHeight="1" thickBot="1" x14ac:dyDescent="0.25">
      <c r="A221" s="1113" t="s">
        <v>22</v>
      </c>
      <c r="B221" s="395"/>
      <c r="C221" s="2089" t="s">
        <v>137</v>
      </c>
      <c r="D221" s="2089"/>
      <c r="E221" s="2089"/>
      <c r="F221" s="2089"/>
      <c r="G221" s="2089"/>
      <c r="H221" s="2089"/>
      <c r="I221" s="2089"/>
      <c r="J221" s="2089"/>
      <c r="K221" s="118">
        <f t="shared" ref="K221:R221" si="32">K220+K194+K153+K51</f>
        <v>31181376</v>
      </c>
      <c r="L221" s="900">
        <f t="shared" si="32"/>
        <v>30829516</v>
      </c>
      <c r="M221" s="118">
        <f t="shared" si="32"/>
        <v>32324000</v>
      </c>
      <c r="N221" s="901">
        <f t="shared" si="32"/>
        <v>29404200</v>
      </c>
      <c r="O221" s="901">
        <f t="shared" si="32"/>
        <v>3306868</v>
      </c>
      <c r="P221" s="902">
        <f t="shared" si="32"/>
        <v>2919800</v>
      </c>
      <c r="Q221" s="118">
        <f t="shared" si="32"/>
        <v>32373100</v>
      </c>
      <c r="R221" s="118">
        <f t="shared" si="32"/>
        <v>31346300</v>
      </c>
      <c r="S221" s="2090"/>
      <c r="T221" s="2091"/>
      <c r="U221" s="2091"/>
      <c r="V221" s="2092"/>
    </row>
    <row r="222" spans="1:44" s="2" customFormat="1" ht="16.5" customHeight="1" thickBot="1" x14ac:dyDescent="0.3">
      <c r="A222" s="397" t="s">
        <v>138</v>
      </c>
      <c r="B222" s="2093" t="s">
        <v>139</v>
      </c>
      <c r="C222" s="2094"/>
      <c r="D222" s="2094"/>
      <c r="E222" s="2094"/>
      <c r="F222" s="2094"/>
      <c r="G222" s="2094"/>
      <c r="H222" s="2094"/>
      <c r="I222" s="2094"/>
      <c r="J222" s="2094"/>
      <c r="K222" s="903">
        <f>K221</f>
        <v>31181376</v>
      </c>
      <c r="L222" s="904">
        <f>L221</f>
        <v>30829516</v>
      </c>
      <c r="M222" s="903">
        <f t="shared" ref="M222:R222" si="33">M221</f>
        <v>32324000</v>
      </c>
      <c r="N222" s="905">
        <f t="shared" si="33"/>
        <v>29404200</v>
      </c>
      <c r="O222" s="905">
        <f t="shared" si="33"/>
        <v>3306868</v>
      </c>
      <c r="P222" s="906">
        <f t="shared" si="33"/>
        <v>2919800</v>
      </c>
      <c r="Q222" s="903">
        <f t="shared" si="33"/>
        <v>32373100</v>
      </c>
      <c r="R222" s="903">
        <f t="shared" si="33"/>
        <v>31346300</v>
      </c>
      <c r="S222" s="2095"/>
      <c r="T222" s="2096"/>
      <c r="U222" s="2096"/>
      <c r="V222" s="2097"/>
      <c r="W222" s="199"/>
    </row>
    <row r="223" spans="1:44" s="401" customFormat="1" ht="26.25" customHeight="1" x14ac:dyDescent="0.25">
      <c r="A223" s="2320" t="s">
        <v>140</v>
      </c>
      <c r="B223" s="2320"/>
      <c r="C223" s="2320"/>
      <c r="D223" s="2320"/>
      <c r="E223" s="2320"/>
      <c r="F223" s="2320"/>
      <c r="G223" s="2320"/>
      <c r="H223" s="2320"/>
      <c r="I223" s="2320"/>
      <c r="J223" s="2320"/>
      <c r="K223" s="2320"/>
      <c r="L223" s="2320"/>
      <c r="M223" s="2320"/>
      <c r="N223" s="2320"/>
      <c r="O223" s="2320"/>
      <c r="P223" s="2320"/>
      <c r="Q223" s="2320"/>
      <c r="R223" s="2320"/>
      <c r="S223" s="2320"/>
      <c r="T223" s="2320"/>
      <c r="U223" s="2320"/>
      <c r="V223" s="2320"/>
      <c r="W223" s="399"/>
      <c r="X223" s="400"/>
      <c r="Y223" s="400"/>
      <c r="Z223" s="400"/>
      <c r="AA223" s="400"/>
      <c r="AB223" s="400"/>
      <c r="AC223" s="400"/>
      <c r="AD223" s="400"/>
      <c r="AE223" s="400"/>
      <c r="AF223" s="400"/>
      <c r="AG223" s="400"/>
      <c r="AH223" s="400"/>
      <c r="AI223" s="400"/>
      <c r="AJ223" s="400"/>
      <c r="AK223" s="400"/>
      <c r="AL223" s="400"/>
      <c r="AM223" s="400"/>
      <c r="AN223" s="400"/>
      <c r="AO223" s="400"/>
      <c r="AP223" s="400"/>
      <c r="AQ223" s="400"/>
      <c r="AR223" s="400"/>
    </row>
    <row r="224" spans="1:44" s="401" customFormat="1" ht="16.5" customHeight="1" x14ac:dyDescent="0.25">
      <c r="A224" s="2318" t="s">
        <v>258</v>
      </c>
      <c r="B224" s="2318"/>
      <c r="C224" s="2318"/>
      <c r="D224" s="2318"/>
      <c r="E224" s="2318"/>
      <c r="F224" s="2318"/>
      <c r="G224" s="2318"/>
      <c r="H224" s="2318"/>
      <c r="I224" s="2318"/>
      <c r="J224" s="2318"/>
      <c r="K224" s="2318"/>
      <c r="L224" s="2318"/>
      <c r="M224" s="2318"/>
      <c r="N224" s="2318"/>
      <c r="O224" s="2318"/>
      <c r="P224" s="2318"/>
      <c r="Q224" s="2318"/>
      <c r="R224" s="2318"/>
      <c r="S224" s="2318"/>
      <c r="T224" s="2318"/>
      <c r="U224" s="2318"/>
      <c r="V224" s="907"/>
      <c r="W224" s="907"/>
      <c r="X224" s="400"/>
      <c r="Y224" s="400"/>
      <c r="Z224" s="400"/>
      <c r="AA224" s="400"/>
      <c r="AB224" s="400"/>
      <c r="AC224" s="400"/>
      <c r="AD224" s="400"/>
      <c r="AE224" s="400"/>
      <c r="AF224" s="400"/>
      <c r="AG224" s="400"/>
      <c r="AH224" s="400"/>
      <c r="AI224" s="400"/>
      <c r="AJ224" s="400"/>
      <c r="AK224" s="400"/>
      <c r="AL224" s="400"/>
      <c r="AM224" s="400"/>
      <c r="AN224" s="400"/>
      <c r="AO224" s="400"/>
      <c r="AP224" s="400"/>
      <c r="AQ224" s="400"/>
      <c r="AR224" s="400"/>
    </row>
    <row r="225" spans="1:44" s="401" customFormat="1" ht="16.5" customHeight="1" x14ac:dyDescent="0.25">
      <c r="A225" s="2318" t="s">
        <v>306</v>
      </c>
      <c r="B225" s="2318"/>
      <c r="C225" s="2318"/>
      <c r="D225" s="2318"/>
      <c r="E225" s="2318"/>
      <c r="F225" s="2318"/>
      <c r="G225" s="2318"/>
      <c r="H225" s="2318"/>
      <c r="I225" s="2318"/>
      <c r="J225" s="2318"/>
      <c r="K225" s="2318"/>
      <c r="L225" s="2318"/>
      <c r="M225" s="2318"/>
      <c r="N225" s="2318"/>
      <c r="O225" s="2318"/>
      <c r="P225" s="2318"/>
      <c r="Q225" s="2318"/>
      <c r="R225" s="2318"/>
      <c r="S225" s="2318"/>
      <c r="T225" s="2318"/>
      <c r="U225" s="2318"/>
      <c r="V225" s="1196"/>
      <c r="W225" s="1196"/>
      <c r="X225" s="400"/>
      <c r="Y225" s="400"/>
      <c r="Z225" s="400"/>
      <c r="AA225" s="400"/>
      <c r="AB225" s="400"/>
      <c r="AC225" s="400"/>
      <c r="AD225" s="400"/>
      <c r="AE225" s="400"/>
      <c r="AF225" s="400"/>
      <c r="AG225" s="400"/>
      <c r="AH225" s="400"/>
      <c r="AI225" s="400"/>
      <c r="AJ225" s="400"/>
      <c r="AK225" s="400"/>
      <c r="AL225" s="400"/>
      <c r="AM225" s="400"/>
      <c r="AN225" s="400"/>
      <c r="AO225" s="400"/>
      <c r="AP225" s="400"/>
      <c r="AQ225" s="400"/>
      <c r="AR225" s="400"/>
    </row>
    <row r="226" spans="1:44" s="292" customFormat="1" ht="16.5" customHeight="1" thickBot="1" x14ac:dyDescent="0.25">
      <c r="B226" s="1149"/>
      <c r="C226" s="402"/>
      <c r="D226" s="908"/>
      <c r="E226" s="2319" t="s">
        <v>141</v>
      </c>
      <c r="F226" s="2319"/>
      <c r="G226" s="2319"/>
      <c r="H226" s="2319"/>
      <c r="I226" s="2319"/>
      <c r="J226" s="2319"/>
      <c r="K226" s="2319"/>
      <c r="L226" s="2319"/>
      <c r="M226" s="2319"/>
      <c r="N226" s="2319"/>
      <c r="O226" s="2319"/>
      <c r="P226" s="2319"/>
      <c r="Q226" s="2319"/>
      <c r="R226" s="2319"/>
      <c r="S226" s="403"/>
      <c r="T226" s="403"/>
      <c r="U226" s="403"/>
      <c r="V226" s="403"/>
    </row>
    <row r="227" spans="1:44" s="171" customFormat="1" ht="64.5" customHeight="1" thickBot="1" x14ac:dyDescent="0.3">
      <c r="A227" s="404"/>
      <c r="B227" s="1150"/>
      <c r="C227" s="2078" t="s">
        <v>142</v>
      </c>
      <c r="D227" s="2079"/>
      <c r="E227" s="2079"/>
      <c r="F227" s="2079"/>
      <c r="G227" s="2079"/>
      <c r="H227" s="2079"/>
      <c r="I227" s="2079"/>
      <c r="J227" s="2080"/>
      <c r="K227" s="428" t="s">
        <v>157</v>
      </c>
      <c r="L227" s="429" t="s">
        <v>158</v>
      </c>
      <c r="M227" s="909" t="s">
        <v>259</v>
      </c>
      <c r="N227" s="910"/>
      <c r="O227" s="910"/>
      <c r="P227" s="911"/>
      <c r="Q227" s="912" t="s">
        <v>260</v>
      </c>
      <c r="R227" s="912" t="s">
        <v>261</v>
      </c>
      <c r="S227" s="1150"/>
      <c r="T227" s="2081"/>
      <c r="U227" s="2081"/>
      <c r="V227" s="2081"/>
    </row>
    <row r="228" spans="1:44" s="2" customFormat="1" ht="16.5" customHeight="1" thickBot="1" x14ac:dyDescent="0.3">
      <c r="A228" s="405"/>
      <c r="B228" s="406"/>
      <c r="C228" s="2313" t="s">
        <v>146</v>
      </c>
      <c r="D228" s="2314"/>
      <c r="E228" s="2314"/>
      <c r="F228" s="2314"/>
      <c r="G228" s="2314"/>
      <c r="H228" s="2314"/>
      <c r="I228" s="2314"/>
      <c r="J228" s="2315"/>
      <c r="K228" s="913">
        <f>SUM(K229:K234)</f>
        <v>16461299</v>
      </c>
      <c r="L228" s="914">
        <f>SUM(L229:L234)</f>
        <v>16100531</v>
      </c>
      <c r="M228" s="915">
        <f>SUM(M229:P234)</f>
        <v>15640400</v>
      </c>
      <c r="N228" s="916"/>
      <c r="O228" s="916"/>
      <c r="P228" s="917"/>
      <c r="Q228" s="918">
        <f>SUM(Q229:Q233)</f>
        <v>15010300</v>
      </c>
      <c r="R228" s="919">
        <f>SUM(R229:R233)</f>
        <v>14648700</v>
      </c>
      <c r="S228" s="1148"/>
      <c r="T228" s="2062"/>
      <c r="U228" s="2062"/>
      <c r="V228" s="2062"/>
    </row>
    <row r="229" spans="1:44" s="2" customFormat="1" ht="16.5" customHeight="1" x14ac:dyDescent="0.25">
      <c r="A229" s="405"/>
      <c r="B229" s="409"/>
      <c r="C229" s="2055" t="s">
        <v>147</v>
      </c>
      <c r="D229" s="2056"/>
      <c r="E229" s="2056"/>
      <c r="F229" s="2056"/>
      <c r="G229" s="2056"/>
      <c r="H229" s="2056"/>
      <c r="I229" s="2056"/>
      <c r="J229" s="2057"/>
      <c r="K229" s="920">
        <f>SUMIF(J13:J217,"sb",K13:K217)</f>
        <v>10432866</v>
      </c>
      <c r="L229" s="921">
        <f>SUMIF(J13:J218,"sb",L13:L218)</f>
        <v>9847290</v>
      </c>
      <c r="M229" s="922">
        <f>SUMIF(J13:J217,"sb",M13:M217)</f>
        <v>9769400</v>
      </c>
      <c r="N229" s="923"/>
      <c r="O229" s="923"/>
      <c r="P229" s="924"/>
      <c r="Q229" s="925">
        <f>SUMIF(J13:J217,"sb",Q13:Q217)</f>
        <v>9189700</v>
      </c>
      <c r="R229" s="1179">
        <f>SUMIF(J13:J217,"sb",R13:R217)</f>
        <v>8828400</v>
      </c>
      <c r="S229" s="1147"/>
      <c r="T229" s="2058"/>
      <c r="U229" s="2058"/>
      <c r="V229" s="2058"/>
    </row>
    <row r="230" spans="1:44" s="2" customFormat="1" ht="16.5" customHeight="1" x14ac:dyDescent="0.25">
      <c r="A230" s="405"/>
      <c r="B230" s="409"/>
      <c r="C230" s="2071" t="s">
        <v>148</v>
      </c>
      <c r="D230" s="2072"/>
      <c r="E230" s="2072"/>
      <c r="F230" s="2072"/>
      <c r="G230" s="2072"/>
      <c r="H230" s="2072"/>
      <c r="I230" s="2072"/>
      <c r="J230" s="2073"/>
      <c r="K230" s="926">
        <f>SUMIF(J13:J217,"sb(sp)",K13:K217)</f>
        <v>1329211</v>
      </c>
      <c r="L230" s="927">
        <f>SUMIF(J13:J218,"sb(sp)",L13:L218)</f>
        <v>1384091</v>
      </c>
      <c r="M230" s="928">
        <f>SUMIF(J13:J215,"sb(sp)",M13:M215)</f>
        <v>1447600</v>
      </c>
      <c r="N230" s="929"/>
      <c r="O230" s="929"/>
      <c r="P230" s="930"/>
      <c r="Q230" s="931">
        <f>SUMIF(J13:J217,"sb(sp)",Q13:Q217)</f>
        <v>1441600</v>
      </c>
      <c r="R230" s="932">
        <f>SUMIF(J13:J217,"sb(sp)",R13:R217)</f>
        <v>1441300</v>
      </c>
      <c r="S230" s="1147"/>
      <c r="T230" s="2058"/>
      <c r="U230" s="2058"/>
      <c r="V230" s="2058"/>
    </row>
    <row r="231" spans="1:44" s="2" customFormat="1" ht="16.5" customHeight="1" x14ac:dyDescent="0.25">
      <c r="A231" s="405"/>
      <c r="B231" s="409"/>
      <c r="C231" s="2071" t="s">
        <v>262</v>
      </c>
      <c r="D231" s="2072"/>
      <c r="E231" s="2072"/>
      <c r="F231" s="2072"/>
      <c r="G231" s="2072"/>
      <c r="H231" s="2072"/>
      <c r="I231" s="2072"/>
      <c r="J231" s="2073"/>
      <c r="K231" s="926">
        <f>SUMIF(J13:J217,"sb(spl)",K13:K217)</f>
        <v>331101</v>
      </c>
      <c r="L231" s="927">
        <f>SUMIF(J13:J218,"sb(spl)",L13:L218)</f>
        <v>322891</v>
      </c>
      <c r="M231" s="928"/>
      <c r="N231" s="929"/>
      <c r="O231" s="929"/>
      <c r="P231" s="930"/>
      <c r="Q231" s="931"/>
      <c r="R231" s="932"/>
      <c r="S231" s="1147"/>
      <c r="T231" s="1147"/>
      <c r="U231" s="1147"/>
      <c r="V231" s="1147"/>
    </row>
    <row r="232" spans="1:44" s="2" customFormat="1" ht="16.5" customHeight="1" x14ac:dyDescent="0.25">
      <c r="A232" s="405"/>
      <c r="B232" s="409"/>
      <c r="C232" s="2071" t="s">
        <v>149</v>
      </c>
      <c r="D232" s="2072"/>
      <c r="E232" s="2072"/>
      <c r="F232" s="2072"/>
      <c r="G232" s="2072"/>
      <c r="H232" s="2072"/>
      <c r="I232" s="2072"/>
      <c r="J232" s="2073"/>
      <c r="K232" s="926">
        <f>SUMIF(J13:J217,"sb(vb)",K13:K217)</f>
        <v>4180046</v>
      </c>
      <c r="L232" s="927">
        <f>SUMIF(J13:J218,"sb(vb)",L13:L218)</f>
        <v>4358184</v>
      </c>
      <c r="M232" s="928">
        <f>SUMIF(J13:J217,"sb(vb)",M13:M217)</f>
        <v>4423400</v>
      </c>
      <c r="N232" s="929"/>
      <c r="O232" s="929"/>
      <c r="P232" s="930"/>
      <c r="Q232" s="931">
        <f>SUMIF(J13:J217,"sb(vb)",Q13:Q217)</f>
        <v>4379000</v>
      </c>
      <c r="R232" s="931">
        <f>SUMIF(J13:J217,"sb(vb)",R13:R217)</f>
        <v>4379000</v>
      </c>
      <c r="S232" s="1147"/>
      <c r="T232" s="2058"/>
      <c r="U232" s="2058"/>
      <c r="V232" s="2058"/>
    </row>
    <row r="233" spans="1:44" s="2" customFormat="1" ht="16.5" customHeight="1" x14ac:dyDescent="0.25">
      <c r="A233" s="405"/>
      <c r="B233" s="409"/>
      <c r="C233" s="2316" t="s">
        <v>263</v>
      </c>
      <c r="D233" s="2317"/>
      <c r="E233" s="2317"/>
      <c r="F233" s="2317"/>
      <c r="G233" s="2317"/>
      <c r="H233" s="2317"/>
      <c r="I233" s="2317"/>
      <c r="J233" s="2138"/>
      <c r="K233" s="880">
        <f>SUMIF(J13:J217,"sb(p)",K13:K217)</f>
        <v>39794</v>
      </c>
      <c r="L233" s="933">
        <f>SUMIF(J13:J218,"sb(p)",L13:L218)</f>
        <v>39794</v>
      </c>
      <c r="M233" s="934">
        <f>SUMIF(J13:J217,"sb(p)",M13:M217)</f>
        <v>0</v>
      </c>
      <c r="N233" s="935"/>
      <c r="O233" s="935"/>
      <c r="P233" s="936"/>
      <c r="Q233" s="937">
        <f>SUMIF(J13:J215,J182,Q13:Q215)</f>
        <v>0</v>
      </c>
      <c r="R233" s="765">
        <f>SUMIF(J13:J217,#REF!,R13:R217)</f>
        <v>0</v>
      </c>
      <c r="S233" s="1147"/>
      <c r="T233" s="2058"/>
      <c r="U233" s="2058"/>
      <c r="V233" s="2058"/>
    </row>
    <row r="234" spans="1:44" s="2" customFormat="1" ht="16.5" customHeight="1" thickBot="1" x14ac:dyDescent="0.3">
      <c r="A234" s="405"/>
      <c r="B234" s="409"/>
      <c r="C234" s="2310" t="s">
        <v>264</v>
      </c>
      <c r="D234" s="2311"/>
      <c r="E234" s="2311"/>
      <c r="F234" s="2311"/>
      <c r="G234" s="2311"/>
      <c r="H234" s="2311"/>
      <c r="I234" s="2311"/>
      <c r="J234" s="2312"/>
      <c r="K234" s="938">
        <f>SUMIF(J13:J217,"sb(l)",K13:K217)</f>
        <v>148281</v>
      </c>
      <c r="L234" s="939">
        <f>SUMIF(J13:J218,"sb(l)",L13:L218)</f>
        <v>148281</v>
      </c>
      <c r="M234" s="940">
        <f>SUMIF(J13:J217,"sb(l)",M13:M217)</f>
        <v>0</v>
      </c>
      <c r="N234" s="941"/>
      <c r="O234" s="941"/>
      <c r="P234" s="942"/>
      <c r="Q234" s="943"/>
      <c r="R234" s="944"/>
      <c r="S234" s="1147"/>
      <c r="T234" s="1147"/>
      <c r="U234" s="1147"/>
      <c r="V234" s="1147"/>
    </row>
    <row r="235" spans="1:44" s="2" customFormat="1" ht="16.5" customHeight="1" thickBot="1" x14ac:dyDescent="0.3">
      <c r="A235" s="405"/>
      <c r="B235" s="406"/>
      <c r="C235" s="2313" t="s">
        <v>150</v>
      </c>
      <c r="D235" s="2314"/>
      <c r="E235" s="2314"/>
      <c r="F235" s="2314"/>
      <c r="G235" s="2314"/>
      <c r="H235" s="2314"/>
      <c r="I235" s="2314"/>
      <c r="J235" s="2315"/>
      <c r="K235" s="913">
        <f>SUM(K236:K238)</f>
        <v>14720077</v>
      </c>
      <c r="L235" s="914">
        <f>SUM(L236:L238)</f>
        <v>14728985</v>
      </c>
      <c r="M235" s="915">
        <f>SUM(M236:P238)</f>
        <v>16683600</v>
      </c>
      <c r="N235" s="916"/>
      <c r="O235" s="916"/>
      <c r="P235" s="917"/>
      <c r="Q235" s="918">
        <f>SUM(Q236:Q238)</f>
        <v>17362800</v>
      </c>
      <c r="R235" s="919">
        <f>R236+R237+R238</f>
        <v>16697600</v>
      </c>
      <c r="S235" s="1148"/>
      <c r="T235" s="2062"/>
      <c r="U235" s="2062"/>
      <c r="V235" s="2062"/>
    </row>
    <row r="236" spans="1:44" s="2" customFormat="1" ht="16.5" customHeight="1" x14ac:dyDescent="0.25">
      <c r="A236" s="405"/>
      <c r="B236" s="409"/>
      <c r="C236" s="2068" t="s">
        <v>151</v>
      </c>
      <c r="D236" s="2069"/>
      <c r="E236" s="2069"/>
      <c r="F236" s="2069"/>
      <c r="G236" s="2069"/>
      <c r="H236" s="2069"/>
      <c r="I236" s="2069"/>
      <c r="J236" s="2070"/>
      <c r="K236" s="428">
        <f>SUMIF(J13:J217,"es",K13:K217)</f>
        <v>694062</v>
      </c>
      <c r="L236" s="429">
        <f>SUMIF(J13:J218,"es",L13:L218)</f>
        <v>694062</v>
      </c>
      <c r="M236" s="922">
        <f>SUMIF(J13:J217,"es",M13:M217)</f>
        <v>1341700</v>
      </c>
      <c r="N236" s="923"/>
      <c r="O236" s="923"/>
      <c r="P236" s="924"/>
      <c r="Q236" s="945">
        <f>SUMIF(J13:J215,"es",Q13:Q215)</f>
        <v>2031200</v>
      </c>
      <c r="R236" s="1183">
        <f>SUMIF(J13:J215,"es",R13:R215)</f>
        <v>1376500</v>
      </c>
      <c r="S236" s="1147"/>
      <c r="T236" s="2058"/>
      <c r="U236" s="2058"/>
      <c r="V236" s="2058"/>
    </row>
    <row r="237" spans="1:44" s="2" customFormat="1" ht="16.5" customHeight="1" x14ac:dyDescent="0.25">
      <c r="A237" s="405"/>
      <c r="B237" s="409"/>
      <c r="C237" s="2071" t="s">
        <v>152</v>
      </c>
      <c r="D237" s="2072"/>
      <c r="E237" s="2072"/>
      <c r="F237" s="2072"/>
      <c r="G237" s="2072"/>
      <c r="H237" s="2072"/>
      <c r="I237" s="2072"/>
      <c r="J237" s="2073"/>
      <c r="K237" s="926">
        <f>SUMIF(J13:J217,"lrvb",K13:K217)</f>
        <v>14000499</v>
      </c>
      <c r="L237" s="927">
        <f>SUMIF(J13:J218,"lrvb",L13:L218)</f>
        <v>14009407</v>
      </c>
      <c r="M237" s="928">
        <f>SUMIF(J13:J217,"lrvb",M13:M217)</f>
        <v>15340400</v>
      </c>
      <c r="N237" s="929"/>
      <c r="O237" s="929"/>
      <c r="P237" s="930"/>
      <c r="Q237" s="931">
        <f>SUMIF(J13:J217,"lrvb",Q13:Q217)</f>
        <v>15330000</v>
      </c>
      <c r="R237" s="931">
        <f>SUMIF(J13:J217,"lrvb",R13:R217)</f>
        <v>15319500</v>
      </c>
      <c r="S237" s="416"/>
      <c r="T237" s="2058"/>
      <c r="U237" s="2058"/>
      <c r="V237" s="2058"/>
    </row>
    <row r="238" spans="1:44" s="2" customFormat="1" ht="16.5" customHeight="1" thickBot="1" x14ac:dyDescent="0.3">
      <c r="A238" s="405"/>
      <c r="B238" s="409"/>
      <c r="C238" s="2055" t="s">
        <v>153</v>
      </c>
      <c r="D238" s="2056"/>
      <c r="E238" s="2056"/>
      <c r="F238" s="2056"/>
      <c r="G238" s="2056"/>
      <c r="H238" s="2056"/>
      <c r="I238" s="2056"/>
      <c r="J238" s="2057"/>
      <c r="K238" s="946">
        <f>SUMIF(J13:J217,"kt",K13:K217)</f>
        <v>25516</v>
      </c>
      <c r="L238" s="947">
        <f>SUMIF(J13:J218,"kt",L13:L218)</f>
        <v>25516</v>
      </c>
      <c r="M238" s="948">
        <f>SUMIF(J13:J217,"kt",M13:M217)</f>
        <v>1500</v>
      </c>
      <c r="N238" s="949"/>
      <c r="O238" s="949"/>
      <c r="P238" s="950"/>
      <c r="Q238" s="945">
        <f>SUMIF(J13:J215,"kt",Q13:Q215)</f>
        <v>1600</v>
      </c>
      <c r="R238" s="1183">
        <f>SUMIF(J13:J215,"kt",R13:R215)</f>
        <v>1600</v>
      </c>
      <c r="S238" s="416"/>
      <c r="T238" s="2058"/>
      <c r="U238" s="2058"/>
      <c r="V238" s="2058"/>
    </row>
    <row r="239" spans="1:44" s="2" customFormat="1" ht="16.5" customHeight="1" thickBot="1" x14ac:dyDescent="0.3">
      <c r="A239" s="405"/>
      <c r="B239" s="406"/>
      <c r="C239" s="2059" t="s">
        <v>154</v>
      </c>
      <c r="D239" s="2060"/>
      <c r="E239" s="2060"/>
      <c r="F239" s="2060"/>
      <c r="G239" s="2060"/>
      <c r="H239" s="2060"/>
      <c r="I239" s="2060"/>
      <c r="J239" s="2061"/>
      <c r="K239" s="951">
        <f>K235+K228</f>
        <v>31181376</v>
      </c>
      <c r="L239" s="952">
        <f>L235+L228</f>
        <v>30829516</v>
      </c>
      <c r="M239" s="953">
        <f>M235+M228</f>
        <v>32324000</v>
      </c>
      <c r="N239" s="954"/>
      <c r="O239" s="954"/>
      <c r="P239" s="955"/>
      <c r="Q239" s="956">
        <f>Q228+Q235</f>
        <v>32373100</v>
      </c>
      <c r="R239" s="957">
        <f>R228+R235</f>
        <v>31346300</v>
      </c>
      <c r="S239" s="420"/>
      <c r="T239" s="2062"/>
      <c r="U239" s="2062"/>
      <c r="V239" s="2062"/>
    </row>
    <row r="240" spans="1:44" s="1" customFormat="1" ht="16.5" customHeight="1" x14ac:dyDescent="0.2">
      <c r="B240" s="421"/>
      <c r="C240" s="422"/>
      <c r="D240" s="422"/>
      <c r="E240" s="423"/>
      <c r="F240" s="423"/>
      <c r="G240" s="424"/>
      <c r="H240" s="425"/>
      <c r="I240" s="958"/>
      <c r="J240" s="426"/>
      <c r="K240" s="1224">
        <f>K222-K239</f>
        <v>0</v>
      </c>
      <c r="L240" s="1224">
        <f>L222-L239</f>
        <v>0</v>
      </c>
      <c r="M240" s="1225">
        <f>M239-M222</f>
        <v>0</v>
      </c>
      <c r="N240" s="1224"/>
      <c r="O240" s="1224"/>
      <c r="P240" s="1224"/>
      <c r="Q240" s="1224">
        <f>Q222-Q239</f>
        <v>0</v>
      </c>
      <c r="R240" s="1224">
        <f>R222-R239</f>
        <v>0</v>
      </c>
      <c r="S240" s="427"/>
      <c r="T240" s="426"/>
      <c r="U240" s="426"/>
    </row>
  </sheetData>
  <mergeCells count="256">
    <mergeCell ref="I13:I19"/>
    <mergeCell ref="E14:E15"/>
    <mergeCell ref="L14:L16"/>
    <mergeCell ref="L17:L19"/>
    <mergeCell ref="S19:S20"/>
    <mergeCell ref="S7:S8"/>
    <mergeCell ref="T7:V7"/>
    <mergeCell ref="A9:V9"/>
    <mergeCell ref="A10:V10"/>
    <mergeCell ref="B11:V11"/>
    <mergeCell ref="C12:V12"/>
    <mergeCell ref="R6:R8"/>
    <mergeCell ref="A2:V2"/>
    <mergeCell ref="A3:V3"/>
    <mergeCell ref="A4:V4"/>
    <mergeCell ref="A5:V5"/>
    <mergeCell ref="A6:A8"/>
    <mergeCell ref="B6:B8"/>
    <mergeCell ref="C6:C8"/>
    <mergeCell ref="E6:E8"/>
    <mergeCell ref="F6:F8"/>
    <mergeCell ref="G6:G8"/>
    <mergeCell ref="S6:V6"/>
    <mergeCell ref="K7:K8"/>
    <mergeCell ref="L7:L8"/>
    <mergeCell ref="M7:M8"/>
    <mergeCell ref="N7:O7"/>
    <mergeCell ref="P7:P8"/>
    <mergeCell ref="H6:H8"/>
    <mergeCell ref="I6:I8"/>
    <mergeCell ref="J6:J8"/>
    <mergeCell ref="M6:P6"/>
    <mergeCell ref="Q6:Q8"/>
    <mergeCell ref="V29:V30"/>
    <mergeCell ref="E31:E32"/>
    <mergeCell ref="I31:I32"/>
    <mergeCell ref="S31:S32"/>
    <mergeCell ref="A33:A34"/>
    <mergeCell ref="B33:B34"/>
    <mergeCell ref="E33:E34"/>
    <mergeCell ref="I33:I34"/>
    <mergeCell ref="S27:S28"/>
    <mergeCell ref="E29:E30"/>
    <mergeCell ref="I29:I30"/>
    <mergeCell ref="S29:S30"/>
    <mergeCell ref="T29:T30"/>
    <mergeCell ref="U29:U30"/>
    <mergeCell ref="A43:A44"/>
    <mergeCell ref="B43:B44"/>
    <mergeCell ref="C43:C44"/>
    <mergeCell ref="E43:E44"/>
    <mergeCell ref="F43:F44"/>
    <mergeCell ref="A35:A36"/>
    <mergeCell ref="B35:B36"/>
    <mergeCell ref="G43:G44"/>
    <mergeCell ref="H43:H44"/>
    <mergeCell ref="E35:E38"/>
    <mergeCell ref="I35:I36"/>
    <mergeCell ref="S35:S36"/>
    <mergeCell ref="S39:S40"/>
    <mergeCell ref="I42:J42"/>
    <mergeCell ref="S41:S42"/>
    <mergeCell ref="U47:U48"/>
    <mergeCell ref="T41:T42"/>
    <mergeCell ref="U41:U42"/>
    <mergeCell ref="V41:V42"/>
    <mergeCell ref="I43:I44"/>
    <mergeCell ref="V47:V48"/>
    <mergeCell ref="A49:A50"/>
    <mergeCell ref="B49:B50"/>
    <mergeCell ref="E49:E50"/>
    <mergeCell ref="I49:I50"/>
    <mergeCell ref="T45:T46"/>
    <mergeCell ref="U45:U46"/>
    <mergeCell ref="V45:V46"/>
    <mergeCell ref="A47:A48"/>
    <mergeCell ref="B47:B48"/>
    <mergeCell ref="C47:C48"/>
    <mergeCell ref="E47:E48"/>
    <mergeCell ref="I47:I48"/>
    <mergeCell ref="S47:S48"/>
    <mergeCell ref="T47:T48"/>
    <mergeCell ref="E45:E46"/>
    <mergeCell ref="I45:I46"/>
    <mergeCell ref="S45:S46"/>
    <mergeCell ref="D99:D105"/>
    <mergeCell ref="E99:E105"/>
    <mergeCell ref="S100:S101"/>
    <mergeCell ref="S102:S103"/>
    <mergeCell ref="S104:S105"/>
    <mergeCell ref="C51:J51"/>
    <mergeCell ref="S51:V51"/>
    <mergeCell ref="C52:V52"/>
    <mergeCell ref="D54:D61"/>
    <mergeCell ref="E67:E68"/>
    <mergeCell ref="S67:S68"/>
    <mergeCell ref="E85:E86"/>
    <mergeCell ref="E93:E94"/>
    <mergeCell ref="S84:S86"/>
    <mergeCell ref="S91:S92"/>
    <mergeCell ref="A115:A116"/>
    <mergeCell ref="B115:B116"/>
    <mergeCell ref="C115:C116"/>
    <mergeCell ref="E115:E116"/>
    <mergeCell ref="F115:F116"/>
    <mergeCell ref="G115:G116"/>
    <mergeCell ref="E106:E107"/>
    <mergeCell ref="E108:E111"/>
    <mergeCell ref="S108:S109"/>
    <mergeCell ref="S110:S111"/>
    <mergeCell ref="S112:S113"/>
    <mergeCell ref="I114:J114"/>
    <mergeCell ref="S114:V114"/>
    <mergeCell ref="H115:H116"/>
    <mergeCell ref="I115:I116"/>
    <mergeCell ref="S115:S116"/>
    <mergeCell ref="E143:E144"/>
    <mergeCell ref="H143:H144"/>
    <mergeCell ref="I143:I144"/>
    <mergeCell ref="E125:E126"/>
    <mergeCell ref="S125:S126"/>
    <mergeCell ref="I127:I128"/>
    <mergeCell ref="S127:S128"/>
    <mergeCell ref="A131:A132"/>
    <mergeCell ref="B131:B132"/>
    <mergeCell ref="I131:I135"/>
    <mergeCell ref="S139:S140"/>
    <mergeCell ref="F124:F126"/>
    <mergeCell ref="G124:G126"/>
    <mergeCell ref="H124:H126"/>
    <mergeCell ref="I124:I126"/>
    <mergeCell ref="E131:E133"/>
    <mergeCell ref="E134:E135"/>
    <mergeCell ref="S131:S133"/>
    <mergeCell ref="S134:S135"/>
    <mergeCell ref="U149:U150"/>
    <mergeCell ref="V149:V150"/>
    <mergeCell ref="E151:E152"/>
    <mergeCell ref="F151:F152"/>
    <mergeCell ref="G151:G152"/>
    <mergeCell ref="H151:H152"/>
    <mergeCell ref="I151:I152"/>
    <mergeCell ref="T146:T147"/>
    <mergeCell ref="U146:U147"/>
    <mergeCell ref="V146:V147"/>
    <mergeCell ref="E148:E150"/>
    <mergeCell ref="F148:F150"/>
    <mergeCell ref="G148:G150"/>
    <mergeCell ref="H148:H150"/>
    <mergeCell ref="I148:I150"/>
    <mergeCell ref="S149:S150"/>
    <mergeCell ref="T149:T150"/>
    <mergeCell ref="E145:E147"/>
    <mergeCell ref="F145:F147"/>
    <mergeCell ref="G145:G147"/>
    <mergeCell ref="H145:H147"/>
    <mergeCell ref="I145:I147"/>
    <mergeCell ref="S146:S147"/>
    <mergeCell ref="E162:E163"/>
    <mergeCell ref="H162:H163"/>
    <mergeCell ref="I162:I163"/>
    <mergeCell ref="E164:E165"/>
    <mergeCell ref="I164:I165"/>
    <mergeCell ref="E166:E168"/>
    <mergeCell ref="I166:I168"/>
    <mergeCell ref="C153:J153"/>
    <mergeCell ref="S153:V153"/>
    <mergeCell ref="C154:V154"/>
    <mergeCell ref="E156:E158"/>
    <mergeCell ref="I156:I158"/>
    <mergeCell ref="E159:E161"/>
    <mergeCell ref="I159:I161"/>
    <mergeCell ref="S174:S175"/>
    <mergeCell ref="U174:U175"/>
    <mergeCell ref="V174:V175"/>
    <mergeCell ref="E178:E179"/>
    <mergeCell ref="I178:I179"/>
    <mergeCell ref="S178:S179"/>
    <mergeCell ref="E169:E171"/>
    <mergeCell ref="I169:I171"/>
    <mergeCell ref="E172:E173"/>
    <mergeCell ref="I172:I173"/>
    <mergeCell ref="E174:E177"/>
    <mergeCell ref="I174:I177"/>
    <mergeCell ref="E190:E192"/>
    <mergeCell ref="I190:I191"/>
    <mergeCell ref="D193:E193"/>
    <mergeCell ref="S193:V193"/>
    <mergeCell ref="C194:J194"/>
    <mergeCell ref="S194:V194"/>
    <mergeCell ref="D180:I180"/>
    <mergeCell ref="S180:V180"/>
    <mergeCell ref="E182:E185"/>
    <mergeCell ref="I182:I183"/>
    <mergeCell ref="S182:S185"/>
    <mergeCell ref="E186:E189"/>
    <mergeCell ref="I186:I187"/>
    <mergeCell ref="S186:S189"/>
    <mergeCell ref="C195:V195"/>
    <mergeCell ref="E197:E199"/>
    <mergeCell ref="F197:F199"/>
    <mergeCell ref="I197:I198"/>
    <mergeCell ref="S200:S202"/>
    <mergeCell ref="I203:I204"/>
    <mergeCell ref="E204:E205"/>
    <mergeCell ref="F206:F207"/>
    <mergeCell ref="E208:E209"/>
    <mergeCell ref="S197:S198"/>
    <mergeCell ref="L205:L207"/>
    <mergeCell ref="C216:C219"/>
    <mergeCell ref="E217:E219"/>
    <mergeCell ref="G217:G219"/>
    <mergeCell ref="I217:I219"/>
    <mergeCell ref="C220:J220"/>
    <mergeCell ref="S220:V220"/>
    <mergeCell ref="S208:S209"/>
    <mergeCell ref="E210:E211"/>
    <mergeCell ref="G210:G211"/>
    <mergeCell ref="S210:S211"/>
    <mergeCell ref="L213:L214"/>
    <mergeCell ref="E214:E215"/>
    <mergeCell ref="S214:S215"/>
    <mergeCell ref="C227:J227"/>
    <mergeCell ref="T227:V227"/>
    <mergeCell ref="C228:J228"/>
    <mergeCell ref="T228:V228"/>
    <mergeCell ref="C221:J221"/>
    <mergeCell ref="S221:V221"/>
    <mergeCell ref="B222:J222"/>
    <mergeCell ref="S222:V222"/>
    <mergeCell ref="A223:V223"/>
    <mergeCell ref="A224:U224"/>
    <mergeCell ref="S1:V1"/>
    <mergeCell ref="S94:S97"/>
    <mergeCell ref="C239:J239"/>
    <mergeCell ref="T239:V239"/>
    <mergeCell ref="C237:J237"/>
    <mergeCell ref="T237:V237"/>
    <mergeCell ref="C238:J238"/>
    <mergeCell ref="T238:V238"/>
    <mergeCell ref="C234:J234"/>
    <mergeCell ref="C235:J235"/>
    <mergeCell ref="T235:V235"/>
    <mergeCell ref="C236:J236"/>
    <mergeCell ref="T236:V236"/>
    <mergeCell ref="C231:J231"/>
    <mergeCell ref="C232:J232"/>
    <mergeCell ref="T232:V232"/>
    <mergeCell ref="C233:J233"/>
    <mergeCell ref="T233:V233"/>
    <mergeCell ref="C229:J229"/>
    <mergeCell ref="T229:V229"/>
    <mergeCell ref="C230:J230"/>
    <mergeCell ref="T230:V230"/>
    <mergeCell ref="A225:U225"/>
    <mergeCell ref="E226:R226"/>
  </mergeCells>
  <pageMargins left="0" right="0" top="0.35433070866141736" bottom="0" header="0.31496062992125984" footer="0.31496062992125984"/>
  <pageSetup paperSize="9" scale="76" orientation="landscape" r:id="rId1"/>
  <rowBreaks count="9" manualBreakCount="9">
    <brk id="21" max="21" man="1"/>
    <brk id="34" max="21" man="1"/>
    <brk id="61" max="21" man="1"/>
    <brk id="117" max="21" man="1"/>
    <brk id="128" max="21" man="1"/>
    <brk id="147" max="21" man="1"/>
    <brk id="171" max="21" man="1"/>
    <brk id="194" max="21" man="1"/>
    <brk id="215" max="2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1"/>
  <sheetViews>
    <sheetView zoomScaleNormal="100" zoomScaleSheetLayoutView="70" workbookViewId="0"/>
  </sheetViews>
  <sheetFormatPr defaultColWidth="9.140625" defaultRowHeight="15" x14ac:dyDescent="0.25"/>
  <cols>
    <col min="1" max="1" width="3.28515625" style="1099" customWidth="1"/>
    <col min="2" max="2" width="3.28515625" style="1319" customWidth="1"/>
    <col min="3" max="3" width="3.28515625" style="1099" customWidth="1"/>
    <col min="4" max="4" width="25.28515625" style="1099" customWidth="1"/>
    <col min="5" max="5" width="4.7109375" style="1099" customWidth="1"/>
    <col min="6" max="6" width="3.140625" style="1099" customWidth="1"/>
    <col min="7" max="7" width="8" style="1099" customWidth="1"/>
    <col min="8" max="8" width="10.140625" style="1099" customWidth="1"/>
    <col min="9" max="9" width="9.7109375" style="1099" customWidth="1"/>
    <col min="10" max="10" width="8.42578125" style="1099" customWidth="1"/>
    <col min="11" max="11" width="9.85546875" style="1099" customWidth="1"/>
    <col min="12" max="12" width="9.42578125" style="1099" customWidth="1"/>
    <col min="13" max="13" width="8.42578125" style="1099" customWidth="1"/>
    <col min="14" max="14" width="9.42578125" style="1099" customWidth="1"/>
    <col min="15" max="15" width="9.85546875" style="1099" customWidth="1"/>
    <col min="16" max="16" width="8.42578125" style="1099" customWidth="1"/>
    <col min="17" max="17" width="24.28515625" style="1099" customWidth="1"/>
    <col min="18" max="18" width="6.7109375" style="1099" customWidth="1"/>
    <col min="19" max="20" width="5.7109375" style="1099" customWidth="1"/>
    <col min="21" max="21" width="44.140625" style="1099" customWidth="1"/>
    <col min="22" max="16384" width="9.140625" style="1099"/>
  </cols>
  <sheetData>
    <row r="1" spans="1:26" ht="27.75" customHeight="1" x14ac:dyDescent="0.25">
      <c r="Q1" s="2542" t="s">
        <v>309</v>
      </c>
      <c r="R1" s="2542"/>
      <c r="S1" s="2542"/>
      <c r="T1" s="2542"/>
      <c r="U1" s="2542"/>
    </row>
    <row r="2" spans="1:26" s="1089" customFormat="1" ht="16.5" customHeight="1" x14ac:dyDescent="0.25">
      <c r="A2" s="2228" t="s">
        <v>0</v>
      </c>
      <c r="B2" s="2228"/>
      <c r="C2" s="2228"/>
      <c r="D2" s="2228"/>
      <c r="E2" s="2228"/>
      <c r="F2" s="2228"/>
      <c r="G2" s="2228"/>
      <c r="H2" s="2228"/>
      <c r="I2" s="2228"/>
      <c r="J2" s="2228"/>
      <c r="K2" s="2228"/>
      <c r="L2" s="2228"/>
      <c r="M2" s="2228"/>
      <c r="N2" s="2228"/>
      <c r="O2" s="2228"/>
      <c r="P2" s="2228"/>
      <c r="Q2" s="2228"/>
      <c r="R2" s="2228"/>
      <c r="S2" s="2228"/>
      <c r="T2" s="2228"/>
      <c r="U2" s="2228"/>
    </row>
    <row r="3" spans="1:26" s="1090" customFormat="1" ht="16.5" customHeight="1" x14ac:dyDescent="0.25">
      <c r="A3" s="2229" t="s">
        <v>1</v>
      </c>
      <c r="B3" s="2229"/>
      <c r="C3" s="2229"/>
      <c r="D3" s="2229"/>
      <c r="E3" s="2229"/>
      <c r="F3" s="2229"/>
      <c r="G3" s="2229"/>
      <c r="H3" s="2229"/>
      <c r="I3" s="2229"/>
      <c r="J3" s="2229"/>
      <c r="K3" s="2229"/>
      <c r="L3" s="2229"/>
      <c r="M3" s="2229"/>
      <c r="N3" s="2229"/>
      <c r="O3" s="2229"/>
      <c r="P3" s="2229"/>
      <c r="Q3" s="2229"/>
      <c r="R3" s="2229"/>
      <c r="S3" s="2229"/>
      <c r="T3" s="2229"/>
      <c r="U3" s="2229"/>
    </row>
    <row r="4" spans="1:26" s="1090" customFormat="1" ht="16.5" customHeight="1" x14ac:dyDescent="0.25">
      <c r="A4" s="2230" t="s">
        <v>2</v>
      </c>
      <c r="B4" s="2230"/>
      <c r="C4" s="2230"/>
      <c r="D4" s="2230"/>
      <c r="E4" s="2230"/>
      <c r="F4" s="2230"/>
      <c r="G4" s="2230"/>
      <c r="H4" s="2230"/>
      <c r="I4" s="2230"/>
      <c r="J4" s="2230"/>
      <c r="K4" s="2230"/>
      <c r="L4" s="2230"/>
      <c r="M4" s="2230"/>
      <c r="N4" s="2230"/>
      <c r="O4" s="2230"/>
      <c r="P4" s="2230"/>
      <c r="Q4" s="2230"/>
      <c r="R4" s="2230"/>
      <c r="S4" s="2230"/>
      <c r="T4" s="2230"/>
      <c r="U4" s="2230"/>
    </row>
    <row r="5" spans="1:26" s="2" customFormat="1" ht="21" customHeight="1" thickBot="1" x14ac:dyDescent="0.25">
      <c r="A5" s="2231" t="s">
        <v>3</v>
      </c>
      <c r="B5" s="2231"/>
      <c r="C5" s="2231"/>
      <c r="D5" s="2231"/>
      <c r="E5" s="2231"/>
      <c r="F5" s="2231"/>
      <c r="G5" s="2231"/>
      <c r="H5" s="2231"/>
      <c r="I5" s="2231"/>
      <c r="J5" s="2231"/>
      <c r="K5" s="2231"/>
      <c r="L5" s="2231"/>
      <c r="M5" s="2231"/>
      <c r="N5" s="2231"/>
      <c r="O5" s="2231"/>
      <c r="P5" s="2231"/>
      <c r="Q5" s="2231"/>
      <c r="R5" s="2231"/>
      <c r="S5" s="2231"/>
      <c r="T5" s="2231"/>
      <c r="U5" s="2231"/>
    </row>
    <row r="6" spans="1:26" s="3" customFormat="1" ht="18.75" customHeight="1" thickBot="1" x14ac:dyDescent="0.3">
      <c r="A6" s="2232" t="s">
        <v>4</v>
      </c>
      <c r="B6" s="2235" t="s">
        <v>5</v>
      </c>
      <c r="C6" s="2238" t="s">
        <v>6</v>
      </c>
      <c r="D6" s="2241" t="s">
        <v>7</v>
      </c>
      <c r="E6" s="2244" t="s">
        <v>8</v>
      </c>
      <c r="F6" s="2276" t="s">
        <v>10</v>
      </c>
      <c r="G6" s="2279" t="s">
        <v>11</v>
      </c>
      <c r="H6" s="2556" t="s">
        <v>12</v>
      </c>
      <c r="I6" s="2559" t="s">
        <v>311</v>
      </c>
      <c r="J6" s="2549" t="s">
        <v>312</v>
      </c>
      <c r="K6" s="2562" t="s">
        <v>348</v>
      </c>
      <c r="L6" s="2559" t="s">
        <v>349</v>
      </c>
      <c r="M6" s="2549" t="s">
        <v>312</v>
      </c>
      <c r="N6" s="2562" t="s">
        <v>351</v>
      </c>
      <c r="O6" s="2559" t="s">
        <v>350</v>
      </c>
      <c r="P6" s="2549" t="s">
        <v>312</v>
      </c>
      <c r="Q6" s="2301" t="s">
        <v>15</v>
      </c>
      <c r="R6" s="2302"/>
      <c r="S6" s="2302"/>
      <c r="T6" s="2303"/>
      <c r="U6" s="2553" t="s">
        <v>329</v>
      </c>
    </row>
    <row r="7" spans="1:26" s="3" customFormat="1" ht="16.5" customHeight="1" x14ac:dyDescent="0.25">
      <c r="A7" s="2233"/>
      <c r="B7" s="2236"/>
      <c r="C7" s="2239"/>
      <c r="D7" s="2242"/>
      <c r="E7" s="2245"/>
      <c r="F7" s="2277"/>
      <c r="G7" s="2280"/>
      <c r="H7" s="2557"/>
      <c r="I7" s="2560"/>
      <c r="J7" s="2550"/>
      <c r="K7" s="2563"/>
      <c r="L7" s="2560"/>
      <c r="M7" s="2550"/>
      <c r="N7" s="2563"/>
      <c r="O7" s="2560"/>
      <c r="P7" s="2550"/>
      <c r="Q7" s="2304" t="s">
        <v>7</v>
      </c>
      <c r="R7" s="2306" t="s">
        <v>16</v>
      </c>
      <c r="S7" s="2307"/>
      <c r="T7" s="2308"/>
      <c r="U7" s="2554"/>
    </row>
    <row r="8" spans="1:26" s="3" customFormat="1" ht="103.5" customHeight="1" thickBot="1" x14ac:dyDescent="0.3">
      <c r="A8" s="2234"/>
      <c r="B8" s="2237"/>
      <c r="C8" s="2240"/>
      <c r="D8" s="2243"/>
      <c r="E8" s="2246"/>
      <c r="F8" s="2278"/>
      <c r="G8" s="2281"/>
      <c r="H8" s="2558"/>
      <c r="I8" s="2561"/>
      <c r="J8" s="2551"/>
      <c r="K8" s="2564"/>
      <c r="L8" s="2561"/>
      <c r="M8" s="2551"/>
      <c r="N8" s="2564"/>
      <c r="O8" s="2561"/>
      <c r="P8" s="2551"/>
      <c r="Q8" s="2305"/>
      <c r="R8" s="4" t="s">
        <v>17</v>
      </c>
      <c r="S8" s="4" t="s">
        <v>18</v>
      </c>
      <c r="T8" s="5" t="s">
        <v>19</v>
      </c>
      <c r="U8" s="2555"/>
    </row>
    <row r="9" spans="1:26" s="2" customFormat="1" ht="14.25" customHeight="1" x14ac:dyDescent="0.25">
      <c r="A9" s="2258" t="s">
        <v>20</v>
      </c>
      <c r="B9" s="2259"/>
      <c r="C9" s="2259"/>
      <c r="D9" s="2259"/>
      <c r="E9" s="2259"/>
      <c r="F9" s="2259"/>
      <c r="G9" s="2259"/>
      <c r="H9" s="2259"/>
      <c r="I9" s="2259"/>
      <c r="J9" s="2259"/>
      <c r="K9" s="2259"/>
      <c r="L9" s="2259"/>
      <c r="M9" s="2259"/>
      <c r="N9" s="2259"/>
      <c r="O9" s="2259"/>
      <c r="P9" s="2259"/>
      <c r="Q9" s="2259"/>
      <c r="R9" s="2259"/>
      <c r="S9" s="2259"/>
      <c r="T9" s="2259"/>
      <c r="U9" s="2260"/>
    </row>
    <row r="10" spans="1:26" s="2" customFormat="1" ht="16.5" customHeight="1" thickBot="1" x14ac:dyDescent="0.3">
      <c r="A10" s="2261" t="s">
        <v>21</v>
      </c>
      <c r="B10" s="2262"/>
      <c r="C10" s="2262"/>
      <c r="D10" s="2262"/>
      <c r="E10" s="2262"/>
      <c r="F10" s="2262"/>
      <c r="G10" s="2262"/>
      <c r="H10" s="2262"/>
      <c r="I10" s="2262"/>
      <c r="J10" s="2262"/>
      <c r="K10" s="2262"/>
      <c r="L10" s="2262"/>
      <c r="M10" s="2262"/>
      <c r="N10" s="2262"/>
      <c r="O10" s="2262"/>
      <c r="P10" s="2262"/>
      <c r="Q10" s="2262"/>
      <c r="R10" s="2262"/>
      <c r="S10" s="2262"/>
      <c r="T10" s="2262"/>
      <c r="U10" s="2263"/>
      <c r="Z10" s="3"/>
    </row>
    <row r="11" spans="1:26" s="3" customFormat="1" ht="16.5" customHeight="1" thickBot="1" x14ac:dyDescent="0.3">
      <c r="A11" s="6" t="s">
        <v>22</v>
      </c>
      <c r="B11" s="2264" t="s">
        <v>23</v>
      </c>
      <c r="C11" s="2264"/>
      <c r="D11" s="2264"/>
      <c r="E11" s="2264"/>
      <c r="F11" s="2264"/>
      <c r="G11" s="2264"/>
      <c r="H11" s="2264"/>
      <c r="I11" s="2264"/>
      <c r="J11" s="2264"/>
      <c r="K11" s="2264"/>
      <c r="L11" s="2264"/>
      <c r="M11" s="2264"/>
      <c r="N11" s="2264"/>
      <c r="O11" s="2264"/>
      <c r="P11" s="2264"/>
      <c r="Q11" s="2264"/>
      <c r="R11" s="2264"/>
      <c r="S11" s="2264"/>
      <c r="T11" s="2264"/>
      <c r="U11" s="2265"/>
    </row>
    <row r="12" spans="1:26" s="3" customFormat="1" ht="16.5" customHeight="1" thickBot="1" x14ac:dyDescent="0.3">
      <c r="A12" s="7" t="s">
        <v>22</v>
      </c>
      <c r="B12" s="8" t="s">
        <v>22</v>
      </c>
      <c r="C12" s="2266" t="s">
        <v>24</v>
      </c>
      <c r="D12" s="2266"/>
      <c r="E12" s="2266"/>
      <c r="F12" s="2266"/>
      <c r="G12" s="2267"/>
      <c r="H12" s="2267"/>
      <c r="I12" s="2267"/>
      <c r="J12" s="2267"/>
      <c r="K12" s="2267"/>
      <c r="L12" s="2267"/>
      <c r="M12" s="2267"/>
      <c r="N12" s="2267"/>
      <c r="O12" s="2267"/>
      <c r="P12" s="2267"/>
      <c r="Q12" s="2267"/>
      <c r="R12" s="2267"/>
      <c r="S12" s="2267"/>
      <c r="T12" s="2267"/>
      <c r="U12" s="2268"/>
    </row>
    <row r="13" spans="1:26" s="3" customFormat="1" ht="81.75" customHeight="1" x14ac:dyDescent="0.25">
      <c r="A13" s="1202" t="s">
        <v>22</v>
      </c>
      <c r="B13" s="9" t="s">
        <v>22</v>
      </c>
      <c r="C13" s="10" t="s">
        <v>22</v>
      </c>
      <c r="D13" s="11" t="s">
        <v>25</v>
      </c>
      <c r="E13" s="168"/>
      <c r="F13" s="1508" t="s">
        <v>27</v>
      </c>
      <c r="G13" s="1509" t="s">
        <v>28</v>
      </c>
      <c r="H13" s="1611">
        <f>1155.6+2.1-420+6.1</f>
        <v>743.79999999999984</v>
      </c>
      <c r="I13" s="1861">
        <v>727</v>
      </c>
      <c r="J13" s="1862">
        <f>I13-H13</f>
        <v>-16.799999999999841</v>
      </c>
      <c r="K13" s="14">
        <v>1209.7</v>
      </c>
      <c r="L13" s="1720">
        <v>1209.7</v>
      </c>
      <c r="M13" s="1705"/>
      <c r="N13" s="14">
        <v>1209.7</v>
      </c>
      <c r="O13" s="1720">
        <v>1209.7</v>
      </c>
      <c r="P13" s="1718"/>
      <c r="Q13" s="992" t="s">
        <v>269</v>
      </c>
      <c r="R13" s="17">
        <v>5</v>
      </c>
      <c r="S13" s="18">
        <v>5</v>
      </c>
      <c r="T13" s="1474">
        <v>5</v>
      </c>
      <c r="U13" s="1456" t="s">
        <v>376</v>
      </c>
    </row>
    <row r="14" spans="1:26" s="3" customFormat="1" ht="42" customHeight="1" x14ac:dyDescent="0.25">
      <c r="A14" s="1200"/>
      <c r="B14" s="20"/>
      <c r="C14" s="21"/>
      <c r="D14" s="2116" t="s">
        <v>30</v>
      </c>
      <c r="E14" s="1421"/>
      <c r="F14" s="1510"/>
      <c r="G14" s="1511" t="s">
        <v>31</v>
      </c>
      <c r="H14" s="1612">
        <f>4309.8-128.4</f>
        <v>4181.4000000000005</v>
      </c>
      <c r="I14" s="1647">
        <f>4181.4-25.5</f>
        <v>4155.8999999999996</v>
      </c>
      <c r="J14" s="1515">
        <f>I14-H14</f>
        <v>-25.500000000000909</v>
      </c>
      <c r="K14" s="84">
        <f>4313.4-3.5</f>
        <v>4309.8999999999996</v>
      </c>
      <c r="L14" s="1658">
        <f>4313.4-3.5</f>
        <v>4309.8999999999996</v>
      </c>
      <c r="M14" s="1719"/>
      <c r="N14" s="84">
        <f>4313.5-3.5</f>
        <v>4310</v>
      </c>
      <c r="O14" s="1658">
        <f>4313.5-3.5</f>
        <v>4310</v>
      </c>
      <c r="P14" s="1595"/>
      <c r="Q14" s="27" t="s">
        <v>268</v>
      </c>
      <c r="R14" s="1863" t="s">
        <v>361</v>
      </c>
      <c r="S14" s="1394">
        <v>196</v>
      </c>
      <c r="T14" s="1475">
        <v>196</v>
      </c>
      <c r="U14" s="2101" t="s">
        <v>364</v>
      </c>
    </row>
    <row r="15" spans="1:26" s="3" customFormat="1" ht="54" customHeight="1" x14ac:dyDescent="0.25">
      <c r="A15" s="1200"/>
      <c r="B15" s="20"/>
      <c r="C15" s="21"/>
      <c r="D15" s="2117"/>
      <c r="E15" s="1421"/>
      <c r="F15" s="1510"/>
      <c r="G15" s="1512"/>
      <c r="H15" s="1613"/>
      <c r="I15" s="1648"/>
      <c r="J15" s="1601"/>
      <c r="K15" s="1526"/>
      <c r="L15" s="1648"/>
      <c r="M15" s="1601"/>
      <c r="N15" s="1526"/>
      <c r="O15" s="1648"/>
      <c r="P15" s="1513"/>
      <c r="Q15" s="563" t="s">
        <v>272</v>
      </c>
      <c r="R15" s="1864" t="s">
        <v>362</v>
      </c>
      <c r="S15" s="1493">
        <v>65</v>
      </c>
      <c r="T15" s="600">
        <v>70</v>
      </c>
      <c r="U15" s="2101"/>
    </row>
    <row r="16" spans="1:26" s="3" customFormat="1" ht="30" customHeight="1" x14ac:dyDescent="0.25">
      <c r="A16" s="1200"/>
      <c r="B16" s="20"/>
      <c r="C16" s="21"/>
      <c r="D16" s="2117"/>
      <c r="E16" s="1421"/>
      <c r="F16" s="1510"/>
      <c r="G16" s="1512"/>
      <c r="H16" s="1613"/>
      <c r="I16" s="1648"/>
      <c r="J16" s="1601"/>
      <c r="K16" s="1526"/>
      <c r="L16" s="1648"/>
      <c r="M16" s="1601"/>
      <c r="N16" s="1526"/>
      <c r="O16" s="1648"/>
      <c r="P16" s="1513"/>
      <c r="Q16" s="37" t="s">
        <v>33</v>
      </c>
      <c r="R16" s="34">
        <v>3500</v>
      </c>
      <c r="S16" s="1493">
        <v>3500</v>
      </c>
      <c r="T16" s="600">
        <v>3500</v>
      </c>
      <c r="U16" s="2101"/>
    </row>
    <row r="17" spans="1:25" s="3" customFormat="1" ht="42.75" customHeight="1" x14ac:dyDescent="0.25">
      <c r="A17" s="1350"/>
      <c r="B17" s="20"/>
      <c r="C17" s="21"/>
      <c r="D17" s="35"/>
      <c r="E17" s="22"/>
      <c r="F17" s="993"/>
      <c r="G17" s="31"/>
      <c r="H17" s="1614"/>
      <c r="I17" s="1649"/>
      <c r="J17" s="146"/>
      <c r="K17" s="32"/>
      <c r="L17" s="1650"/>
      <c r="M17" s="146"/>
      <c r="N17" s="32"/>
      <c r="O17" s="1650"/>
      <c r="P17" s="36"/>
      <c r="Q17" s="39" t="s">
        <v>34</v>
      </c>
      <c r="R17" s="1420" t="s">
        <v>363</v>
      </c>
      <c r="S17" s="1032">
        <v>16280</v>
      </c>
      <c r="T17" s="1514">
        <v>16280</v>
      </c>
      <c r="U17" s="1516"/>
    </row>
    <row r="18" spans="1:25" s="3" customFormat="1" ht="38.25" customHeight="1" x14ac:dyDescent="0.25">
      <c r="A18" s="1350"/>
      <c r="B18" s="20"/>
      <c r="C18" s="21"/>
      <c r="D18" s="35"/>
      <c r="E18" s="22"/>
      <c r="F18" s="993"/>
      <c r="G18" s="41"/>
      <c r="H18" s="1615"/>
      <c r="I18" s="1650"/>
      <c r="J18" s="146"/>
      <c r="K18" s="32"/>
      <c r="L18" s="1650"/>
      <c r="M18" s="146"/>
      <c r="N18" s="32"/>
      <c r="O18" s="1650"/>
      <c r="P18" s="36"/>
      <c r="Q18" s="2336" t="s">
        <v>35</v>
      </c>
      <c r="R18" s="46">
        <v>95</v>
      </c>
      <c r="S18" s="1394">
        <v>104</v>
      </c>
      <c r="T18" s="600">
        <v>114</v>
      </c>
      <c r="U18" s="31"/>
    </row>
    <row r="19" spans="1:25" s="3" customFormat="1" ht="17.25" customHeight="1" x14ac:dyDescent="0.25">
      <c r="A19" s="1938"/>
      <c r="B19" s="1939"/>
      <c r="C19" s="1251"/>
      <c r="D19" s="1354"/>
      <c r="E19" s="1356"/>
      <c r="F19" s="995"/>
      <c r="G19" s="60" t="s">
        <v>36</v>
      </c>
      <c r="H19" s="62">
        <f>SUM(H13:H18)</f>
        <v>4925.2000000000007</v>
      </c>
      <c r="I19" s="1651">
        <f>SUM(I13:I18)</f>
        <v>4882.8999999999996</v>
      </c>
      <c r="J19" s="1754">
        <f t="shared" ref="J19" si="0">SUM(J13:J18)</f>
        <v>-42.30000000000075</v>
      </c>
      <c r="K19" s="1707">
        <f>SUM(K13:K18)</f>
        <v>5519.5999999999995</v>
      </c>
      <c r="L19" s="1651">
        <f>SUM(L13:L18)</f>
        <v>5519.5999999999995</v>
      </c>
      <c r="M19" s="1754"/>
      <c r="N19" s="1707">
        <f>SUM(N13:N18)</f>
        <v>5519.7</v>
      </c>
      <c r="O19" s="1651">
        <f>SUM(O13:O18)</f>
        <v>5519.7</v>
      </c>
      <c r="P19" s="1712"/>
      <c r="Q19" s="2270"/>
      <c r="R19" s="472"/>
      <c r="S19" s="79"/>
      <c r="T19" s="471"/>
      <c r="U19" s="41"/>
    </row>
    <row r="20" spans="1:25" s="3" customFormat="1" ht="55.5" customHeight="1" x14ac:dyDescent="0.25">
      <c r="A20" s="1964"/>
      <c r="B20" s="1965"/>
      <c r="C20" s="21"/>
      <c r="D20" s="2064" t="s">
        <v>37</v>
      </c>
      <c r="E20" s="2565" t="s">
        <v>322</v>
      </c>
      <c r="F20" s="993" t="s">
        <v>27</v>
      </c>
      <c r="G20" s="41" t="s">
        <v>28</v>
      </c>
      <c r="H20" s="1531">
        <v>1627.8</v>
      </c>
      <c r="I20" s="1962">
        <f>1627.8+425.1</f>
        <v>2052.9</v>
      </c>
      <c r="J20" s="1963">
        <f>I20-H20</f>
        <v>425.10000000000014</v>
      </c>
      <c r="K20" s="73">
        <v>1627.8</v>
      </c>
      <c r="L20" s="1656">
        <v>1627.8</v>
      </c>
      <c r="M20" s="154"/>
      <c r="N20" s="73">
        <v>1627.8</v>
      </c>
      <c r="O20" s="1656">
        <v>1627.8</v>
      </c>
      <c r="P20" s="1713"/>
      <c r="Q20" s="2101" t="s">
        <v>38</v>
      </c>
      <c r="R20" s="1865" t="s">
        <v>365</v>
      </c>
      <c r="S20" s="54">
        <v>640</v>
      </c>
      <c r="T20" s="1476">
        <v>640</v>
      </c>
      <c r="U20" s="2063" t="s">
        <v>379</v>
      </c>
    </row>
    <row r="21" spans="1:25" s="3" customFormat="1" ht="15" customHeight="1" x14ac:dyDescent="0.25">
      <c r="A21" s="1964"/>
      <c r="B21" s="1965"/>
      <c r="C21" s="21"/>
      <c r="D21" s="2145"/>
      <c r="E21" s="2566"/>
      <c r="F21" s="993"/>
      <c r="G21" s="42" t="s">
        <v>36</v>
      </c>
      <c r="H21" s="45">
        <f t="shared" ref="H21:I21" si="1">SUM(H20:H20)</f>
        <v>1627.8</v>
      </c>
      <c r="I21" s="1653">
        <f t="shared" si="1"/>
        <v>2052.9</v>
      </c>
      <c r="J21" s="163">
        <f t="shared" ref="J21" si="2">SUM(J20:J20)</f>
        <v>425.10000000000014</v>
      </c>
      <c r="K21" s="43">
        <f>SUM(K20:K20)</f>
        <v>1627.8</v>
      </c>
      <c r="L21" s="1653">
        <f>SUM(L20:L20)</f>
        <v>1627.8</v>
      </c>
      <c r="M21" s="1714"/>
      <c r="N21" s="43">
        <f>SUM(N20:N20)</f>
        <v>1627.8</v>
      </c>
      <c r="O21" s="1653">
        <f>SUM(O20:O20)</f>
        <v>1627.8</v>
      </c>
      <c r="P21" s="1606"/>
      <c r="Q21" s="2099"/>
      <c r="R21" s="22"/>
      <c r="S21" s="56"/>
      <c r="T21" s="110"/>
      <c r="U21" s="2145"/>
    </row>
    <row r="22" spans="1:25" s="3" customFormat="1" ht="52.5" customHeight="1" x14ac:dyDescent="0.25">
      <c r="A22" s="1987"/>
      <c r="B22" s="2005"/>
      <c r="C22" s="21"/>
      <c r="D22" s="2116" t="s">
        <v>39</v>
      </c>
      <c r="E22" s="1993"/>
      <c r="F22" s="994" t="s">
        <v>27</v>
      </c>
      <c r="G22" s="50" t="s">
        <v>28</v>
      </c>
      <c r="H22" s="1616">
        <v>214.5</v>
      </c>
      <c r="I22" s="1841">
        <f>214.5+2.9</f>
        <v>217.4</v>
      </c>
      <c r="J22" s="1839">
        <f>I22-H22</f>
        <v>2.9000000000000057</v>
      </c>
      <c r="K22" s="51">
        <v>214.5</v>
      </c>
      <c r="L22" s="1691">
        <v>214.5</v>
      </c>
      <c r="M22" s="1953"/>
      <c r="N22" s="51">
        <v>214.5</v>
      </c>
      <c r="O22" s="1691">
        <v>214.5</v>
      </c>
      <c r="P22" s="1595"/>
      <c r="Q22" s="2098" t="s">
        <v>40</v>
      </c>
      <c r="R22" s="2210">
        <v>23</v>
      </c>
      <c r="S22" s="2212">
        <v>23</v>
      </c>
      <c r="T22" s="2571">
        <v>23</v>
      </c>
      <c r="U22" s="2098" t="s">
        <v>380</v>
      </c>
    </row>
    <row r="23" spans="1:25" s="3" customFormat="1" ht="16.5" customHeight="1" x14ac:dyDescent="0.25">
      <c r="A23" s="1987"/>
      <c r="B23" s="2005"/>
      <c r="C23" s="1251"/>
      <c r="D23" s="2122"/>
      <c r="E23" s="1994"/>
      <c r="F23" s="995"/>
      <c r="G23" s="60" t="s">
        <v>36</v>
      </c>
      <c r="H23" s="62">
        <f>H22</f>
        <v>214.5</v>
      </c>
      <c r="I23" s="1651">
        <f>I22</f>
        <v>217.4</v>
      </c>
      <c r="J23" s="1754">
        <f>+J22</f>
        <v>2.9000000000000057</v>
      </c>
      <c r="K23" s="1707">
        <f>+K22</f>
        <v>214.5</v>
      </c>
      <c r="L23" s="1651">
        <f>+L22</f>
        <v>214.5</v>
      </c>
      <c r="M23" s="1954"/>
      <c r="N23" s="1707">
        <f>+N22</f>
        <v>214.5</v>
      </c>
      <c r="O23" s="1651">
        <f>+O22</f>
        <v>214.5</v>
      </c>
      <c r="P23" s="1712"/>
      <c r="Q23" s="2099"/>
      <c r="R23" s="2211"/>
      <c r="S23" s="2213"/>
      <c r="T23" s="2572"/>
      <c r="U23" s="2099"/>
    </row>
    <row r="24" spans="1:25" s="3" customFormat="1" ht="42.75" customHeight="1" x14ac:dyDescent="0.25">
      <c r="A24" s="1987"/>
      <c r="B24" s="2005"/>
      <c r="C24" s="21"/>
      <c r="D24" s="2063" t="s">
        <v>41</v>
      </c>
      <c r="E24" s="2135" t="s">
        <v>314</v>
      </c>
      <c r="F24" s="994" t="s">
        <v>27</v>
      </c>
      <c r="G24" s="50" t="s">
        <v>28</v>
      </c>
      <c r="H24" s="1617">
        <v>566.29999999999995</v>
      </c>
      <c r="I24" s="1866">
        <v>471</v>
      </c>
      <c r="J24" s="1867">
        <f>I24-H24</f>
        <v>-95.299999999999955</v>
      </c>
      <c r="K24" s="73">
        <v>589.70000000000005</v>
      </c>
      <c r="L24" s="1656">
        <v>589.70000000000005</v>
      </c>
      <c r="M24" s="131"/>
      <c r="N24" s="73">
        <v>589.70000000000005</v>
      </c>
      <c r="O24" s="1656">
        <v>589.70000000000005</v>
      </c>
      <c r="P24" s="1709"/>
      <c r="Q24" s="2063" t="s">
        <v>42</v>
      </c>
      <c r="R24" s="1951" t="s">
        <v>366</v>
      </c>
      <c r="S24" s="580" t="s">
        <v>43</v>
      </c>
      <c r="T24" s="1952" t="s">
        <v>43</v>
      </c>
      <c r="U24" s="2569" t="s">
        <v>382</v>
      </c>
    </row>
    <row r="25" spans="1:25" s="3" customFormat="1" ht="26.25" customHeight="1" x14ac:dyDescent="0.25">
      <c r="A25" s="2002"/>
      <c r="B25" s="961"/>
      <c r="C25" s="1320"/>
      <c r="D25" s="2145"/>
      <c r="E25" s="2494"/>
      <c r="F25" s="995"/>
      <c r="G25" s="60" t="s">
        <v>36</v>
      </c>
      <c r="H25" s="62">
        <f>H24</f>
        <v>566.29999999999995</v>
      </c>
      <c r="I25" s="1651">
        <f>I24</f>
        <v>471</v>
      </c>
      <c r="J25" s="1754">
        <f>+J24</f>
        <v>-95.299999999999955</v>
      </c>
      <c r="K25" s="1707">
        <f>+K24</f>
        <v>589.70000000000005</v>
      </c>
      <c r="L25" s="1651">
        <f>+L24</f>
        <v>589.70000000000005</v>
      </c>
      <c r="M25" s="2024"/>
      <c r="N25" s="1707">
        <f>+N24</f>
        <v>589.70000000000005</v>
      </c>
      <c r="O25" s="1651">
        <f>+O24</f>
        <v>589.70000000000005</v>
      </c>
      <c r="P25" s="2025"/>
      <c r="Q25" s="2145"/>
      <c r="R25" s="2026" t="s">
        <v>377</v>
      </c>
      <c r="S25" s="65" t="s">
        <v>44</v>
      </c>
      <c r="T25" s="2027" t="s">
        <v>44</v>
      </c>
      <c r="U25" s="2570"/>
    </row>
    <row r="26" spans="1:25" s="3" customFormat="1" ht="39" customHeight="1" x14ac:dyDescent="0.25">
      <c r="A26" s="2528"/>
      <c r="B26" s="2529"/>
      <c r="C26" s="2041"/>
      <c r="D26" s="2063" t="s">
        <v>45</v>
      </c>
      <c r="E26" s="2135" t="s">
        <v>314</v>
      </c>
      <c r="F26" s="1983">
        <v>3</v>
      </c>
      <c r="G26" s="2000" t="s">
        <v>31</v>
      </c>
      <c r="H26" s="1617">
        <v>129.19999999999999</v>
      </c>
      <c r="I26" s="1656">
        <v>129.19999999999999</v>
      </c>
      <c r="J26" s="1755"/>
      <c r="K26" s="73">
        <v>129.19999999999999</v>
      </c>
      <c r="L26" s="1656">
        <v>129.19999999999999</v>
      </c>
      <c r="M26" s="1780"/>
      <c r="N26" s="73">
        <v>129.19999999999999</v>
      </c>
      <c r="O26" s="1656">
        <v>129.19999999999999</v>
      </c>
      <c r="P26" s="1596"/>
      <c r="Q26" s="1980" t="s">
        <v>273</v>
      </c>
      <c r="R26" s="34">
        <v>2100</v>
      </c>
      <c r="S26" s="1985">
        <v>2100</v>
      </c>
      <c r="T26" s="600">
        <v>2100</v>
      </c>
      <c r="U26" s="24"/>
    </row>
    <row r="27" spans="1:25" s="3" customFormat="1" ht="15" customHeight="1" x14ac:dyDescent="0.25">
      <c r="A27" s="2173"/>
      <c r="B27" s="2174"/>
      <c r="C27" s="2006"/>
      <c r="D27" s="2064"/>
      <c r="E27" s="2494"/>
      <c r="F27" s="1984"/>
      <c r="G27" s="350" t="s">
        <v>36</v>
      </c>
      <c r="H27" s="45">
        <f>H26</f>
        <v>129.19999999999999</v>
      </c>
      <c r="I27" s="1653">
        <f>I26</f>
        <v>129.19999999999999</v>
      </c>
      <c r="J27" s="163">
        <f t="shared" ref="J27" si="3">+J26</f>
        <v>0</v>
      </c>
      <c r="K27" s="1707">
        <f>+K26</f>
        <v>129.19999999999999</v>
      </c>
      <c r="L27" s="1651">
        <f>+L26</f>
        <v>129.19999999999999</v>
      </c>
      <c r="M27" s="1955"/>
      <c r="N27" s="1707">
        <f>+N26</f>
        <v>129.19999999999999</v>
      </c>
      <c r="O27" s="1651">
        <f>+O26</f>
        <v>129.19999999999999</v>
      </c>
      <c r="P27" s="1712"/>
      <c r="Q27" s="156"/>
      <c r="R27" s="46"/>
      <c r="S27" s="79"/>
      <c r="T27" s="596"/>
      <c r="U27" s="31"/>
    </row>
    <row r="28" spans="1:25" s="2" customFormat="1" ht="32.25" customHeight="1" x14ac:dyDescent="0.25">
      <c r="A28" s="2173"/>
      <c r="B28" s="2174"/>
      <c r="C28" s="2006"/>
      <c r="D28" s="2063" t="s">
        <v>359</v>
      </c>
      <c r="E28" s="2436" t="s">
        <v>326</v>
      </c>
      <c r="F28" s="2133" t="s">
        <v>27</v>
      </c>
      <c r="G28" s="24" t="s">
        <v>31</v>
      </c>
      <c r="H28" s="1618">
        <v>31.6</v>
      </c>
      <c r="I28" s="1657">
        <v>31.6</v>
      </c>
      <c r="J28" s="1321"/>
      <c r="K28" s="83"/>
      <c r="L28" s="1684"/>
      <c r="M28" s="1781"/>
      <c r="N28" s="83"/>
      <c r="O28" s="1684"/>
      <c r="P28" s="193"/>
      <c r="Q28" s="2098" t="s">
        <v>47</v>
      </c>
      <c r="R28" s="34"/>
      <c r="S28" s="1985"/>
      <c r="T28" s="1475"/>
      <c r="U28" s="2098" t="s">
        <v>385</v>
      </c>
    </row>
    <row r="29" spans="1:25" s="2" customFormat="1" ht="32.25" customHeight="1" x14ac:dyDescent="0.25">
      <c r="A29" s="2173"/>
      <c r="B29" s="2174"/>
      <c r="C29" s="2006"/>
      <c r="D29" s="2064"/>
      <c r="E29" s="2518"/>
      <c r="F29" s="2134"/>
      <c r="G29" s="24" t="s">
        <v>28</v>
      </c>
      <c r="H29" s="1619">
        <v>216.5</v>
      </c>
      <c r="I29" s="1735">
        <f>216.5+34.7</f>
        <v>251.2</v>
      </c>
      <c r="J29" s="1590">
        <f>I29-H29</f>
        <v>34.699999999999989</v>
      </c>
      <c r="K29" s="84">
        <v>102.2</v>
      </c>
      <c r="L29" s="1735">
        <v>251.2</v>
      </c>
      <c r="M29" s="1956">
        <f>L29-K29</f>
        <v>149</v>
      </c>
      <c r="N29" s="84">
        <v>102.2</v>
      </c>
      <c r="O29" s="1735">
        <v>251.2</v>
      </c>
      <c r="P29" s="1909">
        <f>O29-N29</f>
        <v>149</v>
      </c>
      <c r="Q29" s="2101"/>
      <c r="R29" s="1871" t="s">
        <v>368</v>
      </c>
      <c r="S29" s="1872" t="s">
        <v>369</v>
      </c>
      <c r="T29" s="1961" t="s">
        <v>369</v>
      </c>
      <c r="U29" s="2101"/>
      <c r="V29" s="3"/>
      <c r="X29" s="3"/>
    </row>
    <row r="30" spans="1:25" s="2" customFormat="1" ht="32.25" customHeight="1" x14ac:dyDescent="0.25">
      <c r="A30" s="1987"/>
      <c r="B30" s="1988"/>
      <c r="C30" s="2006"/>
      <c r="D30" s="2064"/>
      <c r="E30" s="2518"/>
      <c r="F30" s="2134"/>
      <c r="G30" s="1365" t="s">
        <v>339</v>
      </c>
      <c r="H30" s="1617">
        <v>97.8</v>
      </c>
      <c r="I30" s="1866">
        <v>98.7</v>
      </c>
      <c r="J30" s="1867">
        <f>I30-H30</f>
        <v>0.90000000000000568</v>
      </c>
      <c r="K30" s="73"/>
      <c r="L30" s="1656"/>
      <c r="M30" s="1957"/>
      <c r="N30" s="389"/>
      <c r="O30" s="1657"/>
      <c r="P30" s="200"/>
      <c r="Q30" s="1981" t="s">
        <v>48</v>
      </c>
      <c r="R30" s="1868" t="s">
        <v>370</v>
      </c>
      <c r="S30" s="1869" t="s">
        <v>370</v>
      </c>
      <c r="T30" s="1870" t="s">
        <v>370</v>
      </c>
      <c r="U30" s="2101"/>
      <c r="W30" s="3"/>
      <c r="X30" s="3"/>
      <c r="Y30" s="3"/>
    </row>
    <row r="31" spans="1:25" s="2" customFormat="1" ht="32.25" customHeight="1" x14ac:dyDescent="0.25">
      <c r="A31" s="1987"/>
      <c r="B31" s="1988"/>
      <c r="C31" s="2006"/>
      <c r="D31" s="2064"/>
      <c r="E31" s="2518"/>
      <c r="F31" s="2134"/>
      <c r="G31" s="1873"/>
      <c r="H31" s="1618"/>
      <c r="I31" s="1874"/>
      <c r="J31" s="1875"/>
      <c r="K31" s="389"/>
      <c r="L31" s="1657"/>
      <c r="M31" s="1780"/>
      <c r="N31" s="73"/>
      <c r="O31" s="1656"/>
      <c r="P31" s="1879"/>
      <c r="Q31" s="1981" t="s">
        <v>270</v>
      </c>
      <c r="R31" s="1871" t="s">
        <v>371</v>
      </c>
      <c r="S31" s="1872" t="s">
        <v>372</v>
      </c>
      <c r="T31" s="1882" t="s">
        <v>372</v>
      </c>
      <c r="U31" s="2101"/>
      <c r="W31" s="3"/>
      <c r="X31" s="3"/>
      <c r="Y31" s="3"/>
    </row>
    <row r="32" spans="1:25" s="2" customFormat="1" ht="15.75" customHeight="1" x14ac:dyDescent="0.25">
      <c r="A32" s="1987"/>
      <c r="B32" s="1988"/>
      <c r="C32" s="2006"/>
      <c r="D32" s="2064"/>
      <c r="E32" s="2518"/>
      <c r="F32" s="2134"/>
      <c r="G32" s="42" t="s">
        <v>36</v>
      </c>
      <c r="H32" s="45">
        <f>SUM(H28:H30)</f>
        <v>345.9</v>
      </c>
      <c r="I32" s="1653">
        <f>SUM(I28:I30)</f>
        <v>381.5</v>
      </c>
      <c r="J32" s="163">
        <f t="shared" ref="J32" si="4">SUM(J28:J30)</f>
        <v>35.599999999999994</v>
      </c>
      <c r="K32" s="43">
        <f t="shared" ref="K32:P32" si="5">SUM(K28:K30)</f>
        <v>102.2</v>
      </c>
      <c r="L32" s="1653">
        <f t="shared" si="5"/>
        <v>251.2</v>
      </c>
      <c r="M32" s="1714">
        <f t="shared" si="5"/>
        <v>149</v>
      </c>
      <c r="N32" s="1876">
        <f t="shared" si="5"/>
        <v>102.2</v>
      </c>
      <c r="O32" s="1877">
        <f t="shared" si="5"/>
        <v>251.2</v>
      </c>
      <c r="P32" s="1878">
        <f t="shared" si="5"/>
        <v>149</v>
      </c>
      <c r="Q32" s="2011" t="s">
        <v>373</v>
      </c>
      <c r="R32" s="1865">
        <v>40</v>
      </c>
      <c r="S32" s="1880">
        <v>40</v>
      </c>
      <c r="T32" s="1881">
        <v>40</v>
      </c>
      <c r="U32" s="2101"/>
    </row>
    <row r="33" spans="1:24" s="2" customFormat="1" ht="15.75" customHeight="1" thickBot="1" x14ac:dyDescent="0.3">
      <c r="A33" s="1991"/>
      <c r="B33" s="1992"/>
      <c r="C33" s="2007"/>
      <c r="D33" s="2285" t="s">
        <v>49</v>
      </c>
      <c r="E33" s="2286"/>
      <c r="F33" s="2286"/>
      <c r="G33" s="2287"/>
      <c r="H33" s="99">
        <f t="shared" ref="H33:P33" si="6">H32+H27+H25+H23+H21+H19</f>
        <v>7808.9000000000005</v>
      </c>
      <c r="I33" s="1659">
        <f t="shared" si="6"/>
        <v>8134.9</v>
      </c>
      <c r="J33" s="377">
        <f t="shared" si="6"/>
        <v>325.99999999999943</v>
      </c>
      <c r="K33" s="90">
        <f t="shared" si="6"/>
        <v>8182.9999999999991</v>
      </c>
      <c r="L33" s="1659">
        <f t="shared" si="6"/>
        <v>8332</v>
      </c>
      <c r="M33" s="1958">
        <f t="shared" si="6"/>
        <v>149</v>
      </c>
      <c r="N33" s="1959">
        <f t="shared" si="6"/>
        <v>8183.0999999999995</v>
      </c>
      <c r="O33" s="1769">
        <f t="shared" si="6"/>
        <v>8332.0999999999985</v>
      </c>
      <c r="P33" s="1960">
        <f t="shared" si="6"/>
        <v>149</v>
      </c>
      <c r="Q33" s="2042"/>
      <c r="R33" s="2043"/>
      <c r="S33" s="2044"/>
      <c r="T33" s="2045"/>
      <c r="U33" s="2102"/>
      <c r="W33" s="3"/>
    </row>
    <row r="34" spans="1:24" s="3" customFormat="1" ht="61.5" customHeight="1" x14ac:dyDescent="0.25">
      <c r="A34" s="2175" t="s">
        <v>22</v>
      </c>
      <c r="B34" s="2176" t="s">
        <v>22</v>
      </c>
      <c r="C34" s="2247" t="s">
        <v>50</v>
      </c>
      <c r="D34" s="2177" t="s">
        <v>51</v>
      </c>
      <c r="E34" s="2249"/>
      <c r="F34" s="2252" t="s">
        <v>27</v>
      </c>
      <c r="G34" s="13" t="s">
        <v>52</v>
      </c>
      <c r="H34" s="94">
        <v>11910.9</v>
      </c>
      <c r="I34" s="1660">
        <v>11910.9</v>
      </c>
      <c r="J34" s="154"/>
      <c r="K34" s="81">
        <v>11910.9</v>
      </c>
      <c r="L34" s="1686">
        <v>11910.9</v>
      </c>
      <c r="M34" s="1713"/>
      <c r="N34" s="81">
        <v>11910.9</v>
      </c>
      <c r="O34" s="1686">
        <v>11910.9</v>
      </c>
      <c r="P34" s="200"/>
      <c r="Q34" s="95" t="s">
        <v>53</v>
      </c>
      <c r="R34" s="1393">
        <v>6460</v>
      </c>
      <c r="S34" s="1392">
        <v>6419</v>
      </c>
      <c r="T34" s="604">
        <v>6419</v>
      </c>
      <c r="U34" s="1459"/>
    </row>
    <row r="35" spans="1:24" s="3" customFormat="1" ht="16.5" customHeight="1" thickBot="1" x14ac:dyDescent="0.3">
      <c r="A35" s="2203"/>
      <c r="B35" s="2204"/>
      <c r="C35" s="2248"/>
      <c r="D35" s="2112"/>
      <c r="E35" s="2250"/>
      <c r="F35" s="2253"/>
      <c r="G35" s="98" t="s">
        <v>36</v>
      </c>
      <c r="H35" s="99">
        <f>H34</f>
        <v>11910.9</v>
      </c>
      <c r="I35" s="1659">
        <f>I34</f>
        <v>11910.9</v>
      </c>
      <c r="J35" s="377">
        <f>+J34</f>
        <v>0</v>
      </c>
      <c r="K35" s="90">
        <f>+K34</f>
        <v>11910.9</v>
      </c>
      <c r="L35" s="1659">
        <f>+L34</f>
        <v>11910.9</v>
      </c>
      <c r="M35" s="1597"/>
      <c r="N35" s="90">
        <f>+N34</f>
        <v>11910.9</v>
      </c>
      <c r="O35" s="1659">
        <f>+O34</f>
        <v>11910.9</v>
      </c>
      <c r="P35" s="1715"/>
      <c r="Q35" s="100"/>
      <c r="R35" s="499"/>
      <c r="S35" s="47"/>
      <c r="T35" s="598"/>
      <c r="U35" s="31"/>
    </row>
    <row r="36" spans="1:24" s="3" customFormat="1" ht="18.75" customHeight="1" x14ac:dyDescent="0.25">
      <c r="A36" s="1202" t="s">
        <v>22</v>
      </c>
      <c r="B36" s="9" t="s">
        <v>22</v>
      </c>
      <c r="C36" s="1210" t="s">
        <v>54</v>
      </c>
      <c r="D36" s="2177" t="s">
        <v>55</v>
      </c>
      <c r="E36" s="1324"/>
      <c r="F36" s="662" t="s">
        <v>27</v>
      </c>
      <c r="G36" s="1217" t="s">
        <v>52</v>
      </c>
      <c r="H36" s="104">
        <v>2305.5</v>
      </c>
      <c r="I36" s="1661">
        <v>2305.5</v>
      </c>
      <c r="J36" s="1756"/>
      <c r="K36" s="1708">
        <v>2305.5</v>
      </c>
      <c r="L36" s="1721">
        <v>2305.5</v>
      </c>
      <c r="M36" s="1609"/>
      <c r="N36" s="1708">
        <v>2305.5</v>
      </c>
      <c r="O36" s="1721">
        <v>2305.5</v>
      </c>
      <c r="P36" s="1717"/>
      <c r="Q36" s="2216" t="s">
        <v>53</v>
      </c>
      <c r="R36" s="2218">
        <v>5015</v>
      </c>
      <c r="S36" s="2220">
        <v>5016</v>
      </c>
      <c r="T36" s="2573">
        <v>5017</v>
      </c>
      <c r="U36" s="2526"/>
    </row>
    <row r="37" spans="1:24" s="3" customFormat="1" ht="16.5" customHeight="1" thickBot="1" x14ac:dyDescent="0.3">
      <c r="A37" s="1207"/>
      <c r="B37" s="106"/>
      <c r="C37" s="1211"/>
      <c r="D37" s="2112"/>
      <c r="E37" s="107"/>
      <c r="F37" s="1213"/>
      <c r="G37" s="98" t="s">
        <v>36</v>
      </c>
      <c r="H37" s="99">
        <f>H36</f>
        <v>2305.5</v>
      </c>
      <c r="I37" s="1659">
        <f>I36</f>
        <v>2305.5</v>
      </c>
      <c r="J37" s="377">
        <f t="shared" ref="J37" si="7">+J36</f>
        <v>0</v>
      </c>
      <c r="K37" s="90">
        <f>+K36</f>
        <v>2305.5</v>
      </c>
      <c r="L37" s="1659">
        <f>+L36</f>
        <v>2305.5</v>
      </c>
      <c r="M37" s="1715"/>
      <c r="N37" s="90">
        <f>+N36</f>
        <v>2305.5</v>
      </c>
      <c r="O37" s="1659">
        <f>+O36</f>
        <v>2305.5</v>
      </c>
      <c r="P37" s="1599"/>
      <c r="Q37" s="2217"/>
      <c r="R37" s="2219"/>
      <c r="S37" s="2221"/>
      <c r="T37" s="2574"/>
      <c r="U37" s="2527"/>
    </row>
    <row r="38" spans="1:24" s="2" customFormat="1" ht="25.5" customHeight="1" x14ac:dyDescent="0.25">
      <c r="A38" s="2175" t="s">
        <v>22</v>
      </c>
      <c r="B38" s="2176" t="s">
        <v>22</v>
      </c>
      <c r="C38" s="2205" t="s">
        <v>56</v>
      </c>
      <c r="D38" s="2177" t="s">
        <v>57</v>
      </c>
      <c r="E38" s="1324"/>
      <c r="F38" s="1206" t="s">
        <v>27</v>
      </c>
      <c r="G38" s="109" t="s">
        <v>31</v>
      </c>
      <c r="H38" s="104">
        <v>146.1</v>
      </c>
      <c r="I38" s="1661">
        <v>146.1</v>
      </c>
      <c r="J38" s="1239"/>
      <c r="K38" s="1027">
        <v>146.1</v>
      </c>
      <c r="L38" s="1661">
        <v>146.1</v>
      </c>
      <c r="M38" s="1758"/>
      <c r="N38" s="1027">
        <v>146.1</v>
      </c>
      <c r="O38" s="1661">
        <v>146.1</v>
      </c>
      <c r="P38" s="1758"/>
      <c r="Q38" s="2207" t="s">
        <v>58</v>
      </c>
      <c r="R38" s="2208">
        <v>154</v>
      </c>
      <c r="S38" s="2224">
        <v>155</v>
      </c>
      <c r="T38" s="2491">
        <v>156</v>
      </c>
      <c r="U38" s="2485"/>
    </row>
    <row r="39" spans="1:24" s="3" customFormat="1" ht="16.5" customHeight="1" thickBot="1" x14ac:dyDescent="0.3">
      <c r="A39" s="2203"/>
      <c r="B39" s="2204"/>
      <c r="C39" s="2206"/>
      <c r="D39" s="2112"/>
      <c r="E39" s="107"/>
      <c r="F39" s="1213"/>
      <c r="G39" s="98" t="s">
        <v>36</v>
      </c>
      <c r="H39" s="99">
        <f>H38</f>
        <v>146.1</v>
      </c>
      <c r="I39" s="1659">
        <f>I38</f>
        <v>146.1</v>
      </c>
      <c r="J39" s="377">
        <f t="shared" ref="J39" si="8">+J38</f>
        <v>0</v>
      </c>
      <c r="K39" s="90">
        <f>+K38</f>
        <v>146.1</v>
      </c>
      <c r="L39" s="1659">
        <f>+L38</f>
        <v>146.1</v>
      </c>
      <c r="M39" s="1597"/>
      <c r="N39" s="90">
        <f>+N38</f>
        <v>146.1</v>
      </c>
      <c r="O39" s="1659">
        <f>+O38</f>
        <v>146.1</v>
      </c>
      <c r="P39" s="1599"/>
      <c r="Q39" s="2102"/>
      <c r="R39" s="2209"/>
      <c r="S39" s="2225"/>
      <c r="T39" s="2492"/>
      <c r="U39" s="2486"/>
    </row>
    <row r="40" spans="1:24" s="2" customFormat="1" ht="16.5" customHeight="1" thickBot="1" x14ac:dyDescent="0.3">
      <c r="A40" s="7" t="s">
        <v>22</v>
      </c>
      <c r="B40" s="8" t="s">
        <v>22</v>
      </c>
      <c r="C40" s="2290" t="s">
        <v>62</v>
      </c>
      <c r="D40" s="2291"/>
      <c r="E40" s="2291"/>
      <c r="F40" s="2291"/>
      <c r="G40" s="2292"/>
      <c r="H40" s="117">
        <f>H39+H37+H35+H33</f>
        <v>22171.4</v>
      </c>
      <c r="I40" s="1662">
        <f>I39+I37+I35+I33</f>
        <v>22497.4</v>
      </c>
      <c r="J40" s="1624">
        <f>J39+J37+J35+J33</f>
        <v>325.99999999999943</v>
      </c>
      <c r="K40" s="250">
        <f>K39+K37+K35+K33</f>
        <v>22545.5</v>
      </c>
      <c r="L40" s="1662">
        <f>L39+L37+L35+L33</f>
        <v>22694.5</v>
      </c>
      <c r="M40" s="1610"/>
      <c r="N40" s="1624">
        <f>N39+N37+N33+N35</f>
        <v>22545.599999999999</v>
      </c>
      <c r="O40" s="1662">
        <f>O39+O37+O33+O35</f>
        <v>22694.6</v>
      </c>
      <c r="P40" s="1662">
        <f>P39+P37+P33+P35</f>
        <v>149</v>
      </c>
      <c r="Q40" s="2086"/>
      <c r="R40" s="2087"/>
      <c r="S40" s="2087"/>
      <c r="T40" s="2087"/>
      <c r="U40" s="2088"/>
      <c r="X40" s="3"/>
    </row>
    <row r="41" spans="1:24" s="2" customFormat="1" ht="16.5" customHeight="1" thickBot="1" x14ac:dyDescent="0.3">
      <c r="A41" s="118" t="s">
        <v>22</v>
      </c>
      <c r="B41" s="8" t="s">
        <v>50</v>
      </c>
      <c r="C41" s="2110" t="s">
        <v>63</v>
      </c>
      <c r="D41" s="2110"/>
      <c r="E41" s="2110"/>
      <c r="F41" s="2110"/>
      <c r="G41" s="2110"/>
      <c r="H41" s="2110"/>
      <c r="I41" s="2110"/>
      <c r="J41" s="2110"/>
      <c r="K41" s="2110"/>
      <c r="L41" s="2110"/>
      <c r="M41" s="2110"/>
      <c r="N41" s="2110"/>
      <c r="O41" s="2110"/>
      <c r="P41" s="2110"/>
      <c r="Q41" s="2110"/>
      <c r="R41" s="2110"/>
      <c r="S41" s="2110"/>
      <c r="T41" s="2110"/>
      <c r="U41" s="2111"/>
    </row>
    <row r="42" spans="1:24" s="3" customFormat="1" ht="29.25" customHeight="1" x14ac:dyDescent="0.25">
      <c r="A42" s="1989" t="s">
        <v>22</v>
      </c>
      <c r="B42" s="1990" t="s">
        <v>50</v>
      </c>
      <c r="C42" s="119" t="s">
        <v>22</v>
      </c>
      <c r="D42" s="120" t="s">
        <v>64</v>
      </c>
      <c r="E42" s="2160" t="s">
        <v>323</v>
      </c>
      <c r="F42" s="1890">
        <v>3</v>
      </c>
      <c r="G42" s="123" t="s">
        <v>31</v>
      </c>
      <c r="H42" s="1891">
        <v>3178.5</v>
      </c>
      <c r="I42" s="1646">
        <v>3178.5</v>
      </c>
      <c r="J42" s="124">
        <f>I42-H42</f>
        <v>0</v>
      </c>
      <c r="K42" s="166">
        <v>3038.1</v>
      </c>
      <c r="L42" s="1646">
        <v>3038.1</v>
      </c>
      <c r="M42" s="1604"/>
      <c r="N42" s="166">
        <v>3051.1</v>
      </c>
      <c r="O42" s="1646">
        <v>3051.1</v>
      </c>
      <c r="P42" s="1604"/>
      <c r="Q42" s="1746" t="s">
        <v>65</v>
      </c>
      <c r="R42" s="126">
        <f>R43+R44</f>
        <v>1338</v>
      </c>
      <c r="S42" s="127">
        <f t="shared" ref="S42:T42" si="9">S43+S44</f>
        <v>1338</v>
      </c>
      <c r="T42" s="128">
        <f t="shared" si="9"/>
        <v>1338</v>
      </c>
      <c r="U42" s="2177" t="s">
        <v>383</v>
      </c>
    </row>
    <row r="43" spans="1:24" s="3" customFormat="1" ht="28.5" customHeight="1" x14ac:dyDescent="0.25">
      <c r="A43" s="1987"/>
      <c r="B43" s="1988"/>
      <c r="C43" s="1986"/>
      <c r="D43" s="201" t="s">
        <v>66</v>
      </c>
      <c r="E43" s="2136"/>
      <c r="F43" s="130"/>
      <c r="G43" s="24" t="s">
        <v>28</v>
      </c>
      <c r="H43" s="1892">
        <v>372.1</v>
      </c>
      <c r="I43" s="1664">
        <v>372.1</v>
      </c>
      <c r="J43" s="1722"/>
      <c r="K43" s="389">
        <v>365.4</v>
      </c>
      <c r="L43" s="1657">
        <v>365.4</v>
      </c>
      <c r="M43" s="1596"/>
      <c r="N43" s="389">
        <v>365.4</v>
      </c>
      <c r="O43" s="1657">
        <v>365.4</v>
      </c>
      <c r="P43" s="1596"/>
      <c r="Q43" s="1747" t="s">
        <v>274</v>
      </c>
      <c r="R43" s="134">
        <v>707</v>
      </c>
      <c r="S43" s="135">
        <v>707</v>
      </c>
      <c r="T43" s="136">
        <v>707</v>
      </c>
      <c r="U43" s="2064"/>
    </row>
    <row r="44" spans="1:24" s="3" customFormat="1" ht="16.5" customHeight="1" x14ac:dyDescent="0.25">
      <c r="A44" s="1987"/>
      <c r="B44" s="1988"/>
      <c r="C44" s="2006"/>
      <c r="D44" s="2064" t="s">
        <v>67</v>
      </c>
      <c r="E44" s="2136"/>
      <c r="F44" s="130"/>
      <c r="G44" s="1902" t="s">
        <v>28</v>
      </c>
      <c r="H44" s="1893">
        <v>0</v>
      </c>
      <c r="I44" s="1886">
        <v>16.899999999999999</v>
      </c>
      <c r="J44" s="1903">
        <f>I44-H44</f>
        <v>16.899999999999999</v>
      </c>
      <c r="K44" s="1907"/>
      <c r="L44" s="1887"/>
      <c r="M44" s="1908"/>
      <c r="N44" s="1907"/>
      <c r="O44" s="1887"/>
      <c r="P44" s="1759"/>
      <c r="Q44" s="2487" t="s">
        <v>275</v>
      </c>
      <c r="R44" s="2495" t="s">
        <v>69</v>
      </c>
      <c r="S44" s="2497" t="s">
        <v>69</v>
      </c>
      <c r="T44" s="2499" t="s">
        <v>69</v>
      </c>
      <c r="U44" s="2064"/>
    </row>
    <row r="45" spans="1:24" s="3" customFormat="1" ht="16.5" customHeight="1" x14ac:dyDescent="0.25">
      <c r="A45" s="1987"/>
      <c r="B45" s="1988"/>
      <c r="C45" s="2006"/>
      <c r="D45" s="2064"/>
      <c r="E45" s="2136"/>
      <c r="F45" s="130"/>
      <c r="G45" s="50" t="s">
        <v>68</v>
      </c>
      <c r="H45" s="1894">
        <v>580.70000000000005</v>
      </c>
      <c r="I45" s="1888">
        <v>620</v>
      </c>
      <c r="J45" s="1904">
        <f>I45-H45</f>
        <v>39.299999999999955</v>
      </c>
      <c r="K45" s="1616">
        <v>574.70000000000005</v>
      </c>
      <c r="L45" s="1654">
        <v>574.70000000000005</v>
      </c>
      <c r="M45" s="1759"/>
      <c r="N45" s="1616">
        <v>574.4</v>
      </c>
      <c r="O45" s="1654">
        <v>574.4</v>
      </c>
      <c r="P45" s="1908"/>
      <c r="Q45" s="2488"/>
      <c r="R45" s="2496"/>
      <c r="S45" s="2498"/>
      <c r="T45" s="2500"/>
      <c r="U45" s="2064"/>
    </row>
    <row r="46" spans="1:24" s="1594" customFormat="1" ht="42.75" customHeight="1" x14ac:dyDescent="0.25">
      <c r="A46" s="1587"/>
      <c r="B46" s="1588"/>
      <c r="C46" s="1589"/>
      <c r="D46" s="2011" t="s">
        <v>387</v>
      </c>
      <c r="E46" s="2136"/>
      <c r="F46" s="1885"/>
      <c r="G46" s="50" t="s">
        <v>52</v>
      </c>
      <c r="H46" s="1895">
        <v>198.1</v>
      </c>
      <c r="I46" s="1889">
        <f>198.1+12</f>
        <v>210.1</v>
      </c>
      <c r="J46" s="1905">
        <f>I46-H46</f>
        <v>12</v>
      </c>
      <c r="K46" s="343">
        <f>198.1</f>
        <v>198.1</v>
      </c>
      <c r="L46" s="1841">
        <f>198.1+36</f>
        <v>234.1</v>
      </c>
      <c r="M46" s="1909">
        <f>L46-K46</f>
        <v>36</v>
      </c>
      <c r="N46" s="343">
        <f>187.6</f>
        <v>187.6</v>
      </c>
      <c r="O46" s="1691">
        <f>187.6+35</f>
        <v>222.6</v>
      </c>
      <c r="P46" s="1909">
        <f>O46-N46</f>
        <v>35</v>
      </c>
      <c r="Q46" s="1748" t="s">
        <v>347</v>
      </c>
      <c r="R46" s="1591" t="s">
        <v>26</v>
      </c>
      <c r="S46" s="1592" t="s">
        <v>236</v>
      </c>
      <c r="T46" s="1593" t="s">
        <v>236</v>
      </c>
      <c r="U46" s="2064"/>
    </row>
    <row r="47" spans="1:24" s="3" customFormat="1" ht="16.5" customHeight="1" x14ac:dyDescent="0.25">
      <c r="A47" s="1987"/>
      <c r="B47" s="1988"/>
      <c r="C47" s="2006"/>
      <c r="D47" s="2063" t="s">
        <v>70</v>
      </c>
      <c r="E47" s="2136"/>
      <c r="F47" s="130"/>
      <c r="G47" s="50" t="s">
        <v>71</v>
      </c>
      <c r="H47" s="1896">
        <v>1.5</v>
      </c>
      <c r="I47" s="1663">
        <v>1.5</v>
      </c>
      <c r="J47" s="1906"/>
      <c r="K47" s="1617">
        <v>1.6</v>
      </c>
      <c r="L47" s="1656">
        <v>1.6</v>
      </c>
      <c r="M47" s="1709"/>
      <c r="N47" s="1617">
        <v>1.6</v>
      </c>
      <c r="O47" s="1656">
        <v>1.6</v>
      </c>
      <c r="P47" s="1709"/>
      <c r="Q47" s="2137" t="s">
        <v>72</v>
      </c>
      <c r="R47" s="2545" t="s">
        <v>341</v>
      </c>
      <c r="S47" s="2212" t="s">
        <v>73</v>
      </c>
      <c r="T47" s="2214" t="s">
        <v>73</v>
      </c>
      <c r="U47" s="2064"/>
    </row>
    <row r="48" spans="1:24" s="3" customFormat="1" ht="16.5" customHeight="1" x14ac:dyDescent="0.25">
      <c r="A48" s="1987"/>
      <c r="B48" s="1988"/>
      <c r="C48" s="2006"/>
      <c r="D48" s="2145"/>
      <c r="E48" s="2136"/>
      <c r="F48" s="130"/>
      <c r="G48" s="1256" t="s">
        <v>180</v>
      </c>
      <c r="H48" s="1897">
        <v>65.900000000000006</v>
      </c>
      <c r="I48" s="1665">
        <v>65.900000000000006</v>
      </c>
      <c r="J48" s="1517"/>
      <c r="K48" s="1883"/>
      <c r="L48" s="1665"/>
      <c r="M48" s="1884"/>
      <c r="N48" s="1883"/>
      <c r="O48" s="1665"/>
      <c r="P48" s="1884"/>
      <c r="Q48" s="2501"/>
      <c r="R48" s="2546"/>
      <c r="S48" s="2213"/>
      <c r="T48" s="2215"/>
      <c r="U48" s="2064"/>
    </row>
    <row r="49" spans="1:29" s="3" customFormat="1" ht="16.5" customHeight="1" x14ac:dyDescent="0.25">
      <c r="A49" s="1987"/>
      <c r="B49" s="1988"/>
      <c r="C49" s="2006"/>
      <c r="D49" s="2063" t="s">
        <v>74</v>
      </c>
      <c r="E49" s="2136"/>
      <c r="F49" s="130"/>
      <c r="G49" s="1911"/>
      <c r="H49" s="1912"/>
      <c r="I49" s="1913"/>
      <c r="J49" s="1914"/>
      <c r="K49" s="1752"/>
      <c r="L49" s="1694"/>
      <c r="M49" s="1523"/>
      <c r="N49" s="1752"/>
      <c r="O49" s="1694"/>
      <c r="P49" s="1523"/>
      <c r="Q49" s="2502" t="s">
        <v>282</v>
      </c>
      <c r="R49" s="1998">
        <v>450</v>
      </c>
      <c r="S49" s="142" t="s">
        <v>75</v>
      </c>
      <c r="T49" s="143" t="s">
        <v>75</v>
      </c>
      <c r="U49" s="2064"/>
    </row>
    <row r="50" spans="1:29" s="3" customFormat="1" ht="25.5" customHeight="1" x14ac:dyDescent="0.25">
      <c r="A50" s="1987"/>
      <c r="B50" s="1988"/>
      <c r="C50" s="1986"/>
      <c r="D50" s="2145"/>
      <c r="E50" s="2136"/>
      <c r="F50" s="130"/>
      <c r="G50" s="31"/>
      <c r="H50" s="1898"/>
      <c r="I50" s="1667"/>
      <c r="J50" s="369"/>
      <c r="K50" s="1752"/>
      <c r="L50" s="1694"/>
      <c r="M50" s="1523"/>
      <c r="N50" s="1752"/>
      <c r="O50" s="1694"/>
      <c r="P50" s="1523"/>
      <c r="Q50" s="2503"/>
      <c r="R50" s="472"/>
      <c r="S50" s="79"/>
      <c r="T50" s="547"/>
      <c r="U50" s="2064"/>
    </row>
    <row r="51" spans="1:29" s="3" customFormat="1" ht="53.25" customHeight="1" x14ac:dyDescent="0.25">
      <c r="A51" s="2002"/>
      <c r="B51" s="2003"/>
      <c r="C51" s="1065"/>
      <c r="D51" s="201" t="s">
        <v>76</v>
      </c>
      <c r="E51" s="2494"/>
      <c r="F51" s="1942"/>
      <c r="G51" s="2001"/>
      <c r="H51" s="2029"/>
      <c r="I51" s="2030"/>
      <c r="J51" s="1943"/>
      <c r="K51" s="1944"/>
      <c r="L51" s="1945"/>
      <c r="M51" s="1946"/>
      <c r="N51" s="1944"/>
      <c r="O51" s="1945"/>
      <c r="P51" s="1946"/>
      <c r="Q51" s="1941" t="s">
        <v>283</v>
      </c>
      <c r="R51" s="472">
        <v>3</v>
      </c>
      <c r="S51" s="79">
        <v>4</v>
      </c>
      <c r="T51" s="547">
        <v>4</v>
      </c>
      <c r="U51" s="201"/>
    </row>
    <row r="52" spans="1:29" s="3" customFormat="1" ht="13.5" customHeight="1" x14ac:dyDescent="0.25">
      <c r="A52" s="1350"/>
      <c r="B52" s="1351"/>
      <c r="C52" s="70"/>
      <c r="D52" s="2064" t="s">
        <v>77</v>
      </c>
      <c r="E52" s="1940"/>
      <c r="F52" s="130"/>
      <c r="G52" s="1855"/>
      <c r="H52" s="1898"/>
      <c r="I52" s="1667"/>
      <c r="J52" s="369"/>
      <c r="K52" s="1752"/>
      <c r="L52" s="1694"/>
      <c r="M52" s="1523"/>
      <c r="N52" s="1752"/>
      <c r="O52" s="1694"/>
      <c r="P52" s="1523"/>
      <c r="Q52" s="2138" t="s">
        <v>276</v>
      </c>
      <c r="R52" s="2028" t="s">
        <v>374</v>
      </c>
      <c r="S52" s="149"/>
      <c r="T52" s="86"/>
      <c r="U52" s="2101"/>
    </row>
    <row r="53" spans="1:29" s="3" customFormat="1" ht="16.5" customHeight="1" x14ac:dyDescent="0.25">
      <c r="A53" s="1350"/>
      <c r="B53" s="1351"/>
      <c r="C53" s="70"/>
      <c r="D53" s="2145"/>
      <c r="E53" s="1940"/>
      <c r="F53" s="130"/>
      <c r="G53" s="151"/>
      <c r="H53" s="1899"/>
      <c r="I53" s="1668"/>
      <c r="J53" s="1518"/>
      <c r="K53" s="1753"/>
      <c r="L53" s="1668"/>
      <c r="M53" s="1620"/>
      <c r="N53" s="1753"/>
      <c r="O53" s="1668"/>
      <c r="P53" s="1620"/>
      <c r="Q53" s="2138"/>
      <c r="R53" s="46"/>
      <c r="S53" s="149"/>
      <c r="T53" s="86"/>
      <c r="U53" s="2101"/>
    </row>
    <row r="54" spans="1:29" s="3" customFormat="1" ht="27" customHeight="1" x14ac:dyDescent="0.25">
      <c r="A54" s="1350"/>
      <c r="B54" s="1351"/>
      <c r="C54" s="70"/>
      <c r="D54" s="1573" t="s">
        <v>78</v>
      </c>
      <c r="E54" s="1940"/>
      <c r="F54" s="130"/>
      <c r="G54" s="31"/>
      <c r="H54" s="1900"/>
      <c r="I54" s="1669"/>
      <c r="J54" s="364"/>
      <c r="K54" s="222"/>
      <c r="L54" s="1669"/>
      <c r="M54" s="224"/>
      <c r="N54" s="222"/>
      <c r="O54" s="1669"/>
      <c r="P54" s="224"/>
      <c r="Q54" s="2138"/>
      <c r="R54" s="46"/>
      <c r="S54" s="47"/>
      <c r="T54" s="48"/>
      <c r="U54" s="2101"/>
    </row>
    <row r="55" spans="1:29" s="3" customFormat="1" ht="27.75" customHeight="1" x14ac:dyDescent="0.25">
      <c r="A55" s="1350"/>
      <c r="B55" s="1351"/>
      <c r="C55" s="70"/>
      <c r="D55" s="1366" t="s">
        <v>79</v>
      </c>
      <c r="E55" s="1325"/>
      <c r="F55" s="130"/>
      <c r="G55" s="31"/>
      <c r="H55" s="1901"/>
      <c r="I55" s="1666"/>
      <c r="J55" s="1519"/>
      <c r="K55" s="1751"/>
      <c r="L55" s="1666"/>
      <c r="M55" s="1602"/>
      <c r="N55" s="1751"/>
      <c r="O55" s="1666"/>
      <c r="P55" s="1602"/>
      <c r="Q55" s="1742"/>
      <c r="R55" s="46"/>
      <c r="S55" s="47"/>
      <c r="T55" s="48"/>
      <c r="U55" s="2101"/>
    </row>
    <row r="56" spans="1:29" s="160" customFormat="1" ht="16.5" customHeight="1" x14ac:dyDescent="0.25">
      <c r="A56" s="1350"/>
      <c r="B56" s="1351"/>
      <c r="C56" s="157"/>
      <c r="D56" s="2063" t="s">
        <v>80</v>
      </c>
      <c r="E56" s="1325"/>
      <c r="F56" s="130"/>
      <c r="G56" s="31"/>
      <c r="H56" s="1900"/>
      <c r="I56" s="1669"/>
      <c r="J56" s="1520"/>
      <c r="K56" s="1858"/>
      <c r="L56" s="1857"/>
      <c r="M56" s="1760"/>
      <c r="N56" s="1858"/>
      <c r="O56" s="1857"/>
      <c r="P56" s="1760"/>
      <c r="Q56" s="1742"/>
      <c r="R56" s="46"/>
      <c r="S56" s="47"/>
      <c r="T56" s="48"/>
      <c r="U56" s="2101"/>
    </row>
    <row r="57" spans="1:29" s="160" customFormat="1" ht="16.5" customHeight="1" thickBot="1" x14ac:dyDescent="0.3">
      <c r="A57" s="374"/>
      <c r="B57" s="1355"/>
      <c r="C57" s="1368"/>
      <c r="D57" s="2112"/>
      <c r="E57" s="1369"/>
      <c r="F57" s="1353"/>
      <c r="G57" s="98" t="s">
        <v>36</v>
      </c>
      <c r="H57" s="1627">
        <f t="shared" ref="H57:P57" si="10">SUM(H42:H56)</f>
        <v>4396.8</v>
      </c>
      <c r="I57" s="1670">
        <f t="shared" si="10"/>
        <v>4465</v>
      </c>
      <c r="J57" s="1622">
        <f t="shared" si="10"/>
        <v>68.19999999999996</v>
      </c>
      <c r="K57" s="1704">
        <f t="shared" si="10"/>
        <v>4177.9000000000005</v>
      </c>
      <c r="L57" s="1724">
        <f t="shared" si="10"/>
        <v>4213.9000000000005</v>
      </c>
      <c r="M57" s="1910">
        <f t="shared" si="10"/>
        <v>36</v>
      </c>
      <c r="N57" s="1704">
        <f t="shared" si="10"/>
        <v>4180.1000000000004</v>
      </c>
      <c r="O57" s="1724">
        <f t="shared" si="10"/>
        <v>4215.1000000000004</v>
      </c>
      <c r="P57" s="1603">
        <f t="shared" si="10"/>
        <v>35</v>
      </c>
      <c r="Q57" s="1418"/>
      <c r="R57" s="165"/>
      <c r="S57" s="1395"/>
      <c r="T57" s="1396"/>
      <c r="U57" s="2102"/>
    </row>
    <row r="58" spans="1:29" s="171" customFormat="1" ht="51.75" customHeight="1" x14ac:dyDescent="0.25">
      <c r="A58" s="2181" t="s">
        <v>22</v>
      </c>
      <c r="B58" s="2183" t="s">
        <v>50</v>
      </c>
      <c r="C58" s="2185" t="s">
        <v>50</v>
      </c>
      <c r="D58" s="2187" t="s">
        <v>81</v>
      </c>
      <c r="E58" s="2189"/>
      <c r="F58" s="2191" t="s">
        <v>27</v>
      </c>
      <c r="G58" s="1216" t="s">
        <v>31</v>
      </c>
      <c r="H58" s="1611">
        <f>315.9-50</f>
        <v>265.89999999999998</v>
      </c>
      <c r="I58" s="1646">
        <f>315.9-50</f>
        <v>265.89999999999998</v>
      </c>
      <c r="J58" s="1600">
        <f>I58-H58</f>
        <v>0</v>
      </c>
      <c r="K58" s="1472">
        <v>315.89999999999998</v>
      </c>
      <c r="L58" s="1675">
        <v>315.89999999999998</v>
      </c>
      <c r="M58" s="1600"/>
      <c r="N58" s="1472">
        <v>315.89999999999998</v>
      </c>
      <c r="O58" s="1675">
        <v>315.89999999999998</v>
      </c>
      <c r="P58" s="1521"/>
      <c r="Q58" s="2504" t="s">
        <v>277</v>
      </c>
      <c r="R58" s="1527">
        <v>65</v>
      </c>
      <c r="S58" s="169">
        <v>80</v>
      </c>
      <c r="T58" s="170">
        <v>80</v>
      </c>
      <c r="U58" s="2524"/>
    </row>
    <row r="59" spans="1:29" s="178" customFormat="1" ht="15" customHeight="1" thickBot="1" x14ac:dyDescent="0.3">
      <c r="A59" s="2182"/>
      <c r="B59" s="2184"/>
      <c r="C59" s="2186"/>
      <c r="D59" s="2188"/>
      <c r="E59" s="2190"/>
      <c r="F59" s="2192"/>
      <c r="G59" s="172" t="s">
        <v>36</v>
      </c>
      <c r="H59" s="1627">
        <f>H58</f>
        <v>265.89999999999998</v>
      </c>
      <c r="I59" s="1670">
        <f>I58</f>
        <v>265.89999999999998</v>
      </c>
      <c r="J59" s="1622">
        <f>SUM(J58)</f>
        <v>0</v>
      </c>
      <c r="K59" s="173">
        <f>SUM(K58)</f>
        <v>315.89999999999998</v>
      </c>
      <c r="L59" s="1670">
        <f>SUM(L58)</f>
        <v>315.89999999999998</v>
      </c>
      <c r="M59" s="1772"/>
      <c r="N59" s="173">
        <f>SUM(N58)</f>
        <v>315.89999999999998</v>
      </c>
      <c r="O59" s="1670">
        <f>SUM(O58)</f>
        <v>315.89999999999998</v>
      </c>
      <c r="P59" s="1764"/>
      <c r="Q59" s="2505"/>
      <c r="R59" s="175"/>
      <c r="S59" s="176"/>
      <c r="T59" s="177"/>
      <c r="U59" s="2525"/>
    </row>
    <row r="60" spans="1:29" s="2" customFormat="1" ht="42" customHeight="1" x14ac:dyDescent="0.25">
      <c r="A60" s="179" t="s">
        <v>22</v>
      </c>
      <c r="B60" s="180" t="s">
        <v>50</v>
      </c>
      <c r="C60" s="1357" t="s">
        <v>54</v>
      </c>
      <c r="D60" s="2193" t="s">
        <v>82</v>
      </c>
      <c r="E60" s="1326"/>
      <c r="F60" s="662" t="s">
        <v>27</v>
      </c>
      <c r="G60" s="1359" t="s">
        <v>31</v>
      </c>
      <c r="H60" s="1628">
        <f>377.4+5</f>
        <v>382.4</v>
      </c>
      <c r="I60" s="1936">
        <f>377.4+5-0.1</f>
        <v>382.29999999999995</v>
      </c>
      <c r="J60" s="1937">
        <f>I60-H60</f>
        <v>-0.10000000000002274</v>
      </c>
      <c r="K60" s="182">
        <v>382.4</v>
      </c>
      <c r="L60" s="1725">
        <v>382.4</v>
      </c>
      <c r="M60" s="1773"/>
      <c r="N60" s="182">
        <v>382.4</v>
      </c>
      <c r="O60" s="1725">
        <v>382.4</v>
      </c>
      <c r="P60" s="1761"/>
      <c r="Q60" s="1446" t="s">
        <v>83</v>
      </c>
      <c r="R60" s="185">
        <v>77</v>
      </c>
      <c r="S60" s="186">
        <v>77</v>
      </c>
      <c r="T60" s="187">
        <v>77</v>
      </c>
      <c r="U60" s="2177" t="s">
        <v>381</v>
      </c>
    </row>
    <row r="61" spans="1:29" s="2" customFormat="1" ht="53.25" customHeight="1" x14ac:dyDescent="0.25">
      <c r="A61" s="188"/>
      <c r="B61" s="189"/>
      <c r="C61" s="190"/>
      <c r="D61" s="2194"/>
      <c r="E61" s="1327"/>
      <c r="F61" s="221"/>
      <c r="G61" s="1358"/>
      <c r="H61" s="1535"/>
      <c r="I61" s="1671"/>
      <c r="J61" s="1520"/>
      <c r="K61" s="192"/>
      <c r="L61" s="1726"/>
      <c r="M61" s="1774"/>
      <c r="N61" s="192"/>
      <c r="O61" s="1726"/>
      <c r="P61" s="1729"/>
      <c r="Q61" s="868" t="s">
        <v>84</v>
      </c>
      <c r="R61" s="195">
        <v>208</v>
      </c>
      <c r="S61" s="196">
        <v>208</v>
      </c>
      <c r="T61" s="197">
        <v>208</v>
      </c>
      <c r="U61" s="2064"/>
    </row>
    <row r="62" spans="1:29" s="2" customFormat="1" ht="54" customHeight="1" x14ac:dyDescent="0.25">
      <c r="A62" s="188"/>
      <c r="B62" s="189"/>
      <c r="C62" s="1251"/>
      <c r="D62" s="1935" t="s">
        <v>219</v>
      </c>
      <c r="E62" s="1327"/>
      <c r="F62" s="221"/>
      <c r="G62" s="1358"/>
      <c r="H62" s="1535"/>
      <c r="I62" s="1671"/>
      <c r="J62" s="369"/>
      <c r="K62" s="1469"/>
      <c r="L62" s="1695"/>
      <c r="M62" s="1775"/>
      <c r="N62" s="1469"/>
      <c r="O62" s="1695"/>
      <c r="P62" s="1762"/>
      <c r="Q62" s="1443" t="s">
        <v>85</v>
      </c>
      <c r="R62" s="198" t="s">
        <v>86</v>
      </c>
      <c r="S62" s="142" t="s">
        <v>87</v>
      </c>
      <c r="T62" s="143" t="s">
        <v>87</v>
      </c>
      <c r="U62" s="1232"/>
      <c r="AC62" s="3"/>
    </row>
    <row r="63" spans="1:29" s="2" customFormat="1" ht="56.25" customHeight="1" x14ac:dyDescent="0.25">
      <c r="A63" s="188"/>
      <c r="B63" s="189"/>
      <c r="C63" s="190"/>
      <c r="D63" s="77" t="s">
        <v>221</v>
      </c>
      <c r="E63" s="1340" t="s">
        <v>321</v>
      </c>
      <c r="F63" s="221"/>
      <c r="G63" s="1358"/>
      <c r="H63" s="1535"/>
      <c r="I63" s="1671"/>
      <c r="J63" s="1520"/>
      <c r="K63" s="192"/>
      <c r="L63" s="1726"/>
      <c r="M63" s="1774"/>
      <c r="N63" s="192"/>
      <c r="O63" s="1726"/>
      <c r="P63" s="1729"/>
      <c r="Q63" s="3"/>
      <c r="R63" s="199"/>
      <c r="S63" s="149"/>
      <c r="T63" s="86"/>
      <c r="U63" s="138"/>
    </row>
    <row r="64" spans="1:29" s="2" customFormat="1" ht="55.5" customHeight="1" x14ac:dyDescent="0.25">
      <c r="A64" s="188"/>
      <c r="B64" s="189"/>
      <c r="C64" s="190"/>
      <c r="D64" s="77" t="s">
        <v>223</v>
      </c>
      <c r="E64" s="1327"/>
      <c r="F64" s="221"/>
      <c r="G64" s="1358"/>
      <c r="H64" s="1535"/>
      <c r="I64" s="1671"/>
      <c r="J64" s="1520"/>
      <c r="K64" s="192"/>
      <c r="L64" s="1726"/>
      <c r="M64" s="1774"/>
      <c r="N64" s="192"/>
      <c r="O64" s="1726"/>
      <c r="P64" s="1729"/>
      <c r="Q64" s="869"/>
      <c r="R64" s="22"/>
      <c r="S64" s="56"/>
      <c r="T64" s="57"/>
      <c r="U64" s="1362"/>
      <c r="Z64" s="3"/>
    </row>
    <row r="65" spans="1:30" s="2" customFormat="1" ht="56.25" customHeight="1" x14ac:dyDescent="0.25">
      <c r="A65" s="188"/>
      <c r="B65" s="189"/>
      <c r="C65" s="1251"/>
      <c r="D65" s="77" t="s">
        <v>225</v>
      </c>
      <c r="E65" s="1340" t="s">
        <v>315</v>
      </c>
      <c r="F65" s="221"/>
      <c r="G65" s="1583"/>
      <c r="H65" s="1626"/>
      <c r="I65" s="1669"/>
      <c r="J65" s="224"/>
      <c r="K65" s="81"/>
      <c r="L65" s="1686"/>
      <c r="M65" s="1776"/>
      <c r="N65" s="81"/>
      <c r="O65" s="1686"/>
      <c r="P65" s="1716"/>
      <c r="Q65" s="3"/>
      <c r="R65" s="199"/>
      <c r="S65" s="149"/>
      <c r="T65" s="86"/>
      <c r="U65" s="138"/>
      <c r="Y65" s="3"/>
      <c r="AA65" s="3"/>
      <c r="AC65" s="3"/>
    </row>
    <row r="66" spans="1:30" s="2" customFormat="1" ht="78.75" customHeight="1" x14ac:dyDescent="0.25">
      <c r="A66" s="188"/>
      <c r="B66" s="189"/>
      <c r="C66" s="1251"/>
      <c r="D66" s="201" t="s">
        <v>285</v>
      </c>
      <c r="E66" s="1550" t="s">
        <v>314</v>
      </c>
      <c r="F66" s="221"/>
      <c r="G66" s="1995"/>
      <c r="H66" s="1535"/>
      <c r="I66" s="1671"/>
      <c r="J66" s="1520"/>
      <c r="K66" s="192"/>
      <c r="L66" s="1726"/>
      <c r="M66" s="1774"/>
      <c r="N66" s="192"/>
      <c r="O66" s="1726"/>
      <c r="P66" s="1729"/>
      <c r="Q66" s="869"/>
      <c r="R66" s="22"/>
      <c r="S66" s="56"/>
      <c r="T66" s="57"/>
      <c r="U66" s="2004"/>
      <c r="W66" s="3"/>
      <c r="AD66" s="3"/>
    </row>
    <row r="67" spans="1:30" s="2" customFormat="1" ht="68.25" customHeight="1" x14ac:dyDescent="0.25">
      <c r="A67" s="188"/>
      <c r="B67" s="189"/>
      <c r="C67" s="190"/>
      <c r="D67" s="1487" t="s">
        <v>286</v>
      </c>
      <c r="E67" s="1549" t="s">
        <v>317</v>
      </c>
      <c r="F67" s="221"/>
      <c r="G67" s="202"/>
      <c r="H67" s="1535"/>
      <c r="I67" s="1671"/>
      <c r="J67" s="1520"/>
      <c r="K67" s="192"/>
      <c r="L67" s="1726"/>
      <c r="M67" s="1774"/>
      <c r="N67" s="192"/>
      <c r="O67" s="1726"/>
      <c r="P67" s="1729"/>
      <c r="Q67" s="1581"/>
      <c r="R67" s="22"/>
      <c r="S67" s="56"/>
      <c r="T67" s="57"/>
      <c r="U67" s="1220"/>
    </row>
    <row r="68" spans="1:30" s="2" customFormat="1" ht="42" customHeight="1" x14ac:dyDescent="0.25">
      <c r="A68" s="2002"/>
      <c r="B68" s="2003"/>
      <c r="C68" s="964"/>
      <c r="D68" s="203" t="s">
        <v>284</v>
      </c>
      <c r="E68" s="2032"/>
      <c r="F68" s="1014"/>
      <c r="G68" s="41"/>
      <c r="H68" s="1227"/>
      <c r="I68" s="1672"/>
      <c r="J68" s="1743"/>
      <c r="K68" s="209"/>
      <c r="L68" s="1652"/>
      <c r="M68" s="1777"/>
      <c r="N68" s="209"/>
      <c r="O68" s="1652"/>
      <c r="P68" s="1763"/>
      <c r="Q68" s="2033"/>
      <c r="R68" s="2034"/>
      <c r="S68" s="607"/>
      <c r="T68" s="2035"/>
      <c r="U68" s="2036"/>
    </row>
    <row r="69" spans="1:30" s="2" customFormat="1" ht="39" customHeight="1" x14ac:dyDescent="0.25">
      <c r="A69" s="1200"/>
      <c r="B69" s="1311"/>
      <c r="C69" s="1219"/>
      <c r="D69" s="2543" t="s">
        <v>88</v>
      </c>
      <c r="E69" s="2136" t="s">
        <v>316</v>
      </c>
      <c r="F69" s="1013"/>
      <c r="G69" s="31"/>
      <c r="H69" s="1227"/>
      <c r="I69" s="1672"/>
      <c r="J69" s="1743"/>
      <c r="K69" s="209"/>
      <c r="L69" s="1652"/>
      <c r="M69" s="1777"/>
      <c r="N69" s="209"/>
      <c r="O69" s="1652"/>
      <c r="P69" s="1763"/>
      <c r="Q69" s="2197"/>
      <c r="R69" s="206"/>
      <c r="S69" s="207"/>
      <c r="T69" s="208"/>
      <c r="U69" s="1235"/>
      <c r="W69" s="3"/>
    </row>
    <row r="70" spans="1:30" s="2" customFormat="1" ht="19.5" customHeight="1" thickBot="1" x14ac:dyDescent="0.3">
      <c r="A70" s="1200"/>
      <c r="B70" s="1311"/>
      <c r="C70" s="1209"/>
      <c r="D70" s="2196"/>
      <c r="E70" s="2161"/>
      <c r="F70" s="2031"/>
      <c r="G70" s="98" t="s">
        <v>36</v>
      </c>
      <c r="H70" s="1627">
        <f>SUM(H60:H69)</f>
        <v>382.4</v>
      </c>
      <c r="I70" s="1670">
        <f>SUM(I60:I69)</f>
        <v>382.29999999999995</v>
      </c>
      <c r="J70" s="1622">
        <f>SUM(J60:J69)</f>
        <v>-0.10000000000002274</v>
      </c>
      <c r="K70" s="90">
        <f>SUM(K60:K69)</f>
        <v>382.4</v>
      </c>
      <c r="L70" s="1659">
        <f>SUM(L60:L69)</f>
        <v>382.4</v>
      </c>
      <c r="M70" s="1599"/>
      <c r="N70" s="90">
        <f>SUM(N60:N69)</f>
        <v>382.4</v>
      </c>
      <c r="O70" s="1659">
        <f>SUM(O60:O69)</f>
        <v>382.4</v>
      </c>
      <c r="P70" s="1597"/>
      <c r="Q70" s="2198"/>
      <c r="R70" s="211"/>
      <c r="S70" s="1395"/>
      <c r="T70" s="1396"/>
      <c r="U70" s="1233"/>
    </row>
    <row r="71" spans="1:30" s="2" customFormat="1" ht="27.75" customHeight="1" x14ac:dyDescent="0.25">
      <c r="A71" s="212" t="s">
        <v>22</v>
      </c>
      <c r="B71" s="180" t="s">
        <v>50</v>
      </c>
      <c r="C71" s="1503" t="s">
        <v>56</v>
      </c>
      <c r="D71" s="214" t="s">
        <v>89</v>
      </c>
      <c r="E71" s="2171" t="s">
        <v>320</v>
      </c>
      <c r="F71" s="662" t="s">
        <v>27</v>
      </c>
      <c r="G71" s="1505" t="s">
        <v>31</v>
      </c>
      <c r="H71" s="1611">
        <f>77.8+87</f>
        <v>164.8</v>
      </c>
      <c r="I71" s="1861">
        <f>77.8+87+0.1</f>
        <v>164.9</v>
      </c>
      <c r="J71" s="1862">
        <f>I71-H71</f>
        <v>9.9999999999994316E-2</v>
      </c>
      <c r="K71" s="14">
        <f>77.8</f>
        <v>77.8</v>
      </c>
      <c r="L71" s="1720">
        <f>77.8</f>
        <v>77.8</v>
      </c>
      <c r="M71" s="1705"/>
      <c r="N71" s="14">
        <f>77.8</f>
        <v>77.8</v>
      </c>
      <c r="O71" s="1720">
        <f>77.8</f>
        <v>77.8</v>
      </c>
      <c r="P71" s="1718"/>
      <c r="Q71" s="2168" t="s">
        <v>90</v>
      </c>
      <c r="R71" s="1528">
        <v>54</v>
      </c>
      <c r="S71" s="1501">
        <v>51</v>
      </c>
      <c r="T71" s="1502">
        <v>51</v>
      </c>
      <c r="U71" s="2187" t="s">
        <v>384</v>
      </c>
    </row>
    <row r="72" spans="1:30" s="2" customFormat="1" ht="29.25" customHeight="1" x14ac:dyDescent="0.25">
      <c r="A72" s="215"/>
      <c r="B72" s="189"/>
      <c r="C72" s="190"/>
      <c r="D72" s="217" t="s">
        <v>91</v>
      </c>
      <c r="E72" s="2172"/>
      <c r="F72" s="221"/>
      <c r="G72" s="24" t="s">
        <v>52</v>
      </c>
      <c r="H72" s="1629">
        <v>218.6</v>
      </c>
      <c r="I72" s="1673">
        <v>218.6</v>
      </c>
      <c r="J72" s="1621"/>
      <c r="K72" s="25">
        <v>208.2</v>
      </c>
      <c r="L72" s="1727">
        <v>208.2</v>
      </c>
      <c r="M72" s="1778"/>
      <c r="N72" s="25">
        <v>208.2</v>
      </c>
      <c r="O72" s="1727">
        <v>208.2</v>
      </c>
      <c r="P72" s="1765"/>
      <c r="Q72" s="2138"/>
      <c r="R72" s="1397"/>
      <c r="S72" s="219"/>
      <c r="T72" s="1401"/>
      <c r="U72" s="2493"/>
      <c r="W72" s="3"/>
    </row>
    <row r="73" spans="1:30" s="2" customFormat="1" ht="54" customHeight="1" x14ac:dyDescent="0.25">
      <c r="A73" s="215"/>
      <c r="B73" s="189"/>
      <c r="C73" s="190"/>
      <c r="D73" s="37" t="s">
        <v>92</v>
      </c>
      <c r="E73" s="2172"/>
      <c r="F73" s="221"/>
      <c r="G73" s="1504"/>
      <c r="H73" s="1613"/>
      <c r="I73" s="1648"/>
      <c r="J73" s="1601"/>
      <c r="K73" s="32"/>
      <c r="L73" s="1650"/>
      <c r="M73" s="146"/>
      <c r="N73" s="32"/>
      <c r="O73" s="1650"/>
      <c r="P73" s="36"/>
      <c r="Q73" s="227"/>
      <c r="R73" s="1398"/>
      <c r="S73" s="68"/>
      <c r="T73" s="1402"/>
      <c r="U73" s="2493"/>
      <c r="W73" s="3"/>
      <c r="Y73" s="3"/>
    </row>
    <row r="74" spans="1:30" s="2" customFormat="1" ht="21" customHeight="1" x14ac:dyDescent="0.25">
      <c r="A74" s="2173"/>
      <c r="B74" s="2174"/>
      <c r="C74" s="1507"/>
      <c r="D74" s="2489" t="s">
        <v>93</v>
      </c>
      <c r="E74" s="110"/>
      <c r="F74" s="998"/>
      <c r="G74" s="1504"/>
      <c r="H74" s="1626"/>
      <c r="I74" s="1669"/>
      <c r="J74" s="364"/>
      <c r="K74" s="222"/>
      <c r="L74" s="1669"/>
      <c r="M74" s="364"/>
      <c r="N74" s="222"/>
      <c r="O74" s="1669"/>
      <c r="P74" s="224"/>
      <c r="Q74" s="1095"/>
      <c r="R74" s="1398"/>
      <c r="S74" s="68"/>
      <c r="T74" s="1402"/>
      <c r="U74" s="2493"/>
      <c r="W74" s="3"/>
      <c r="AA74" s="3"/>
    </row>
    <row r="75" spans="1:30" s="2" customFormat="1" ht="21" customHeight="1" x14ac:dyDescent="0.2">
      <c r="A75" s="2173"/>
      <c r="B75" s="2174"/>
      <c r="C75" s="1584"/>
      <c r="D75" s="2490"/>
      <c r="E75" s="1805"/>
      <c r="F75" s="998"/>
      <c r="G75" s="31"/>
      <c r="H75" s="1626"/>
      <c r="I75" s="1669"/>
      <c r="J75" s="364"/>
      <c r="K75" s="222"/>
      <c r="L75" s="1669"/>
      <c r="M75" s="364"/>
      <c r="N75" s="222"/>
      <c r="O75" s="1669"/>
      <c r="P75" s="224"/>
      <c r="Q75" s="1095"/>
      <c r="R75" s="1398"/>
      <c r="S75" s="68"/>
      <c r="T75" s="1402"/>
      <c r="U75" s="2493"/>
      <c r="Y75" s="3"/>
    </row>
    <row r="76" spans="1:30" s="2" customFormat="1" ht="102.75" customHeight="1" x14ac:dyDescent="0.25">
      <c r="A76" s="215"/>
      <c r="B76" s="189"/>
      <c r="C76" s="190"/>
      <c r="D76" s="2107" t="s">
        <v>331</v>
      </c>
      <c r="E76" s="2172" t="s">
        <v>318</v>
      </c>
      <c r="F76" s="342"/>
      <c r="G76" s="1214"/>
      <c r="H76" s="1613"/>
      <c r="I76" s="1648"/>
      <c r="J76" s="1601"/>
      <c r="K76" s="32"/>
      <c r="L76" s="1650"/>
      <c r="M76" s="146"/>
      <c r="N76" s="32"/>
      <c r="O76" s="1650"/>
      <c r="P76" s="36"/>
      <c r="Q76" s="227"/>
      <c r="R76" s="1398"/>
      <c r="S76" s="68"/>
      <c r="T76" s="1402"/>
      <c r="U76" s="2547"/>
    </row>
    <row r="77" spans="1:30" s="2" customFormat="1" ht="16.5" customHeight="1" thickBot="1" x14ac:dyDescent="0.3">
      <c r="A77" s="1207"/>
      <c r="B77" s="1307"/>
      <c r="C77" s="1209"/>
      <c r="D77" s="2108"/>
      <c r="E77" s="2170"/>
      <c r="F77" s="1205"/>
      <c r="G77" s="172" t="s">
        <v>36</v>
      </c>
      <c r="H77" s="1627">
        <f>SUM(H71:H76)</f>
        <v>383.4</v>
      </c>
      <c r="I77" s="1670">
        <f>SUM(I71:I76)</f>
        <v>383.5</v>
      </c>
      <c r="J77" s="1622">
        <f>SUM(J71:J76)</f>
        <v>9.9999999999994316E-2</v>
      </c>
      <c r="K77" s="173">
        <f>SUM(K71:K76)</f>
        <v>286</v>
      </c>
      <c r="L77" s="1670">
        <f>SUM(L71:L76)</f>
        <v>286</v>
      </c>
      <c r="M77" s="1772"/>
      <c r="N77" s="173">
        <f>SUM(N71:N76)</f>
        <v>286</v>
      </c>
      <c r="O77" s="1670">
        <f>SUM(O71:O76)</f>
        <v>286</v>
      </c>
      <c r="P77" s="1764"/>
      <c r="Q77" s="1096"/>
      <c r="R77" s="1399"/>
      <c r="S77" s="231"/>
      <c r="T77" s="1403"/>
      <c r="U77" s="2548"/>
    </row>
    <row r="78" spans="1:30" s="2" customFormat="1" ht="27" customHeight="1" x14ac:dyDescent="0.25">
      <c r="A78" s="2175" t="s">
        <v>22</v>
      </c>
      <c r="B78" s="2176" t="s">
        <v>50</v>
      </c>
      <c r="C78" s="1208" t="s">
        <v>59</v>
      </c>
      <c r="D78" s="2536" t="s">
        <v>94</v>
      </c>
      <c r="E78" s="111"/>
      <c r="F78" s="1212" t="s">
        <v>95</v>
      </c>
      <c r="G78" s="1215" t="s">
        <v>31</v>
      </c>
      <c r="H78" s="1630">
        <v>139.9</v>
      </c>
      <c r="I78" s="1674">
        <f>139.9-3.5</f>
        <v>136.4</v>
      </c>
      <c r="J78" s="1744">
        <f>I78-H78</f>
        <v>-3.5</v>
      </c>
      <c r="K78" s="246">
        <v>139.9</v>
      </c>
      <c r="L78" s="1660">
        <v>139.9</v>
      </c>
      <c r="M78" s="1779"/>
      <c r="N78" s="246">
        <v>139.9</v>
      </c>
      <c r="O78" s="1660">
        <v>139.9</v>
      </c>
      <c r="P78" s="1766"/>
      <c r="Q78" s="1448" t="s">
        <v>96</v>
      </c>
      <c r="R78" s="1925">
        <v>20</v>
      </c>
      <c r="S78" s="1407">
        <v>20</v>
      </c>
      <c r="T78" s="1404">
        <v>20</v>
      </c>
      <c r="U78" s="1318"/>
    </row>
    <row r="79" spans="1:30" s="2" customFormat="1" ht="29.25" customHeight="1" x14ac:dyDescent="0.25">
      <c r="A79" s="2173"/>
      <c r="B79" s="2174"/>
      <c r="C79" s="1219"/>
      <c r="D79" s="2531"/>
      <c r="E79" s="110"/>
      <c r="F79" s="993"/>
      <c r="G79" s="239" t="s">
        <v>52</v>
      </c>
      <c r="H79" s="1625">
        <v>137.1</v>
      </c>
      <c r="I79" s="1663">
        <v>137.1</v>
      </c>
      <c r="J79" s="1623"/>
      <c r="K79" s="73">
        <v>137.1</v>
      </c>
      <c r="L79" s="1656">
        <v>137.1</v>
      </c>
      <c r="M79" s="1780"/>
      <c r="N79" s="73">
        <v>137.1</v>
      </c>
      <c r="O79" s="1656">
        <v>137.1</v>
      </c>
      <c r="P79" s="1709"/>
      <c r="Q79" s="2178" t="s">
        <v>278</v>
      </c>
      <c r="R79" s="1400">
        <v>7</v>
      </c>
      <c r="S79" s="241">
        <v>7</v>
      </c>
      <c r="T79" s="1405">
        <v>7</v>
      </c>
      <c r="U79" s="1236"/>
      <c r="X79" s="3"/>
    </row>
    <row r="80" spans="1:30" s="2" customFormat="1" ht="16.5" customHeight="1" thickBot="1" x14ac:dyDescent="0.3">
      <c r="A80" s="1207"/>
      <c r="B80" s="1307"/>
      <c r="C80" s="1209"/>
      <c r="D80" s="2537"/>
      <c r="E80" s="107"/>
      <c r="F80" s="1213"/>
      <c r="G80" s="113" t="s">
        <v>36</v>
      </c>
      <c r="H80" s="1627">
        <f>SUM(H78:H79)</f>
        <v>277</v>
      </c>
      <c r="I80" s="1670">
        <f>SUM(I78:I79)</f>
        <v>273.5</v>
      </c>
      <c r="J80" s="1622">
        <f>SUM(J78:J79)</f>
        <v>-3.5</v>
      </c>
      <c r="K80" s="90">
        <f>SUM(K78:K79)</f>
        <v>277</v>
      </c>
      <c r="L80" s="1659">
        <f>SUM(L78:L79)</f>
        <v>277</v>
      </c>
      <c r="M80" s="1599"/>
      <c r="N80" s="90">
        <f>SUM(N78:N79)</f>
        <v>277</v>
      </c>
      <c r="O80" s="1659">
        <f>SUM(O78:O79)</f>
        <v>277</v>
      </c>
      <c r="P80" s="1597"/>
      <c r="Q80" s="2179"/>
      <c r="R80" s="1390"/>
      <c r="S80" s="244"/>
      <c r="T80" s="245"/>
      <c r="U80" s="1218"/>
    </row>
    <row r="81" spans="1:25" s="2" customFormat="1" ht="18.75" customHeight="1" x14ac:dyDescent="0.25">
      <c r="A81" s="1202" t="s">
        <v>22</v>
      </c>
      <c r="B81" s="1306" t="s">
        <v>50</v>
      </c>
      <c r="C81" s="1208" t="s">
        <v>97</v>
      </c>
      <c r="D81" s="2187" t="s">
        <v>303</v>
      </c>
      <c r="E81" s="111"/>
      <c r="F81" s="2293">
        <v>3</v>
      </c>
      <c r="G81" s="1245" t="s">
        <v>31</v>
      </c>
      <c r="H81" s="1631">
        <v>3.5</v>
      </c>
      <c r="I81" s="1675">
        <v>3.5</v>
      </c>
      <c r="J81" s="1600"/>
      <c r="K81" s="246">
        <v>3.5</v>
      </c>
      <c r="L81" s="1660">
        <v>3.5</v>
      </c>
      <c r="M81" s="1598"/>
      <c r="N81" s="246">
        <v>3.5</v>
      </c>
      <c r="O81" s="1660">
        <v>3.5</v>
      </c>
      <c r="P81" s="1609"/>
      <c r="Q81" s="1749" t="s">
        <v>310</v>
      </c>
      <c r="R81" s="168">
        <v>2</v>
      </c>
      <c r="S81" s="169">
        <v>2</v>
      </c>
      <c r="T81" s="1406">
        <v>2</v>
      </c>
      <c r="U81" s="1234"/>
    </row>
    <row r="82" spans="1:25" s="2" customFormat="1" ht="16.5" customHeight="1" thickBot="1" x14ac:dyDescent="0.25">
      <c r="A82" s="1200"/>
      <c r="B82" s="1311"/>
      <c r="C82" s="1209"/>
      <c r="D82" s="2188"/>
      <c r="E82" s="225"/>
      <c r="F82" s="2294"/>
      <c r="G82" s="172" t="s">
        <v>36</v>
      </c>
      <c r="H82" s="1627">
        <f>H81</f>
        <v>3.5</v>
      </c>
      <c r="I82" s="1670">
        <f>I81</f>
        <v>3.5</v>
      </c>
      <c r="J82" s="1622">
        <f>J81</f>
        <v>0</v>
      </c>
      <c r="K82" s="90">
        <f>K81</f>
        <v>3.5</v>
      </c>
      <c r="L82" s="1659">
        <f>L81</f>
        <v>3.5</v>
      </c>
      <c r="M82" s="1714"/>
      <c r="N82" s="90">
        <f>N81</f>
        <v>3.5</v>
      </c>
      <c r="O82" s="1659">
        <f>O81</f>
        <v>3.5</v>
      </c>
      <c r="P82" s="1710"/>
      <c r="Q82" s="1581"/>
      <c r="R82" s="1390"/>
      <c r="S82" s="244"/>
      <c r="T82" s="245"/>
      <c r="U82" s="1218"/>
    </row>
    <row r="83" spans="1:25" s="2" customFormat="1" ht="16.5" customHeight="1" x14ac:dyDescent="0.25">
      <c r="A83" s="1423" t="s">
        <v>22</v>
      </c>
      <c r="B83" s="1425" t="s">
        <v>50</v>
      </c>
      <c r="C83" s="2567" t="s">
        <v>345</v>
      </c>
      <c r="D83" s="2515" t="s">
        <v>346</v>
      </c>
      <c r="E83" s="2189"/>
      <c r="F83" s="2191">
        <v>3</v>
      </c>
      <c r="G83" s="524" t="s">
        <v>31</v>
      </c>
      <c r="H83" s="1632">
        <v>5</v>
      </c>
      <c r="I83" s="1676">
        <v>5</v>
      </c>
      <c r="J83" s="1745">
        <f>I83-H83</f>
        <v>0</v>
      </c>
      <c r="K83" s="1723"/>
      <c r="L83" s="1690"/>
      <c r="M83" s="1773"/>
      <c r="N83" s="1723"/>
      <c r="O83" s="1690"/>
      <c r="P83" s="1761"/>
      <c r="Q83" s="1750" t="s">
        <v>336</v>
      </c>
      <c r="R83" s="1491">
        <v>1</v>
      </c>
      <c r="S83" s="1429"/>
      <c r="T83" s="1430"/>
      <c r="U83" s="2187"/>
    </row>
    <row r="84" spans="1:25" s="2" customFormat="1" ht="16.5" customHeight="1" x14ac:dyDescent="0.25">
      <c r="A84" s="1427"/>
      <c r="B84" s="1428"/>
      <c r="C84" s="2568"/>
      <c r="D84" s="2516"/>
      <c r="E84" s="2518"/>
      <c r="F84" s="2519"/>
      <c r="G84" s="879" t="s">
        <v>103</v>
      </c>
      <c r="H84" s="1626"/>
      <c r="I84" s="1671"/>
      <c r="J84" s="1520"/>
      <c r="K84" s="281">
        <v>487.3</v>
      </c>
      <c r="L84" s="1683">
        <v>487.3</v>
      </c>
      <c r="M84" s="1781"/>
      <c r="N84" s="281">
        <v>487.3</v>
      </c>
      <c r="O84" s="1683">
        <v>487.3</v>
      </c>
      <c r="P84" s="1757"/>
      <c r="Q84" s="2506" t="s">
        <v>337</v>
      </c>
      <c r="R84" s="2507"/>
      <c r="S84" s="2141">
        <v>350</v>
      </c>
      <c r="T84" s="2509">
        <v>350</v>
      </c>
      <c r="U84" s="2493"/>
    </row>
    <row r="85" spans="1:25" s="2" customFormat="1" ht="16.5" customHeight="1" thickBot="1" x14ac:dyDescent="0.3">
      <c r="A85" s="1424"/>
      <c r="B85" s="1426"/>
      <c r="C85" s="1431"/>
      <c r="D85" s="2517"/>
      <c r="E85" s="2190"/>
      <c r="F85" s="2192"/>
      <c r="G85" s="1530" t="s">
        <v>36</v>
      </c>
      <c r="H85" s="1627">
        <f>H83</f>
        <v>5</v>
      </c>
      <c r="I85" s="1670">
        <f>SUM(I83:I84)</f>
        <v>5</v>
      </c>
      <c r="J85" s="1622">
        <f>SUM(J83:J84)</f>
        <v>0</v>
      </c>
      <c r="K85" s="90">
        <f>K84+K83</f>
        <v>487.3</v>
      </c>
      <c r="L85" s="1659">
        <f>L84+L83</f>
        <v>487.3</v>
      </c>
      <c r="M85" s="1599"/>
      <c r="N85" s="43">
        <f>N84+N83</f>
        <v>487.3</v>
      </c>
      <c r="O85" s="1653">
        <f>O84+O83</f>
        <v>487.3</v>
      </c>
      <c r="P85" s="1606"/>
      <c r="Q85" s="2505"/>
      <c r="R85" s="2508"/>
      <c r="S85" s="2375"/>
      <c r="T85" s="2510"/>
      <c r="U85" s="2188"/>
    </row>
    <row r="86" spans="1:25" s="2" customFormat="1" ht="16.5" customHeight="1" thickBot="1" x14ac:dyDescent="0.3">
      <c r="A86" s="7" t="s">
        <v>22</v>
      </c>
      <c r="B86" s="8" t="s">
        <v>50</v>
      </c>
      <c r="C86" s="2521" t="s">
        <v>62</v>
      </c>
      <c r="D86" s="2085"/>
      <c r="E86" s="2085"/>
      <c r="F86" s="2085"/>
      <c r="G86" s="2127"/>
      <c r="H86" s="117">
        <f>+H80+H77+H70+H59+H57+H82+H85</f>
        <v>5714</v>
      </c>
      <c r="I86" s="1662">
        <f>+I80+I77+I70+I59+I57+I82+I85</f>
        <v>5778.7</v>
      </c>
      <c r="J86" s="1624">
        <f>+J80+J77+J70+J59+J57+J82+J85</f>
        <v>64.699999999999932</v>
      </c>
      <c r="K86" s="250">
        <f t="shared" ref="K86" si="11">K82+K80+K77+K70+K59+K57+K85</f>
        <v>5930.0000000000009</v>
      </c>
      <c r="L86" s="1662">
        <f>L82+L80+L77+L70+L59+L57+L85</f>
        <v>5966.0000000000009</v>
      </c>
      <c r="M86" s="1662">
        <f>M82+M80+M77+M70+M59+M57+M85</f>
        <v>36</v>
      </c>
      <c r="N86" s="250">
        <f t="shared" ref="N86:P86" si="12">N82+N80+N77+N70+N59+N57+N85</f>
        <v>5932.2000000000007</v>
      </c>
      <c r="O86" s="1662">
        <f>O82+O80+O77+O70+O59+O57+O85</f>
        <v>5967.2000000000007</v>
      </c>
      <c r="P86" s="1782">
        <f t="shared" si="12"/>
        <v>35</v>
      </c>
      <c r="Q86" s="2087"/>
      <c r="R86" s="2087"/>
      <c r="S86" s="2087"/>
      <c r="T86" s="2087"/>
      <c r="U86" s="2088"/>
    </row>
    <row r="87" spans="1:25" s="2" customFormat="1" ht="18.75" customHeight="1" thickBot="1" x14ac:dyDescent="0.3">
      <c r="A87" s="118" t="s">
        <v>22</v>
      </c>
      <c r="B87" s="8" t="s">
        <v>54</v>
      </c>
      <c r="C87" s="2530" t="s">
        <v>105</v>
      </c>
      <c r="D87" s="2295"/>
      <c r="E87" s="2295"/>
      <c r="F87" s="2295"/>
      <c r="G87" s="2295"/>
      <c r="H87" s="2295"/>
      <c r="I87" s="2295"/>
      <c r="J87" s="2295"/>
      <c r="K87" s="2295"/>
      <c r="L87" s="2295"/>
      <c r="M87" s="2295"/>
      <c r="N87" s="2295"/>
      <c r="O87" s="2295"/>
      <c r="P87" s="2295"/>
      <c r="Q87" s="2295"/>
      <c r="R87" s="2295"/>
      <c r="S87" s="2295"/>
      <c r="T87" s="2295"/>
      <c r="U87" s="2374"/>
    </row>
    <row r="88" spans="1:25" s="3" customFormat="1" ht="54.75" customHeight="1" x14ac:dyDescent="0.25">
      <c r="A88" s="252" t="s">
        <v>22</v>
      </c>
      <c r="B88" s="9" t="s">
        <v>54</v>
      </c>
      <c r="C88" s="253" t="s">
        <v>22</v>
      </c>
      <c r="D88" s="120" t="s">
        <v>106</v>
      </c>
      <c r="E88" s="1328"/>
      <c r="F88" s="800"/>
      <c r="G88" s="258"/>
      <c r="H88" s="260"/>
      <c r="I88" s="1682"/>
      <c r="J88" s="1677"/>
      <c r="K88" s="261"/>
      <c r="L88" s="1682"/>
      <c r="M88" s="1677"/>
      <c r="N88" s="261"/>
      <c r="O88" s="1682"/>
      <c r="P88" s="1730"/>
      <c r="Q88" s="336"/>
      <c r="R88" s="1408"/>
      <c r="S88" s="263"/>
      <c r="T88" s="264"/>
      <c r="U88" s="2541" t="s">
        <v>388</v>
      </c>
    </row>
    <row r="89" spans="1:25" s="3" customFormat="1" ht="29.25" customHeight="1" x14ac:dyDescent="0.25">
      <c r="A89" s="265"/>
      <c r="B89" s="2005"/>
      <c r="C89" s="266"/>
      <c r="D89" s="2116" t="s">
        <v>287</v>
      </c>
      <c r="E89" s="1331"/>
      <c r="F89" s="1997">
        <v>6</v>
      </c>
      <c r="G89" s="273" t="s">
        <v>31</v>
      </c>
      <c r="H89" s="270">
        <f>48-28-10</f>
        <v>10</v>
      </c>
      <c r="I89" s="1683">
        <f>48-28-10</f>
        <v>10</v>
      </c>
      <c r="J89" s="1247">
        <f>I89-H89</f>
        <v>0</v>
      </c>
      <c r="K89" s="281">
        <v>232</v>
      </c>
      <c r="L89" s="1683">
        <v>232</v>
      </c>
      <c r="M89" s="1247"/>
      <c r="N89" s="281"/>
      <c r="O89" s="1683"/>
      <c r="P89" s="373"/>
      <c r="Q89" s="1441" t="s">
        <v>107</v>
      </c>
      <c r="R89" s="584">
        <v>1</v>
      </c>
      <c r="S89" s="650"/>
      <c r="T89" s="297"/>
      <c r="U89" s="2336"/>
    </row>
    <row r="90" spans="1:25" s="3" customFormat="1" ht="18" customHeight="1" x14ac:dyDescent="0.25">
      <c r="A90" s="265"/>
      <c r="B90" s="2005"/>
      <c r="C90" s="1498"/>
      <c r="D90" s="2122"/>
      <c r="E90" s="1330"/>
      <c r="F90" s="276"/>
      <c r="G90" s="559"/>
      <c r="H90" s="283"/>
      <c r="I90" s="1684"/>
      <c r="J90" s="1607"/>
      <c r="K90" s="83"/>
      <c r="L90" s="1684"/>
      <c r="M90" s="1607"/>
      <c r="N90" s="83"/>
      <c r="O90" s="1684"/>
      <c r="P90" s="987"/>
      <c r="Q90" s="726" t="s">
        <v>108</v>
      </c>
      <c r="R90" s="495">
        <v>10</v>
      </c>
      <c r="S90" s="653">
        <v>100</v>
      </c>
      <c r="T90" s="559"/>
      <c r="U90" s="2336"/>
    </row>
    <row r="91" spans="1:25" s="3" customFormat="1" ht="20.25" customHeight="1" x14ac:dyDescent="0.25">
      <c r="A91" s="265"/>
      <c r="B91" s="2005"/>
      <c r="C91" s="266"/>
      <c r="D91" s="2117" t="s">
        <v>109</v>
      </c>
      <c r="E91" s="1331"/>
      <c r="F91" s="1484"/>
      <c r="G91" s="286" t="s">
        <v>31</v>
      </c>
      <c r="H91" s="1553">
        <f>69.1-16</f>
        <v>53.099999999999994</v>
      </c>
      <c r="I91" s="1685">
        <f>69.1-16</f>
        <v>53.099999999999994</v>
      </c>
      <c r="J91" s="1678">
        <f>I91-H91</f>
        <v>0</v>
      </c>
      <c r="K91" s="1554"/>
      <c r="L91" s="1685"/>
      <c r="M91" s="1678"/>
      <c r="N91" s="1554"/>
      <c r="O91" s="1685"/>
      <c r="P91" s="1731"/>
      <c r="Q91" s="718" t="s">
        <v>110</v>
      </c>
      <c r="R91" s="285">
        <v>100</v>
      </c>
      <c r="S91" s="1996"/>
      <c r="T91" s="286"/>
      <c r="U91" s="2336"/>
    </row>
    <row r="92" spans="1:25" s="3" customFormat="1" ht="20.25" customHeight="1" x14ac:dyDescent="0.25">
      <c r="A92" s="980"/>
      <c r="B92" s="961"/>
      <c r="C92" s="988"/>
      <c r="D92" s="2122"/>
      <c r="E92" s="2037"/>
      <c r="F92" s="720"/>
      <c r="G92" s="559"/>
      <c r="H92" s="283"/>
      <c r="I92" s="1684"/>
      <c r="J92" s="1607"/>
      <c r="K92" s="83"/>
      <c r="L92" s="1684"/>
      <c r="M92" s="1607"/>
      <c r="N92" s="83"/>
      <c r="O92" s="1684"/>
      <c r="P92" s="987"/>
      <c r="Q92" s="726"/>
      <c r="R92" s="495"/>
      <c r="S92" s="653"/>
      <c r="T92" s="559"/>
      <c r="U92" s="2270"/>
    </row>
    <row r="93" spans="1:25" s="1" customFormat="1" ht="27.75" customHeight="1" x14ac:dyDescent="0.2">
      <c r="A93" s="2046"/>
      <c r="B93" s="1950"/>
      <c r="C93" s="1051"/>
      <c r="D93" s="2116" t="s">
        <v>344</v>
      </c>
      <c r="E93" s="2047"/>
      <c r="F93" s="2370"/>
      <c r="G93" s="1999" t="s">
        <v>31</v>
      </c>
      <c r="H93" s="1618">
        <v>41.2</v>
      </c>
      <c r="I93" s="1657">
        <v>41.2</v>
      </c>
      <c r="J93" s="1247"/>
      <c r="K93" s="281"/>
      <c r="L93" s="1683"/>
      <c r="M93" s="1247"/>
      <c r="N93" s="281"/>
      <c r="O93" s="1683"/>
      <c r="P93" s="373"/>
      <c r="Q93" s="2048" t="s">
        <v>111</v>
      </c>
      <c r="R93" s="1409">
        <v>20</v>
      </c>
      <c r="S93" s="2049"/>
      <c r="T93" s="2050"/>
      <c r="U93" s="2269" t="s">
        <v>389</v>
      </c>
      <c r="W93" s="292"/>
    </row>
    <row r="94" spans="1:25" s="1" customFormat="1" ht="27.75" customHeight="1" x14ac:dyDescent="0.2">
      <c r="A94" s="265"/>
      <c r="B94" s="2005"/>
      <c r="C94" s="1498"/>
      <c r="D94" s="2122"/>
      <c r="E94" s="1332"/>
      <c r="F94" s="2520"/>
      <c r="G94" s="547"/>
      <c r="H94" s="1230"/>
      <c r="I94" s="1655"/>
      <c r="J94" s="1607"/>
      <c r="K94" s="83"/>
      <c r="L94" s="1684"/>
      <c r="M94" s="1607"/>
      <c r="N94" s="83"/>
      <c r="O94" s="1684"/>
      <c r="P94" s="987"/>
      <c r="Q94" s="726" t="s">
        <v>289</v>
      </c>
      <c r="R94" s="1497">
        <v>2400</v>
      </c>
      <c r="S94" s="79"/>
      <c r="T94" s="547"/>
      <c r="U94" s="2336"/>
      <c r="W94" s="292"/>
      <c r="X94" s="292"/>
      <c r="Y94" s="292"/>
    </row>
    <row r="95" spans="1:25" s="3" customFormat="1" ht="54" customHeight="1" x14ac:dyDescent="0.25">
      <c r="A95" s="265"/>
      <c r="B95" s="2005"/>
      <c r="C95" s="266"/>
      <c r="D95" s="1982" t="s">
        <v>112</v>
      </c>
      <c r="E95" s="1333"/>
      <c r="F95" s="2010"/>
      <c r="G95" s="559" t="s">
        <v>31</v>
      </c>
      <c r="H95" s="1531">
        <f>700-124.4</f>
        <v>575.6</v>
      </c>
      <c r="I95" s="1652">
        <f>700-124.4</f>
        <v>575.6</v>
      </c>
      <c r="J95" s="1679">
        <f>I95-H95</f>
        <v>0</v>
      </c>
      <c r="K95" s="1554"/>
      <c r="L95" s="1685"/>
      <c r="M95" s="1678"/>
      <c r="N95" s="1554"/>
      <c r="O95" s="1685"/>
      <c r="P95" s="1731"/>
      <c r="Q95" s="35" t="s">
        <v>113</v>
      </c>
      <c r="R95" s="134">
        <v>100</v>
      </c>
      <c r="S95" s="989"/>
      <c r="T95" s="1478"/>
      <c r="U95" s="2336"/>
    </row>
    <row r="96" spans="1:25" s="3" customFormat="1" ht="42" customHeight="1" x14ac:dyDescent="0.25">
      <c r="A96" s="265"/>
      <c r="B96" s="2005"/>
      <c r="C96" s="266"/>
      <c r="D96" s="1586" t="s">
        <v>114</v>
      </c>
      <c r="E96" s="1331"/>
      <c r="F96" s="300"/>
      <c r="G96" s="273" t="s">
        <v>31</v>
      </c>
      <c r="H96" s="270">
        <v>4.5999999999999996</v>
      </c>
      <c r="I96" s="1687">
        <f>4.6+3.5</f>
        <v>8.1</v>
      </c>
      <c r="J96" s="1680">
        <f>I96-H96</f>
        <v>3.5</v>
      </c>
      <c r="K96" s="1378"/>
      <c r="L96" s="1687"/>
      <c r="M96" s="1680"/>
      <c r="N96" s="1378"/>
      <c r="O96" s="1687"/>
      <c r="P96" s="1732"/>
      <c r="Q96" s="27" t="s">
        <v>290</v>
      </c>
      <c r="R96" s="1410">
        <v>100</v>
      </c>
      <c r="S96" s="1411"/>
      <c r="T96" s="1479"/>
      <c r="U96" s="2336"/>
    </row>
    <row r="97" spans="1:30" s="3" customFormat="1" ht="21" customHeight="1" x14ac:dyDescent="0.25">
      <c r="A97" s="265"/>
      <c r="B97" s="2005"/>
      <c r="C97" s="266"/>
      <c r="D97" s="2534" t="s">
        <v>330</v>
      </c>
      <c r="E97" s="1329"/>
      <c r="F97" s="2513">
        <v>1</v>
      </c>
      <c r="G97" s="1568" t="s">
        <v>31</v>
      </c>
      <c r="H97" s="270">
        <v>160</v>
      </c>
      <c r="I97" s="1683">
        <v>160</v>
      </c>
      <c r="J97" s="1247">
        <f>I97-H97</f>
        <v>0</v>
      </c>
      <c r="K97" s="281"/>
      <c r="L97" s="1683"/>
      <c r="M97" s="1247"/>
      <c r="N97" s="281"/>
      <c r="O97" s="1683"/>
      <c r="P97" s="373"/>
      <c r="Q97" s="563" t="s">
        <v>332</v>
      </c>
      <c r="R97" s="1532">
        <v>1</v>
      </c>
      <c r="S97" s="1442"/>
      <c r="T97" s="1480"/>
      <c r="U97" s="2336"/>
    </row>
    <row r="98" spans="1:30" s="3" customFormat="1" ht="21" customHeight="1" x14ac:dyDescent="0.25">
      <c r="A98" s="265"/>
      <c r="B98" s="2005"/>
      <c r="C98" s="266"/>
      <c r="D98" s="2535"/>
      <c r="E98" s="1413"/>
      <c r="F98" s="2514"/>
      <c r="G98" s="559"/>
      <c r="H98" s="283"/>
      <c r="I98" s="1684"/>
      <c r="J98" s="1607"/>
      <c r="K98" s="83"/>
      <c r="L98" s="1684"/>
      <c r="M98" s="1607"/>
      <c r="N98" s="83"/>
      <c r="O98" s="1684"/>
      <c r="P98" s="987"/>
      <c r="Q98" s="201" t="s">
        <v>333</v>
      </c>
      <c r="R98" s="317">
        <v>8</v>
      </c>
      <c r="S98" s="1477"/>
      <c r="T98" s="1481"/>
      <c r="U98" s="2336"/>
    </row>
    <row r="99" spans="1:30" s="3" customFormat="1" ht="30.75" customHeight="1" x14ac:dyDescent="0.25">
      <c r="A99" s="265"/>
      <c r="B99" s="2005"/>
      <c r="C99" s="266"/>
      <c r="D99" s="2522" t="s">
        <v>335</v>
      </c>
      <c r="E99" s="1329"/>
      <c r="F99" s="2513">
        <v>3</v>
      </c>
      <c r="G99" s="1537" t="s">
        <v>31</v>
      </c>
      <c r="H99" s="1533"/>
      <c r="I99" s="2009"/>
      <c r="J99" s="1681"/>
      <c r="K99" s="2532">
        <v>182.6</v>
      </c>
      <c r="L99" s="2511">
        <v>182.6</v>
      </c>
      <c r="M99" s="1681"/>
      <c r="N99" s="2012"/>
      <c r="O99" s="2009"/>
      <c r="P99" s="1605"/>
      <c r="Q99" s="2013" t="s">
        <v>107</v>
      </c>
      <c r="R99" s="1538"/>
      <c r="S99" s="1539">
        <v>1</v>
      </c>
      <c r="T99" s="1479"/>
      <c r="U99" s="2336"/>
    </row>
    <row r="100" spans="1:30" s="3" customFormat="1" ht="15.75" customHeight="1" x14ac:dyDescent="0.25">
      <c r="A100" s="265"/>
      <c r="B100" s="2005"/>
      <c r="C100" s="266"/>
      <c r="D100" s="2523"/>
      <c r="E100" s="1331"/>
      <c r="F100" s="2519"/>
      <c r="G100" s="1534"/>
      <c r="H100" s="1535"/>
      <c r="I100" s="1671"/>
      <c r="J100" s="1520"/>
      <c r="K100" s="2533"/>
      <c r="L100" s="2512"/>
      <c r="M100" s="1520"/>
      <c r="N100" s="1536"/>
      <c r="O100" s="1671"/>
      <c r="P100" s="1522"/>
      <c r="Q100" s="1495" t="s">
        <v>343</v>
      </c>
      <c r="R100" s="1540"/>
      <c r="S100" s="1541">
        <v>2</v>
      </c>
      <c r="T100" s="1482"/>
      <c r="U100" s="718"/>
    </row>
    <row r="101" spans="1:30" s="3" customFormat="1" ht="18" customHeight="1" x14ac:dyDescent="0.25">
      <c r="A101" s="265"/>
      <c r="B101" s="20"/>
      <c r="C101" s="266"/>
      <c r="D101" s="2457" t="s">
        <v>354</v>
      </c>
      <c r="E101" s="1329"/>
      <c r="F101" s="1569">
        <v>5</v>
      </c>
      <c r="G101" s="1568" t="s">
        <v>31</v>
      </c>
      <c r="H101" s="270">
        <v>0</v>
      </c>
      <c r="I101" s="1687">
        <v>6.6</v>
      </c>
      <c r="J101" s="1680">
        <f>I101-H101</f>
        <v>6.6</v>
      </c>
      <c r="K101" s="1728">
        <v>6.2</v>
      </c>
      <c r="L101" s="1826">
        <v>34.799999999999997</v>
      </c>
      <c r="M101" s="1835">
        <f>L101-K101</f>
        <v>28.599999999999998</v>
      </c>
      <c r="N101" s="1561">
        <v>49.5</v>
      </c>
      <c r="O101" s="1647">
        <v>36.299999999999997</v>
      </c>
      <c r="P101" s="1834">
        <f>O101-N101</f>
        <v>-13.200000000000003</v>
      </c>
      <c r="Q101" s="1565" t="s">
        <v>116</v>
      </c>
      <c r="R101" s="1544">
        <v>1</v>
      </c>
      <c r="S101" s="1545">
        <v>1</v>
      </c>
      <c r="T101" s="839"/>
      <c r="U101" s="718"/>
    </row>
    <row r="102" spans="1:30" s="3" customFormat="1" ht="18" customHeight="1" x14ac:dyDescent="0.25">
      <c r="A102" s="265"/>
      <c r="B102" s="1811"/>
      <c r="C102" s="266"/>
      <c r="D102" s="2458"/>
      <c r="E102" s="1331"/>
      <c r="F102" s="1814"/>
      <c r="G102" s="1568" t="s">
        <v>103</v>
      </c>
      <c r="H102" s="270"/>
      <c r="I102" s="1687"/>
      <c r="J102" s="1680"/>
      <c r="K102" s="1832">
        <v>18.600000000000001</v>
      </c>
      <c r="L102" s="1833">
        <v>18.600000000000001</v>
      </c>
      <c r="M102" s="1836"/>
      <c r="N102" s="1561">
        <v>280.60000000000002</v>
      </c>
      <c r="O102" s="1647">
        <v>243.4</v>
      </c>
      <c r="P102" s="1834">
        <f>O102-N102</f>
        <v>-37.200000000000017</v>
      </c>
      <c r="Q102" s="1821" t="s">
        <v>356</v>
      </c>
      <c r="R102" s="1819">
        <v>1</v>
      </c>
      <c r="S102" s="1820"/>
      <c r="T102" s="409"/>
      <c r="U102" s="718"/>
    </row>
    <row r="103" spans="1:30" s="3" customFormat="1" ht="18" customHeight="1" x14ac:dyDescent="0.25">
      <c r="A103" s="265"/>
      <c r="B103" s="20"/>
      <c r="C103" s="266"/>
      <c r="D103" s="2458"/>
      <c r="E103" s="1331"/>
      <c r="F103" s="300"/>
      <c r="G103" s="1809"/>
      <c r="H103" s="277"/>
      <c r="I103" s="1827"/>
      <c r="J103" s="1828"/>
      <c r="K103" s="1829"/>
      <c r="L103" s="1830"/>
      <c r="M103" s="1837"/>
      <c r="N103" s="1823"/>
      <c r="O103" s="1672"/>
      <c r="P103" s="1831"/>
      <c r="Q103" s="1566" t="s">
        <v>102</v>
      </c>
      <c r="R103" s="1412"/>
      <c r="S103" s="761">
        <v>1</v>
      </c>
      <c r="T103" s="409"/>
      <c r="U103" s="718"/>
    </row>
    <row r="104" spans="1:30" s="3" customFormat="1" ht="17.25" customHeight="1" x14ac:dyDescent="0.25">
      <c r="A104" s="265"/>
      <c r="B104" s="20"/>
      <c r="C104" s="266"/>
      <c r="D104" s="2459"/>
      <c r="E104" s="1413"/>
      <c r="F104" s="1543"/>
      <c r="G104" s="790" t="s">
        <v>36</v>
      </c>
      <c r="H104" s="1702">
        <f>SUM(H101:H103)</f>
        <v>0</v>
      </c>
      <c r="I104" s="1734">
        <f t="shared" ref="I104:J104" si="13">SUM(I101:I103)</f>
        <v>6.6</v>
      </c>
      <c r="J104" s="1817">
        <f t="shared" si="13"/>
        <v>6.6</v>
      </c>
      <c r="K104" s="1702">
        <f>SUM(K101:K103)</f>
        <v>24.8</v>
      </c>
      <c r="L104" s="1734">
        <f>SUM(L101:L103)</f>
        <v>53.4</v>
      </c>
      <c r="M104" s="1816">
        <f t="shared" ref="M104:P104" si="14">SUM(M101:M103)</f>
        <v>28.599999999999998</v>
      </c>
      <c r="N104" s="304">
        <f t="shared" si="14"/>
        <v>330.1</v>
      </c>
      <c r="O104" s="1734">
        <f t="shared" si="14"/>
        <v>279.7</v>
      </c>
      <c r="P104" s="1818">
        <f t="shared" si="14"/>
        <v>-50.40000000000002</v>
      </c>
      <c r="Q104" s="726" t="s">
        <v>117</v>
      </c>
      <c r="R104" s="317"/>
      <c r="S104" s="318"/>
      <c r="T104" s="617">
        <v>80</v>
      </c>
      <c r="U104" s="718"/>
    </row>
    <row r="105" spans="1:30" s="3" customFormat="1" ht="18.75" customHeight="1" x14ac:dyDescent="0.25">
      <c r="A105" s="265"/>
      <c r="B105" s="1564"/>
      <c r="C105" s="266"/>
      <c r="D105" s="2457" t="s">
        <v>358</v>
      </c>
      <c r="E105" s="1444"/>
      <c r="F105" s="1569">
        <v>5</v>
      </c>
      <c r="G105" s="1568" t="s">
        <v>31</v>
      </c>
      <c r="H105" s="270">
        <v>0</v>
      </c>
      <c r="I105" s="1688">
        <v>1.7</v>
      </c>
      <c r="J105" s="1590">
        <f>I105-H105</f>
        <v>1.7</v>
      </c>
      <c r="K105" s="84">
        <v>0</v>
      </c>
      <c r="L105" s="1735">
        <v>13.5</v>
      </c>
      <c r="M105" s="1590">
        <f>L105-K105</f>
        <v>13.5</v>
      </c>
      <c r="N105" s="84">
        <v>24.8</v>
      </c>
      <c r="O105" s="1735">
        <v>11.4</v>
      </c>
      <c r="P105" s="1255">
        <f>O105-N105</f>
        <v>-13.4</v>
      </c>
      <c r="Q105" s="1565" t="s">
        <v>118</v>
      </c>
      <c r="R105" s="321">
        <v>1</v>
      </c>
      <c r="S105" s="1546"/>
      <c r="T105" s="1547">
        <v>1</v>
      </c>
      <c r="U105" s="2531"/>
    </row>
    <row r="106" spans="1:30" s="3" customFormat="1" ht="18.75" customHeight="1" x14ac:dyDescent="0.25">
      <c r="A106" s="265"/>
      <c r="B106" s="1564"/>
      <c r="C106" s="1498"/>
      <c r="D106" s="2458"/>
      <c r="E106" s="1331"/>
      <c r="F106" s="302"/>
      <c r="G106" s="314" t="s">
        <v>103</v>
      </c>
      <c r="H106" s="315"/>
      <c r="I106" s="1838"/>
      <c r="J106" s="1839"/>
      <c r="K106" s="1840"/>
      <c r="L106" s="1841"/>
      <c r="M106" s="1839"/>
      <c r="N106" s="51">
        <v>0</v>
      </c>
      <c r="O106" s="1841">
        <v>64.5</v>
      </c>
      <c r="P106" s="1842">
        <f>O106-N106</f>
        <v>64.5</v>
      </c>
      <c r="Q106" s="1566" t="s">
        <v>102</v>
      </c>
      <c r="R106" s="760"/>
      <c r="S106" s="761">
        <v>1</v>
      </c>
      <c r="T106" s="1548">
        <v>1</v>
      </c>
      <c r="U106" s="2531"/>
    </row>
    <row r="107" spans="1:30" s="3" customFormat="1" ht="15.75" customHeight="1" x14ac:dyDescent="0.25">
      <c r="A107" s="265"/>
      <c r="B107" s="1808"/>
      <c r="C107" s="266"/>
      <c r="D107" s="2459"/>
      <c r="E107" s="1815"/>
      <c r="F107" s="302"/>
      <c r="G107" s="790" t="s">
        <v>36</v>
      </c>
      <c r="H107" s="304"/>
      <c r="I107" s="1734">
        <f>SUM(I105:I106)</f>
        <v>1.7</v>
      </c>
      <c r="J107" s="1816">
        <f t="shared" ref="J107:P107" si="15">SUM(J105:J106)</f>
        <v>1.7</v>
      </c>
      <c r="K107" s="304">
        <f t="shared" si="15"/>
        <v>0</v>
      </c>
      <c r="L107" s="1734">
        <f t="shared" si="15"/>
        <v>13.5</v>
      </c>
      <c r="M107" s="1734">
        <f t="shared" si="15"/>
        <v>13.5</v>
      </c>
      <c r="N107" s="304">
        <f t="shared" si="15"/>
        <v>24.8</v>
      </c>
      <c r="O107" s="1734">
        <f t="shared" si="15"/>
        <v>75.900000000000006</v>
      </c>
      <c r="P107" s="1734">
        <f t="shared" si="15"/>
        <v>51.1</v>
      </c>
      <c r="Q107" s="1927" t="s">
        <v>375</v>
      </c>
      <c r="R107" s="1928"/>
      <c r="S107" s="1929"/>
      <c r="T107" s="1930">
        <v>30</v>
      </c>
      <c r="U107" s="2531"/>
    </row>
    <row r="108" spans="1:30" s="2" customFormat="1" ht="14.25" customHeight="1" x14ac:dyDescent="0.25">
      <c r="A108" s="1563"/>
      <c r="B108" s="1564"/>
      <c r="C108" s="1567"/>
      <c r="D108" s="2063" t="s">
        <v>386</v>
      </c>
      <c r="E108" s="2135" t="s">
        <v>324</v>
      </c>
      <c r="F108" s="2133">
        <v>5</v>
      </c>
      <c r="G108" s="50" t="s">
        <v>31</v>
      </c>
      <c r="H108" s="1633"/>
      <c r="I108" s="1689"/>
      <c r="J108" s="1703"/>
      <c r="K108" s="1813">
        <v>50</v>
      </c>
      <c r="L108" s="1812">
        <v>50</v>
      </c>
      <c r="M108" s="1681"/>
      <c r="N108" s="1571">
        <v>75</v>
      </c>
      <c r="O108" s="1770">
        <v>75</v>
      </c>
      <c r="P108" s="373"/>
      <c r="Q108" s="1570" t="s">
        <v>102</v>
      </c>
      <c r="R108" s="1973"/>
      <c r="S108" s="1975">
        <v>1</v>
      </c>
      <c r="T108" s="1974"/>
      <c r="U108" s="2458"/>
    </row>
    <row r="109" spans="1:30" s="2" customFormat="1" ht="14.25" customHeight="1" x14ac:dyDescent="0.25">
      <c r="A109" s="1391"/>
      <c r="B109" s="20"/>
      <c r="C109" s="2468"/>
      <c r="D109" s="2064"/>
      <c r="E109" s="2136"/>
      <c r="F109" s="2134"/>
      <c r="G109" s="41" t="s">
        <v>103</v>
      </c>
      <c r="H109" s="1535"/>
      <c r="I109" s="1671"/>
      <c r="J109" s="1520"/>
      <c r="K109" s="1767"/>
      <c r="L109" s="1689"/>
      <c r="M109" s="1703"/>
      <c r="N109" s="192">
        <v>425</v>
      </c>
      <c r="O109" s="1726">
        <v>425</v>
      </c>
      <c r="P109" s="1757"/>
      <c r="Q109" s="2098" t="s">
        <v>104</v>
      </c>
      <c r="R109" s="2139"/>
      <c r="S109" s="2141"/>
      <c r="T109" s="2143">
        <v>50</v>
      </c>
      <c r="U109" s="2458"/>
      <c r="AD109" s="3"/>
    </row>
    <row r="110" spans="1:30" s="3" customFormat="1" ht="14.25" customHeight="1" x14ac:dyDescent="0.25">
      <c r="A110" s="2173"/>
      <c r="B110" s="2466"/>
      <c r="C110" s="2468"/>
      <c r="D110" s="2064"/>
      <c r="E110" s="2494"/>
      <c r="F110" s="302"/>
      <c r="G110" s="750" t="s">
        <v>36</v>
      </c>
      <c r="H110" s="1784">
        <f>SUM(H108:H109)</f>
        <v>0</v>
      </c>
      <c r="I110" s="1785">
        <f t="shared" ref="I110:L110" si="16">SUM(I108:I109)</f>
        <v>0</v>
      </c>
      <c r="J110" s="1786">
        <f t="shared" si="16"/>
        <v>0</v>
      </c>
      <c r="K110" s="1787">
        <f t="shared" si="16"/>
        <v>50</v>
      </c>
      <c r="L110" s="1788">
        <f t="shared" si="16"/>
        <v>50</v>
      </c>
      <c r="M110" s="1608"/>
      <c r="N110" s="43">
        <f>SUM(N108:N109)</f>
        <v>500</v>
      </c>
      <c r="O110" s="1653">
        <f>SUM(O108:O109)</f>
        <v>500</v>
      </c>
      <c r="P110" s="1606"/>
      <c r="Q110" s="2099"/>
      <c r="R110" s="2139"/>
      <c r="S110" s="2141"/>
      <c r="T110" s="2143"/>
      <c r="U110" s="2459"/>
    </row>
    <row r="111" spans="1:30" s="3" customFormat="1" ht="15.75" customHeight="1" thickBot="1" x14ac:dyDescent="0.3">
      <c r="A111" s="2203"/>
      <c r="B111" s="2467"/>
      <c r="C111" s="2469"/>
      <c r="D111" s="2463" t="s">
        <v>49</v>
      </c>
      <c r="E111" s="2464"/>
      <c r="F111" s="2464"/>
      <c r="G111" s="2465"/>
      <c r="H111" s="1789">
        <f>H110+H106+H104+H99+H97+H96+H95+H93+H89+H91</f>
        <v>844.50000000000011</v>
      </c>
      <c r="I111" s="1790">
        <f>I110+I105+I104+I99+I97+I96+I95+I93+I91+I89</f>
        <v>856.30000000000007</v>
      </c>
      <c r="J111" s="1791">
        <f t="shared" ref="J111" si="17">J110+J105+J104+J99+J97+J96+J95+J93+J91+J89</f>
        <v>11.799999999999999</v>
      </c>
      <c r="K111" s="1789">
        <f>K110+K105+K104+K99+K97+K96+K95+K93+K91+K89</f>
        <v>489.4</v>
      </c>
      <c r="L111" s="1790">
        <f>L110+L105+L104+L99+L97+L96+L95+L93+L91+L89</f>
        <v>531.5</v>
      </c>
      <c r="M111" s="1791">
        <f>M110+M107+M104</f>
        <v>42.099999999999994</v>
      </c>
      <c r="N111" s="1789">
        <f>N110+N105+N104+N99+N97+N96+N95+N93+N91+N89</f>
        <v>854.9</v>
      </c>
      <c r="O111" s="1790">
        <f>O110+O107+O104</f>
        <v>855.59999999999991</v>
      </c>
      <c r="P111" s="1790">
        <f>P110+P107+P104</f>
        <v>0.69999999999998153</v>
      </c>
      <c r="Q111" s="1792"/>
      <c r="R111" s="1793"/>
      <c r="S111" s="1793"/>
      <c r="T111" s="1793"/>
      <c r="U111" s="1794"/>
    </row>
    <row r="112" spans="1:30" s="2" customFormat="1" ht="16.5" customHeight="1" thickBot="1" x14ac:dyDescent="0.3">
      <c r="A112" s="1370" t="s">
        <v>22</v>
      </c>
      <c r="B112" s="106" t="s">
        <v>54</v>
      </c>
      <c r="C112" s="2126" t="s">
        <v>62</v>
      </c>
      <c r="D112" s="2085"/>
      <c r="E112" s="2085"/>
      <c r="F112" s="2085"/>
      <c r="G112" s="2127"/>
      <c r="H112" s="250">
        <f>H111</f>
        <v>844.50000000000011</v>
      </c>
      <c r="I112" s="1662">
        <f t="shared" ref="I112:J112" si="18">I111</f>
        <v>856.30000000000007</v>
      </c>
      <c r="J112" s="1783">
        <f t="shared" si="18"/>
        <v>11.799999999999999</v>
      </c>
      <c r="K112" s="328">
        <f t="shared" ref="K112:P112" si="19">K111</f>
        <v>489.4</v>
      </c>
      <c r="L112" s="1736">
        <f t="shared" si="19"/>
        <v>531.5</v>
      </c>
      <c r="M112" s="1733">
        <f t="shared" si="19"/>
        <v>42.099999999999994</v>
      </c>
      <c r="N112" s="328">
        <f t="shared" si="19"/>
        <v>854.9</v>
      </c>
      <c r="O112" s="1736">
        <f t="shared" si="19"/>
        <v>855.59999999999991</v>
      </c>
      <c r="P112" s="1736">
        <f t="shared" si="19"/>
        <v>0.69999999999998153</v>
      </c>
      <c r="Q112" s="2544"/>
      <c r="R112" s="2147"/>
      <c r="S112" s="2147"/>
      <c r="T112" s="2147"/>
      <c r="U112" s="2148"/>
      <c r="X112" s="3"/>
      <c r="Z112" s="3"/>
    </row>
    <row r="113" spans="1:28" s="1" customFormat="1" ht="16.5" customHeight="1" thickBot="1" x14ac:dyDescent="0.25">
      <c r="A113" s="7" t="s">
        <v>22</v>
      </c>
      <c r="B113" s="327" t="s">
        <v>56</v>
      </c>
      <c r="C113" s="2109" t="s">
        <v>119</v>
      </c>
      <c r="D113" s="2110"/>
      <c r="E113" s="2110"/>
      <c r="F113" s="2110"/>
      <c r="G113" s="2110"/>
      <c r="H113" s="2110"/>
      <c r="I113" s="2110"/>
      <c r="J113" s="2110"/>
      <c r="K113" s="2110"/>
      <c r="L113" s="2110"/>
      <c r="M113" s="2110"/>
      <c r="N113" s="2110"/>
      <c r="O113" s="2110"/>
      <c r="P113" s="2110"/>
      <c r="Q113" s="2110"/>
      <c r="R113" s="2110"/>
      <c r="S113" s="2110"/>
      <c r="T113" s="2110"/>
      <c r="U113" s="2111"/>
      <c r="Z113" s="292"/>
    </row>
    <row r="114" spans="1:28" s="1" customFormat="1" ht="16.5" customHeight="1" x14ac:dyDescent="0.2">
      <c r="A114" s="252" t="s">
        <v>22</v>
      </c>
      <c r="B114" s="1579" t="s">
        <v>56</v>
      </c>
      <c r="C114" s="1806" t="s">
        <v>22</v>
      </c>
      <c r="D114" s="1555" t="s">
        <v>120</v>
      </c>
      <c r="E114" s="1556"/>
      <c r="F114" s="1557"/>
      <c r="G114" s="698"/>
      <c r="H114" s="1636"/>
      <c r="I114" s="1690"/>
      <c r="J114" s="1241"/>
      <c r="K114" s="1723"/>
      <c r="L114" s="1690"/>
      <c r="M114" s="1241"/>
      <c r="N114" s="1723"/>
      <c r="O114" s="1690"/>
      <c r="P114" s="1241"/>
      <c r="Q114" s="1740"/>
      <c r="R114" s="17"/>
      <c r="S114" s="18"/>
      <c r="T114" s="19"/>
      <c r="U114" s="1585"/>
    </row>
    <row r="115" spans="1:28" s="1" customFormat="1" ht="21.75" customHeight="1" x14ac:dyDescent="0.2">
      <c r="A115" s="1200"/>
      <c r="B115" s="1311"/>
      <c r="C115" s="1219"/>
      <c r="D115" s="2064" t="s">
        <v>121</v>
      </c>
      <c r="E115" s="2113" t="s">
        <v>328</v>
      </c>
      <c r="F115" s="221">
        <v>5</v>
      </c>
      <c r="G115" s="1506" t="s">
        <v>31</v>
      </c>
      <c r="H115" s="1227">
        <v>236.8</v>
      </c>
      <c r="I115" s="1672">
        <v>236.8</v>
      </c>
      <c r="J115" s="1525"/>
      <c r="K115" s="316">
        <v>355.2</v>
      </c>
      <c r="L115" s="1738">
        <v>355.2</v>
      </c>
      <c r="M115" s="1524"/>
      <c r="N115" s="316">
        <v>118.4</v>
      </c>
      <c r="O115" s="1738">
        <v>118.4</v>
      </c>
      <c r="P115" s="1524"/>
      <c r="Q115" s="1574" t="s">
        <v>122</v>
      </c>
      <c r="R115" s="345">
        <v>75</v>
      </c>
      <c r="S115" s="346">
        <v>100</v>
      </c>
      <c r="T115" s="347"/>
      <c r="U115" s="1583"/>
    </row>
    <row r="116" spans="1:28" s="1" customFormat="1" ht="21.75" customHeight="1" x14ac:dyDescent="0.2">
      <c r="A116" s="1200"/>
      <c r="B116" s="1311"/>
      <c r="C116" s="1219"/>
      <c r="D116" s="2064"/>
      <c r="E116" s="2113"/>
      <c r="F116" s="342"/>
      <c r="G116" s="269" t="s">
        <v>103</v>
      </c>
      <c r="H116" s="343">
        <v>1341.7</v>
      </c>
      <c r="I116" s="1691">
        <v>1341.7</v>
      </c>
      <c r="J116" s="344"/>
      <c r="K116" s="51">
        <v>2012.6</v>
      </c>
      <c r="L116" s="1691">
        <v>2012.6</v>
      </c>
      <c r="M116" s="1711"/>
      <c r="N116" s="51">
        <v>670.9</v>
      </c>
      <c r="O116" s="1691">
        <v>670.9</v>
      </c>
      <c r="P116" s="1711"/>
      <c r="Q116" s="1574"/>
      <c r="R116" s="345"/>
      <c r="S116" s="346"/>
      <c r="T116" s="347"/>
      <c r="U116" s="1214"/>
    </row>
    <row r="117" spans="1:28" s="1" customFormat="1" ht="15" customHeight="1" thickBot="1" x14ac:dyDescent="0.25">
      <c r="A117" s="265"/>
      <c r="B117" s="1311"/>
      <c r="C117" s="349"/>
      <c r="D117" s="2112"/>
      <c r="E117" s="1332"/>
      <c r="F117" s="342"/>
      <c r="G117" s="350" t="s">
        <v>36</v>
      </c>
      <c r="H117" s="45">
        <f>SUM(H115:H116)</f>
        <v>1578.5</v>
      </c>
      <c r="I117" s="1653">
        <f>SUM(I115:I116)</f>
        <v>1578.5</v>
      </c>
      <c r="J117" s="1240">
        <f>SUM(J115:J116)</f>
        <v>0</v>
      </c>
      <c r="K117" s="43">
        <f>SUM(K115:K116)</f>
        <v>2367.7999999999997</v>
      </c>
      <c r="L117" s="1653">
        <f>SUM(L115:L116)</f>
        <v>2367.7999999999997</v>
      </c>
      <c r="M117" s="1606"/>
      <c r="N117" s="43">
        <f>SUM(N115:N116)</f>
        <v>789.3</v>
      </c>
      <c r="O117" s="1653">
        <f>SUM(O115:O116)</f>
        <v>789.3</v>
      </c>
      <c r="P117" s="1606"/>
      <c r="Q117" s="1741"/>
      <c r="R117" s="351"/>
      <c r="S117" s="352"/>
      <c r="T117" s="353"/>
      <c r="U117" s="1237"/>
    </row>
    <row r="118" spans="1:28" s="1" customFormat="1" ht="27.75" customHeight="1" x14ac:dyDescent="0.2">
      <c r="A118" s="252" t="s">
        <v>22</v>
      </c>
      <c r="B118" s="1488" t="s">
        <v>56</v>
      </c>
      <c r="C118" s="354" t="s">
        <v>50</v>
      </c>
      <c r="D118" s="2114" t="s">
        <v>123</v>
      </c>
      <c r="E118" s="1334"/>
      <c r="F118" s="1492" t="s">
        <v>27</v>
      </c>
      <c r="G118" s="1496" t="s">
        <v>68</v>
      </c>
      <c r="H118" s="1637">
        <v>746.9</v>
      </c>
      <c r="I118" s="1692">
        <v>746.9</v>
      </c>
      <c r="J118" s="184"/>
      <c r="K118" s="182">
        <v>746.9</v>
      </c>
      <c r="L118" s="1725">
        <v>746.9</v>
      </c>
      <c r="M118" s="184"/>
      <c r="N118" s="182">
        <v>746.9</v>
      </c>
      <c r="O118" s="1725">
        <v>746.9</v>
      </c>
      <c r="P118" s="184"/>
      <c r="Q118" s="111"/>
      <c r="R118" s="1491"/>
      <c r="S118" s="1489"/>
      <c r="T118" s="1490"/>
      <c r="U118" s="1496"/>
      <c r="W118" s="292"/>
    </row>
    <row r="119" spans="1:28" s="1" customFormat="1" ht="24.75" customHeight="1" x14ac:dyDescent="0.2">
      <c r="A119" s="265"/>
      <c r="B119" s="1500"/>
      <c r="C119" s="1367"/>
      <c r="D119" s="2552"/>
      <c r="E119" s="1552"/>
      <c r="F119" s="996"/>
      <c r="G119" s="50" t="s">
        <v>52</v>
      </c>
      <c r="H119" s="1617">
        <v>6.6</v>
      </c>
      <c r="I119" s="1656">
        <v>6.6</v>
      </c>
      <c r="J119" s="1254"/>
      <c r="K119" s="389">
        <v>6.6</v>
      </c>
      <c r="L119" s="1657">
        <v>6.6</v>
      </c>
      <c r="M119" s="1709"/>
      <c r="N119" s="389">
        <v>6.6</v>
      </c>
      <c r="O119" s="1657">
        <v>6.6</v>
      </c>
      <c r="P119" s="1709"/>
      <c r="Q119" s="359"/>
      <c r="R119" s="472"/>
      <c r="S119" s="79"/>
      <c r="T119" s="547"/>
      <c r="U119" s="41"/>
    </row>
    <row r="120" spans="1:28" s="1" customFormat="1" ht="40.5" customHeight="1" x14ac:dyDescent="0.2">
      <c r="A120" s="265"/>
      <c r="B120" s="1311"/>
      <c r="C120" s="358"/>
      <c r="D120" s="1201" t="s">
        <v>124</v>
      </c>
      <c r="E120" s="1336" t="s">
        <v>319</v>
      </c>
      <c r="F120" s="1203"/>
      <c r="G120" s="1494" t="s">
        <v>180</v>
      </c>
      <c r="H120" s="1638">
        <v>488.6</v>
      </c>
      <c r="I120" s="1693">
        <v>488.6</v>
      </c>
      <c r="J120" s="1551"/>
      <c r="K120" s="1737"/>
      <c r="L120" s="1739"/>
      <c r="M120" s="1634"/>
      <c r="N120" s="1737"/>
      <c r="O120" s="1739"/>
      <c r="P120" s="1634"/>
      <c r="Q120" s="1447" t="s">
        <v>126</v>
      </c>
      <c r="R120" s="1414">
        <v>30</v>
      </c>
      <c r="S120" s="362">
        <v>30</v>
      </c>
      <c r="T120" s="1416">
        <v>29</v>
      </c>
      <c r="U120" s="689"/>
      <c r="V120" s="3"/>
    </row>
    <row r="121" spans="1:28" s="1" customFormat="1" ht="35.25" customHeight="1" x14ac:dyDescent="0.2">
      <c r="A121" s="265"/>
      <c r="B121" s="1988"/>
      <c r="C121" s="358"/>
      <c r="D121" s="2098" t="s">
        <v>127</v>
      </c>
      <c r="E121" s="1337"/>
      <c r="F121" s="1984"/>
      <c r="G121" s="31"/>
      <c r="H121" s="1626"/>
      <c r="I121" s="1669"/>
      <c r="J121" s="224"/>
      <c r="K121" s="222"/>
      <c r="L121" s="1669"/>
      <c r="M121" s="224"/>
      <c r="N121" s="222"/>
      <c r="O121" s="1669"/>
      <c r="P121" s="224"/>
      <c r="Q121" s="2538" t="s">
        <v>279</v>
      </c>
      <c r="R121" s="1415">
        <v>110</v>
      </c>
      <c r="S121" s="366">
        <v>120</v>
      </c>
      <c r="T121" s="1417">
        <v>130</v>
      </c>
      <c r="U121" s="1238"/>
    </row>
    <row r="122" spans="1:28" s="1" customFormat="1" ht="35.25" customHeight="1" x14ac:dyDescent="0.2">
      <c r="A122" s="980"/>
      <c r="B122" s="2003"/>
      <c r="C122" s="2038"/>
      <c r="D122" s="2099"/>
      <c r="E122" s="2039"/>
      <c r="F122" s="996"/>
      <c r="G122" s="41"/>
      <c r="H122" s="2040"/>
      <c r="I122" s="1945"/>
      <c r="J122" s="987"/>
      <c r="K122" s="83"/>
      <c r="L122" s="1684"/>
      <c r="M122" s="987"/>
      <c r="N122" s="83"/>
      <c r="O122" s="1684"/>
      <c r="P122" s="987"/>
      <c r="Q122" s="2539"/>
      <c r="R122" s="472"/>
      <c r="S122" s="79"/>
      <c r="T122" s="547"/>
      <c r="U122" s="41"/>
      <c r="Y122" s="292"/>
      <c r="Z122" s="292"/>
    </row>
    <row r="123" spans="1:28" s="1" customFormat="1" ht="27.75" customHeight="1" x14ac:dyDescent="0.2">
      <c r="A123" s="265"/>
      <c r="B123" s="1486"/>
      <c r="C123" s="1367"/>
      <c r="D123" s="2101" t="s">
        <v>128</v>
      </c>
      <c r="E123" s="1338"/>
      <c r="F123" s="1352"/>
      <c r="G123" s="31"/>
      <c r="H123" s="1639"/>
      <c r="I123" s="1695"/>
      <c r="J123" s="193"/>
      <c r="K123" s="192"/>
      <c r="L123" s="1726"/>
      <c r="M123" s="193"/>
      <c r="N123" s="192"/>
      <c r="O123" s="1726"/>
      <c r="P123" s="193"/>
      <c r="Q123" s="2540" t="s">
        <v>280</v>
      </c>
      <c r="R123" s="1414">
        <v>50</v>
      </c>
      <c r="S123" s="362">
        <v>50</v>
      </c>
      <c r="T123" s="1416">
        <v>40</v>
      </c>
      <c r="U123" s="689"/>
    </row>
    <row r="124" spans="1:28" s="1" customFormat="1" ht="27.75" customHeight="1" x14ac:dyDescent="0.2">
      <c r="A124" s="265"/>
      <c r="B124" s="1486"/>
      <c r="C124" s="1367"/>
      <c r="D124" s="2099"/>
      <c r="E124" s="1338"/>
      <c r="F124" s="1352"/>
      <c r="G124" s="31"/>
      <c r="H124" s="1639"/>
      <c r="I124" s="1695"/>
      <c r="J124" s="193"/>
      <c r="K124" s="192"/>
      <c r="L124" s="1726"/>
      <c r="M124" s="193"/>
      <c r="N124" s="192"/>
      <c r="O124" s="1726"/>
      <c r="P124" s="193"/>
      <c r="Q124" s="2540"/>
      <c r="R124" s="46"/>
      <c r="S124" s="47"/>
      <c r="T124" s="48"/>
      <c r="U124" s="31"/>
      <c r="X124" s="292"/>
    </row>
    <row r="125" spans="1:28" s="1" customFormat="1" ht="29.25" customHeight="1" x14ac:dyDescent="0.2">
      <c r="A125" s="265"/>
      <c r="B125" s="1486"/>
      <c r="C125" s="1499"/>
      <c r="D125" s="372" t="s">
        <v>129</v>
      </c>
      <c r="E125" s="1337"/>
      <c r="F125" s="1576"/>
      <c r="G125" s="31"/>
      <c r="H125" s="1639"/>
      <c r="I125" s="1695"/>
      <c r="J125" s="193"/>
      <c r="K125" s="192"/>
      <c r="L125" s="1726"/>
      <c r="M125" s="193"/>
      <c r="N125" s="192"/>
      <c r="O125" s="1726"/>
      <c r="P125" s="193"/>
      <c r="Q125" s="1771" t="s">
        <v>130</v>
      </c>
      <c r="R125" s="1415">
        <v>85</v>
      </c>
      <c r="S125" s="366">
        <v>86</v>
      </c>
      <c r="T125" s="1417">
        <v>87</v>
      </c>
      <c r="U125" s="1238"/>
      <c r="Y125" s="292"/>
    </row>
    <row r="126" spans="1:28" s="1" customFormat="1" ht="44.25" customHeight="1" x14ac:dyDescent="0.2">
      <c r="A126" s="265"/>
      <c r="B126" s="1311"/>
      <c r="C126" s="371"/>
      <c r="D126" s="1310" t="s">
        <v>131</v>
      </c>
      <c r="E126" s="1338"/>
      <c r="F126" s="1203"/>
      <c r="G126" s="360"/>
      <c r="H126" s="1640"/>
      <c r="I126" s="1696"/>
      <c r="J126" s="292"/>
      <c r="K126" s="1706"/>
      <c r="L126" s="1696"/>
      <c r="M126" s="1634"/>
      <c r="N126" s="1706"/>
      <c r="O126" s="1696"/>
      <c r="P126" s="1634"/>
      <c r="Q126" s="1742"/>
      <c r="R126" s="46"/>
      <c r="S126" s="47"/>
      <c r="T126" s="48"/>
      <c r="U126" s="31"/>
    </row>
    <row r="127" spans="1:28" s="1" customFormat="1" ht="41.25" customHeight="1" x14ac:dyDescent="0.2">
      <c r="A127" s="265"/>
      <c r="B127" s="1311"/>
      <c r="C127" s="371"/>
      <c r="D127" s="2098" t="s">
        <v>132</v>
      </c>
      <c r="E127" s="1338"/>
      <c r="F127" s="1203"/>
      <c r="G127" s="24" t="s">
        <v>68</v>
      </c>
      <c r="H127" s="1641">
        <v>120</v>
      </c>
      <c r="I127" s="1697">
        <v>120</v>
      </c>
      <c r="J127" s="373"/>
      <c r="K127" s="281">
        <v>120</v>
      </c>
      <c r="L127" s="1683">
        <v>120</v>
      </c>
      <c r="M127" s="373"/>
      <c r="N127" s="281">
        <v>120</v>
      </c>
      <c r="O127" s="1683">
        <v>120</v>
      </c>
      <c r="P127" s="373"/>
      <c r="Q127" s="2178" t="s">
        <v>133</v>
      </c>
      <c r="R127" s="1415">
        <v>100</v>
      </c>
      <c r="S127" s="366">
        <v>100</v>
      </c>
      <c r="T127" s="1417">
        <v>100</v>
      </c>
      <c r="U127" s="1238"/>
      <c r="W127" s="292"/>
      <c r="AB127" s="292"/>
    </row>
    <row r="128" spans="1:28" s="1" customFormat="1" ht="13.5" customHeight="1" thickBot="1" x14ac:dyDescent="0.25">
      <c r="A128" s="374"/>
      <c r="B128" s="1307"/>
      <c r="C128" s="375"/>
      <c r="D128" s="2102"/>
      <c r="E128" s="1339"/>
      <c r="F128" s="1204"/>
      <c r="G128" s="98" t="s">
        <v>36</v>
      </c>
      <c r="H128" s="99">
        <f>SUM(H118:H127)</f>
        <v>1362.1</v>
      </c>
      <c r="I128" s="1659">
        <f>SUM(I118:I127)</f>
        <v>1362.1</v>
      </c>
      <c r="J128" s="377">
        <f>SUM(J118:J127)</f>
        <v>0</v>
      </c>
      <c r="K128" s="90">
        <f t="shared" ref="K128:L128" si="20">SUM(K118:K127)</f>
        <v>873.5</v>
      </c>
      <c r="L128" s="1659">
        <f t="shared" si="20"/>
        <v>873.5</v>
      </c>
      <c r="M128" s="1715"/>
      <c r="N128" s="90">
        <f t="shared" ref="N128:O128" si="21">SUM(N118:N127)</f>
        <v>873.5</v>
      </c>
      <c r="O128" s="1659">
        <f t="shared" si="21"/>
        <v>873.5</v>
      </c>
      <c r="P128" s="1715"/>
      <c r="Q128" s="2179"/>
      <c r="R128" s="165"/>
      <c r="S128" s="379"/>
      <c r="T128" s="1418"/>
      <c r="U128" s="164"/>
      <c r="W128" s="292"/>
    </row>
    <row r="129" spans="1:22" s="1" customFormat="1" ht="54.75" customHeight="1" x14ac:dyDescent="0.2">
      <c r="A129" s="252" t="s">
        <v>22</v>
      </c>
      <c r="B129" s="1848" t="s">
        <v>56</v>
      </c>
      <c r="C129" s="1915" t="s">
        <v>54</v>
      </c>
      <c r="D129" s="1555" t="s">
        <v>134</v>
      </c>
      <c r="E129" s="1916"/>
      <c r="F129" s="1560"/>
      <c r="G129" s="382"/>
      <c r="H129" s="1642"/>
      <c r="I129" s="1698"/>
      <c r="J129" s="1241"/>
      <c r="K129" s="1723"/>
      <c r="L129" s="1690"/>
      <c r="M129" s="1768"/>
      <c r="N129" s="1723"/>
      <c r="O129" s="1690"/>
      <c r="P129" s="2020"/>
      <c r="Q129" s="595"/>
      <c r="R129" s="17"/>
      <c r="S129" s="18"/>
      <c r="T129" s="19"/>
      <c r="U129" s="2008"/>
    </row>
    <row r="130" spans="1:22" s="1" customFormat="1" ht="16.5" customHeight="1" x14ac:dyDescent="0.2">
      <c r="A130" s="387"/>
      <c r="B130" s="1311"/>
      <c r="C130" s="1558"/>
      <c r="D130" s="2107" t="s">
        <v>135</v>
      </c>
      <c r="E130" s="1332"/>
      <c r="F130" s="1529" t="s">
        <v>136</v>
      </c>
      <c r="G130" s="31" t="s">
        <v>52</v>
      </c>
      <c r="H130" s="1252">
        <v>400</v>
      </c>
      <c r="I130" s="1686">
        <v>400</v>
      </c>
      <c r="J130" s="200"/>
      <c r="K130" s="81">
        <v>400</v>
      </c>
      <c r="L130" s="1686">
        <v>400</v>
      </c>
      <c r="M130" s="1713"/>
      <c r="N130" s="81">
        <v>400</v>
      </c>
      <c r="O130" s="1686">
        <v>400</v>
      </c>
      <c r="P130" s="2021"/>
      <c r="Q130" s="156" t="s">
        <v>281</v>
      </c>
      <c r="R130" s="465">
        <v>8</v>
      </c>
      <c r="S130" s="391">
        <v>8</v>
      </c>
      <c r="T130" s="1419">
        <v>8</v>
      </c>
      <c r="U130" s="1007"/>
    </row>
    <row r="131" spans="1:22" s="1" customFormat="1" ht="16.5" customHeight="1" thickBot="1" x14ac:dyDescent="0.25">
      <c r="A131" s="374"/>
      <c r="B131" s="1307"/>
      <c r="C131" s="1559"/>
      <c r="D131" s="2108"/>
      <c r="E131" s="1339"/>
      <c r="F131" s="393"/>
      <c r="G131" s="98" t="s">
        <v>36</v>
      </c>
      <c r="H131" s="99">
        <f>SUM(H130:H130)</f>
        <v>400</v>
      </c>
      <c r="I131" s="1659">
        <f>SUM(I130:I130)</f>
        <v>400</v>
      </c>
      <c r="J131" s="243">
        <f>SUM(J130)</f>
        <v>0</v>
      </c>
      <c r="K131" s="90">
        <f>SUM(K130)</f>
        <v>400</v>
      </c>
      <c r="L131" s="1659">
        <f>SUM(L130)</f>
        <v>400</v>
      </c>
      <c r="M131" s="1597"/>
      <c r="N131" s="90">
        <f>SUM(N130)</f>
        <v>400</v>
      </c>
      <c r="O131" s="1659">
        <f>SUM(O130)</f>
        <v>400</v>
      </c>
      <c r="P131" s="1599"/>
      <c r="Q131" s="100"/>
      <c r="R131" s="165"/>
      <c r="S131" s="379"/>
      <c r="T131" s="1418"/>
      <c r="U131" s="164"/>
    </row>
    <row r="132" spans="1:22" s="2" customFormat="1" ht="16.5" customHeight="1" thickBot="1" x14ac:dyDescent="0.3">
      <c r="A132" s="7" t="s">
        <v>22</v>
      </c>
      <c r="B132" s="8" t="s">
        <v>56</v>
      </c>
      <c r="C132" s="2085" t="s">
        <v>62</v>
      </c>
      <c r="D132" s="2085"/>
      <c r="E132" s="2085"/>
      <c r="F132" s="2085"/>
      <c r="G132" s="2085"/>
      <c r="H132" s="1643">
        <f>H131+H128+H117</f>
        <v>3340.6</v>
      </c>
      <c r="I132" s="1699">
        <f>I131+I128+I117</f>
        <v>3340.6</v>
      </c>
      <c r="J132" s="1242">
        <f>J131+J128+J117</f>
        <v>0</v>
      </c>
      <c r="K132" s="394">
        <f>K131+K128+K117</f>
        <v>3641.2999999999997</v>
      </c>
      <c r="L132" s="1699">
        <f>L131+L128+L117</f>
        <v>3641.2999999999997</v>
      </c>
      <c r="M132" s="1635"/>
      <c r="N132" s="394">
        <f>N131+N128+N117</f>
        <v>2062.8000000000002</v>
      </c>
      <c r="O132" s="1699">
        <f>O131+O128+O117</f>
        <v>2062.8000000000002</v>
      </c>
      <c r="P132" s="1242"/>
      <c r="Q132" s="2086"/>
      <c r="R132" s="2087"/>
      <c r="S132" s="2087"/>
      <c r="T132" s="2087"/>
      <c r="U132" s="2088"/>
    </row>
    <row r="133" spans="1:22" s="1" customFormat="1" ht="16.5" customHeight="1" thickBot="1" x14ac:dyDescent="0.25">
      <c r="A133" s="1207" t="s">
        <v>22</v>
      </c>
      <c r="B133" s="395"/>
      <c r="C133" s="2089" t="s">
        <v>137</v>
      </c>
      <c r="D133" s="2089"/>
      <c r="E133" s="2089"/>
      <c r="F133" s="2089"/>
      <c r="G133" s="2089"/>
      <c r="H133" s="1644">
        <f t="shared" ref="H133:P133" si="22">H132+H112+H86+H40</f>
        <v>32070.5</v>
      </c>
      <c r="I133" s="1700">
        <f t="shared" si="22"/>
        <v>32473</v>
      </c>
      <c r="J133" s="1243">
        <f t="shared" si="22"/>
        <v>402.49999999999937</v>
      </c>
      <c r="K133" s="396">
        <f t="shared" si="22"/>
        <v>32606.2</v>
      </c>
      <c r="L133" s="1700">
        <f t="shared" si="22"/>
        <v>32833.300000000003</v>
      </c>
      <c r="M133" s="1700">
        <f t="shared" si="22"/>
        <v>78.099999999999994</v>
      </c>
      <c r="N133" s="396">
        <f t="shared" si="22"/>
        <v>31395.5</v>
      </c>
      <c r="O133" s="1700">
        <f t="shared" si="22"/>
        <v>31580.199999999997</v>
      </c>
      <c r="P133" s="2022">
        <f t="shared" si="22"/>
        <v>184.7</v>
      </c>
      <c r="Q133" s="2090"/>
      <c r="R133" s="2091"/>
      <c r="S133" s="2091"/>
      <c r="T133" s="2091"/>
      <c r="U133" s="2092"/>
    </row>
    <row r="134" spans="1:22" s="2" customFormat="1" ht="16.5" customHeight="1" thickBot="1" x14ac:dyDescent="0.3">
      <c r="A134" s="397" t="s">
        <v>138</v>
      </c>
      <c r="B134" s="2093" t="s">
        <v>139</v>
      </c>
      <c r="C134" s="2094"/>
      <c r="D134" s="2094"/>
      <c r="E134" s="2094"/>
      <c r="F134" s="2094"/>
      <c r="G134" s="2094"/>
      <c r="H134" s="1645">
        <f t="shared" ref="H134" si="23">H133</f>
        <v>32070.5</v>
      </c>
      <c r="I134" s="1701">
        <f t="shared" ref="I134:K134" si="24">I133</f>
        <v>32473</v>
      </c>
      <c r="J134" s="1244">
        <f t="shared" si="24"/>
        <v>402.49999999999937</v>
      </c>
      <c r="K134" s="398">
        <f t="shared" si="24"/>
        <v>32606.2</v>
      </c>
      <c r="L134" s="1701">
        <f t="shared" ref="L134:M134" si="25">L133</f>
        <v>32833.300000000003</v>
      </c>
      <c r="M134" s="1701">
        <f t="shared" si="25"/>
        <v>78.099999999999994</v>
      </c>
      <c r="N134" s="398">
        <f t="shared" ref="N134:P134" si="26">N133</f>
        <v>31395.5</v>
      </c>
      <c r="O134" s="1701">
        <f t="shared" si="26"/>
        <v>31580.199999999997</v>
      </c>
      <c r="P134" s="2023">
        <f t="shared" si="26"/>
        <v>184.7</v>
      </c>
      <c r="Q134" s="2095"/>
      <c r="R134" s="2096"/>
      <c r="S134" s="2096"/>
      <c r="T134" s="2096"/>
      <c r="U134" s="2097"/>
      <c r="V134" s="3"/>
    </row>
    <row r="135" spans="1:22" s="292" customFormat="1" ht="24" customHeight="1" thickBot="1" x14ac:dyDescent="0.25">
      <c r="A135" s="2077" t="s">
        <v>141</v>
      </c>
      <c r="B135" s="2077"/>
      <c r="C135" s="2077"/>
      <c r="D135" s="2077"/>
      <c r="E135" s="2077"/>
      <c r="F135" s="2077"/>
      <c r="G135" s="2077"/>
      <c r="H135" s="2077"/>
      <c r="I135" s="2077"/>
      <c r="J135" s="2077"/>
      <c r="K135" s="2077"/>
      <c r="L135" s="2077"/>
      <c r="M135" s="2077"/>
      <c r="N135" s="2077"/>
      <c r="O135" s="2077"/>
      <c r="P135" s="2077"/>
      <c r="Q135" s="403"/>
      <c r="R135" s="403"/>
      <c r="S135" s="403"/>
      <c r="T135" s="403"/>
      <c r="U135" s="403"/>
    </row>
    <row r="136" spans="1:22" s="171" customFormat="1" ht="58.5" customHeight="1" thickBot="1" x14ac:dyDescent="0.3">
      <c r="A136" s="2460" t="s">
        <v>142</v>
      </c>
      <c r="B136" s="2461"/>
      <c r="C136" s="2461"/>
      <c r="D136" s="2461"/>
      <c r="E136" s="2461"/>
      <c r="F136" s="2461"/>
      <c r="G136" s="2462"/>
      <c r="H136" s="1917" t="s">
        <v>143</v>
      </c>
      <c r="I136" s="1799" t="s">
        <v>313</v>
      </c>
      <c r="J136" s="1250" t="s">
        <v>312</v>
      </c>
      <c r="K136" s="1795" t="s">
        <v>352</v>
      </c>
      <c r="L136" s="1799" t="s">
        <v>313</v>
      </c>
      <c r="M136" s="1250" t="s">
        <v>312</v>
      </c>
      <c r="N136" s="1795" t="s">
        <v>353</v>
      </c>
      <c r="O136" s="1799" t="s">
        <v>313</v>
      </c>
      <c r="P136" s="1250" t="s">
        <v>312</v>
      </c>
      <c r="Q136" s="1199"/>
      <c r="R136" s="1315"/>
      <c r="S136" s="1373"/>
      <c r="T136" s="1373"/>
      <c r="U136" s="1199"/>
    </row>
    <row r="137" spans="1:22" s="2" customFormat="1" ht="15" customHeight="1" thickBot="1" x14ac:dyDescent="0.3">
      <c r="A137" s="2482" t="s">
        <v>146</v>
      </c>
      <c r="B137" s="2483"/>
      <c r="C137" s="2483"/>
      <c r="D137" s="2483"/>
      <c r="E137" s="2483"/>
      <c r="F137" s="2483"/>
      <c r="G137" s="2484"/>
      <c r="H137" s="1918">
        <f t="shared" ref="H137:O137" si="27">SUM(H138:H142)</f>
        <v>15550.5</v>
      </c>
      <c r="I137" s="1800">
        <f t="shared" si="27"/>
        <v>15941.000000000002</v>
      </c>
      <c r="J137" s="1796">
        <f t="shared" si="27"/>
        <v>390.49999999999932</v>
      </c>
      <c r="K137" s="407">
        <f t="shared" si="27"/>
        <v>14919.699999999999</v>
      </c>
      <c r="L137" s="1800">
        <f t="shared" si="27"/>
        <v>15110.799999999997</v>
      </c>
      <c r="M137" s="1796">
        <f t="shared" si="27"/>
        <v>42.099999999999994</v>
      </c>
      <c r="N137" s="407">
        <f t="shared" si="27"/>
        <v>14374.199999999995</v>
      </c>
      <c r="O137" s="1800">
        <f t="shared" si="27"/>
        <v>14496.599999999995</v>
      </c>
      <c r="P137" s="1796">
        <f>SUM(P138:P141)</f>
        <v>122.4</v>
      </c>
      <c r="Q137" s="1198"/>
      <c r="R137" s="1314"/>
      <c r="S137" s="1372"/>
      <c r="T137" s="1372"/>
      <c r="U137" s="1198"/>
    </row>
    <row r="138" spans="1:22" s="2" customFormat="1" ht="15" customHeight="1" x14ac:dyDescent="0.25">
      <c r="A138" s="2473" t="s">
        <v>147</v>
      </c>
      <c r="B138" s="2474"/>
      <c r="C138" s="2474"/>
      <c r="D138" s="2474"/>
      <c r="E138" s="2474"/>
      <c r="F138" s="2474"/>
      <c r="G138" s="2475"/>
      <c r="H138" s="1461">
        <f>SUMIF(G13:G130,"sb",H13:H130)</f>
        <v>9709.6</v>
      </c>
      <c r="I138" s="1801">
        <f>SUMIF(G13:G130,"sb",I13:I130)</f>
        <v>9692.4000000000015</v>
      </c>
      <c r="J138" s="1797">
        <f>SUMIF(G13:G130,"sb",J13:J130)</f>
        <v>-17.200000000000937</v>
      </c>
      <c r="K138" s="1461">
        <f>SUMIF(G13:G130,"sb",K13:K130)</f>
        <v>9368.7999999999993</v>
      </c>
      <c r="L138" s="1801">
        <f>SUMIF(G13:G130,"sb",L13:L130)</f>
        <v>9410.8999999999978</v>
      </c>
      <c r="M138" s="1797">
        <f>SUMIF(G13:G130,"sb",M13:M130)</f>
        <v>42.099999999999994</v>
      </c>
      <c r="N138" s="1461">
        <f>SUMIF(G13:G130,"sb",N13:N130)</f>
        <v>8823.5999999999967</v>
      </c>
      <c r="O138" s="1801">
        <f>SUMIF(G13:G130,"sb",O13:O130)</f>
        <v>8796.9999999999964</v>
      </c>
      <c r="P138" s="1797">
        <f>SUMIF(G13:G130,"sb",P13:P130)</f>
        <v>-26.6</v>
      </c>
      <c r="Q138" s="1197"/>
      <c r="R138" s="1313"/>
      <c r="S138" s="1371"/>
      <c r="T138" s="1371"/>
      <c r="U138" s="1197"/>
    </row>
    <row r="139" spans="1:22" s="2" customFormat="1" ht="15" customHeight="1" x14ac:dyDescent="0.25">
      <c r="A139" s="2052" t="s">
        <v>148</v>
      </c>
      <c r="B139" s="2053"/>
      <c r="C139" s="2053"/>
      <c r="D139" s="2053"/>
      <c r="E139" s="2053"/>
      <c r="F139" s="2053"/>
      <c r="G139" s="2054"/>
      <c r="H139" s="1462">
        <f>SUMIF(G13:G128,"sb(sp)",H13:H128)</f>
        <v>1447.6</v>
      </c>
      <c r="I139" s="1802">
        <f>SUMIF(G13:G130,"sb(sp)",I13:I130)</f>
        <v>1486.9</v>
      </c>
      <c r="J139" s="414">
        <f>SUMIF(G13:G130,"sb(sp)",J13:J130)</f>
        <v>39.299999999999955</v>
      </c>
      <c r="K139" s="1462">
        <f>SUMIF(G13:G128,"sb(sp)",K13:K128)</f>
        <v>1441.6</v>
      </c>
      <c r="L139" s="1802">
        <f>SUMIF(G13:G130,"sb(sp)",L13:L130)</f>
        <v>1441.6</v>
      </c>
      <c r="M139" s="414">
        <f>SUMIF(J13:J130,"sb(sp)",M13:M130)</f>
        <v>0</v>
      </c>
      <c r="N139" s="1462">
        <f>SUMIF(G13:G128,"sb(sp)",N13:N128)</f>
        <v>1441.3</v>
      </c>
      <c r="O139" s="1802">
        <f>SUMIF(G13:G130,"sb(sp)",O13:O130)</f>
        <v>1441.3</v>
      </c>
      <c r="P139" s="414">
        <f>SUMIF(G13:G130,"sb(sp)",P13:P130)</f>
        <v>0</v>
      </c>
      <c r="Q139" s="1197"/>
      <c r="R139" s="1313"/>
      <c r="S139" s="1371"/>
      <c r="T139" s="1371"/>
      <c r="U139" s="1197"/>
    </row>
    <row r="140" spans="1:22" s="2" customFormat="1" ht="15" customHeight="1" x14ac:dyDescent="0.25">
      <c r="A140" s="2052" t="s">
        <v>262</v>
      </c>
      <c r="B140" s="2053"/>
      <c r="C140" s="2053"/>
      <c r="D140" s="2053"/>
      <c r="E140" s="2053"/>
      <c r="F140" s="2053"/>
      <c r="G140" s="2054"/>
      <c r="H140" s="1462">
        <f>SUMIF(G13:G130,"sb(spl)",H13:H130)</f>
        <v>554.5</v>
      </c>
      <c r="I140" s="1802">
        <f>SUMIF(G13:G130,"sb(spl)",I13:I130)</f>
        <v>554.5</v>
      </c>
      <c r="J140" s="414">
        <f>SUMIF(G13:G130,"sb(spl)",J13:J130)</f>
        <v>0</v>
      </c>
      <c r="K140" s="1462">
        <f>SUMIF(G13:G130,"sb(spl)",K13:K130)</f>
        <v>0</v>
      </c>
      <c r="L140" s="1802">
        <f>SUMIF(G13:G130,"sb(spl)",L13:L130)</f>
        <v>0</v>
      </c>
      <c r="M140" s="414">
        <f>SUMIF(J13:J130,"sb(spl)",M13:M130)</f>
        <v>0</v>
      </c>
      <c r="N140" s="1462">
        <f>SUMIF(G13:G130,"sb(spl)",N13:N130)</f>
        <v>0</v>
      </c>
      <c r="O140" s="1802">
        <f>SUMIF(G13:G130,"sb(spl)",O13:O130)</f>
        <v>0</v>
      </c>
      <c r="P140" s="414">
        <f>SUMIF(G13:G130,"sb(spl)",P13:P130)</f>
        <v>0</v>
      </c>
      <c r="Q140" s="1231"/>
      <c r="R140" s="1313"/>
      <c r="S140" s="1371"/>
      <c r="T140" s="1371"/>
      <c r="U140" s="1231"/>
    </row>
    <row r="141" spans="1:22" s="2" customFormat="1" ht="15" customHeight="1" x14ac:dyDescent="0.25">
      <c r="A141" s="2052" t="s">
        <v>149</v>
      </c>
      <c r="B141" s="2053"/>
      <c r="C141" s="2053"/>
      <c r="D141" s="2053"/>
      <c r="E141" s="2053"/>
      <c r="F141" s="2053"/>
      <c r="G141" s="2054"/>
      <c r="H141" s="1462">
        <f>SUMIF(G13:G130,"sb(vb)",H13:H130)</f>
        <v>3740.9999999999995</v>
      </c>
      <c r="I141" s="1802">
        <f>SUMIF(G13:G130,"sb(vb)",I13:I130)</f>
        <v>4108.5</v>
      </c>
      <c r="J141" s="414">
        <f>SUMIF(G13:G130,"sb(vb)",J13:J130)</f>
        <v>367.50000000000028</v>
      </c>
      <c r="K141" s="1462">
        <f>SUMIF(G13:G130,"sb(vb)",K13:K130)</f>
        <v>4109.2999999999993</v>
      </c>
      <c r="L141" s="1802">
        <f>SUMIF(G13:G130,"sb(vb)",L13:L130)</f>
        <v>4258.2999999999993</v>
      </c>
      <c r="M141" s="414">
        <f>SUMIF(J13:J130,"sb(vb)",M13:M130)</f>
        <v>0</v>
      </c>
      <c r="N141" s="1462">
        <f>SUMIF(G13:G130,"sb(vb)",N13:N130)</f>
        <v>4109.2999999999993</v>
      </c>
      <c r="O141" s="1802">
        <f>SUMIF(G13:G130,"sb(vb)",O13:O130)</f>
        <v>4258.2999999999993</v>
      </c>
      <c r="P141" s="414">
        <f>SUMIF(G13:G130,"sb(vb)",P13:P130)</f>
        <v>149</v>
      </c>
      <c r="Q141" s="1197"/>
      <c r="R141" s="1313"/>
      <c r="S141" s="1371"/>
      <c r="T141" s="1371"/>
      <c r="U141" s="1197"/>
    </row>
    <row r="142" spans="1:22" s="2" customFormat="1" ht="15" customHeight="1" thickBot="1" x14ac:dyDescent="0.3">
      <c r="A142" s="2476" t="s">
        <v>340</v>
      </c>
      <c r="B142" s="2477"/>
      <c r="C142" s="2477"/>
      <c r="D142" s="2477"/>
      <c r="E142" s="2477"/>
      <c r="F142" s="2477"/>
      <c r="G142" s="2478"/>
      <c r="H142" s="1463">
        <f>SUMIF(G13:G130,"sb(es)",H13:H130)</f>
        <v>97.8</v>
      </c>
      <c r="I142" s="1803">
        <f>SUMIF(G13:G130,"sb(es)",I13:I130)</f>
        <v>98.7</v>
      </c>
      <c r="J142" s="1464">
        <f>SUMIF(G13:G130,"sb(es)",J13:J130)</f>
        <v>0.90000000000000568</v>
      </c>
      <c r="K142" s="1463">
        <f>SUMIF(G13:G130,"sb(es)",K13:K130)</f>
        <v>0</v>
      </c>
      <c r="L142" s="1803">
        <f>SUMIF(J13:J130,"sb(es)",L13:L130)</f>
        <v>0</v>
      </c>
      <c r="M142" s="1464">
        <f>SUMIF(J13:J130,"sb(es)",M13:M130)</f>
        <v>0</v>
      </c>
      <c r="N142" s="1463">
        <f>SUMIF(G13:G130,"sb(es)",N13:N130)</f>
        <v>0</v>
      </c>
      <c r="O142" s="1803">
        <f>SUMIF(G13:G130,"sb(es)",O13:O130)</f>
        <v>0</v>
      </c>
      <c r="P142" s="1464">
        <f>SUMIF(G13:G130,"sb(es)",P13:P130)</f>
        <v>0</v>
      </c>
      <c r="Q142" s="1458"/>
      <c r="R142" s="1458"/>
      <c r="S142" s="1458"/>
      <c r="T142" s="1458"/>
      <c r="U142" s="1458"/>
    </row>
    <row r="143" spans="1:22" s="2" customFormat="1" ht="15" customHeight="1" thickBot="1" x14ac:dyDescent="0.3">
      <c r="A143" s="2482" t="s">
        <v>150</v>
      </c>
      <c r="B143" s="2483"/>
      <c r="C143" s="2483"/>
      <c r="D143" s="2483"/>
      <c r="E143" s="2483"/>
      <c r="F143" s="2483"/>
      <c r="G143" s="2484"/>
      <c r="H143" s="1918">
        <f>SUM(H144:H146)</f>
        <v>16520</v>
      </c>
      <c r="I143" s="1800">
        <f>SUM(I144:I146)</f>
        <v>16532</v>
      </c>
      <c r="J143" s="1796">
        <f>J144+J145+J146</f>
        <v>12</v>
      </c>
      <c r="K143" s="407">
        <f>SUM(K144:K146)</f>
        <v>17686.5</v>
      </c>
      <c r="L143" s="1800">
        <f>SUM(L144:L146)</f>
        <v>17722.5</v>
      </c>
      <c r="M143" s="1796">
        <f>M144+M145+M146</f>
        <v>36</v>
      </c>
      <c r="N143" s="407">
        <f>SUM(N144:N146)</f>
        <v>17021.3</v>
      </c>
      <c r="O143" s="1800">
        <f>SUM(O144:O146)</f>
        <v>17083.599999999999</v>
      </c>
      <c r="P143" s="1796">
        <f>P144+P145+P146</f>
        <v>62.299999999999983</v>
      </c>
      <c r="Q143" s="1198"/>
      <c r="R143" s="1314"/>
      <c r="S143" s="1372"/>
      <c r="T143" s="1372"/>
      <c r="U143" s="1198"/>
    </row>
    <row r="144" spans="1:22" s="2" customFormat="1" ht="15" customHeight="1" x14ac:dyDescent="0.25">
      <c r="A144" s="2479" t="s">
        <v>151</v>
      </c>
      <c r="B144" s="2480"/>
      <c r="C144" s="2480"/>
      <c r="D144" s="2480"/>
      <c r="E144" s="2480"/>
      <c r="F144" s="2480"/>
      <c r="G144" s="2481"/>
      <c r="H144" s="1461">
        <f>SUMIF(G13:G130,"es",H13:H130)</f>
        <v>1341.7</v>
      </c>
      <c r="I144" s="1803">
        <f>SUMIF(G13:G128,"es",I13:I128)</f>
        <v>1341.7</v>
      </c>
      <c r="J144" s="1464">
        <f>SUMIF(G13:G128,"es",J13:J128)</f>
        <v>0</v>
      </c>
      <c r="K144" s="410">
        <f>SUMIF(G13:G130,"es",K13:K130)</f>
        <v>2518.5</v>
      </c>
      <c r="L144" s="1803">
        <f>SUMIF(G13:G128,"es",L13:L128)</f>
        <v>2518.5</v>
      </c>
      <c r="M144" s="1464">
        <f>SUMIF(J13:J128,"es",M13:M128)</f>
        <v>0</v>
      </c>
      <c r="N144" s="410">
        <f>SUMIF(G13:G130,"es",N13:N130)</f>
        <v>1863.8000000000002</v>
      </c>
      <c r="O144" s="1803">
        <f>SUMIF(G13:G128,"es",O13:O128)</f>
        <v>1891.1</v>
      </c>
      <c r="P144" s="1464">
        <f>SUMIF(G13:G128,"es",P13:P128)</f>
        <v>27.299999999999983</v>
      </c>
      <c r="Q144" s="1197"/>
      <c r="R144" s="1313"/>
      <c r="S144" s="1371"/>
      <c r="T144" s="1371"/>
      <c r="U144" s="1197"/>
    </row>
    <row r="145" spans="1:21" s="2" customFormat="1" ht="15" customHeight="1" x14ac:dyDescent="0.25">
      <c r="A145" s="2052" t="s">
        <v>152</v>
      </c>
      <c r="B145" s="2053"/>
      <c r="C145" s="2053"/>
      <c r="D145" s="2053"/>
      <c r="E145" s="2053"/>
      <c r="F145" s="2053"/>
      <c r="G145" s="2054"/>
      <c r="H145" s="1462">
        <f>SUMIF(G13:G130,"lrvb",H13:H130)</f>
        <v>15176.800000000001</v>
      </c>
      <c r="I145" s="1802">
        <f>SUMIF(G13:G130,"lrvb",I13:I130)</f>
        <v>15188.800000000001</v>
      </c>
      <c r="J145" s="414">
        <f>SUMIF(G13:G130,"lrvb",J13:J130)</f>
        <v>12</v>
      </c>
      <c r="K145" s="412">
        <f>SUMIF(G13:G130,"lrvb",K13:K130)</f>
        <v>15166.400000000001</v>
      </c>
      <c r="L145" s="1802">
        <f>SUMIF(G13:G130,"lrvb",L13:L130)</f>
        <v>15202.400000000001</v>
      </c>
      <c r="M145" s="414">
        <f>SUMIF(G13:G130,"lrvb",M13:M130)</f>
        <v>36</v>
      </c>
      <c r="N145" s="412">
        <f>SUMIF(G13:G130,"lrvb",N13:N130)</f>
        <v>15155.900000000001</v>
      </c>
      <c r="O145" s="1802">
        <f>SUMIF(G13:G130,"lrvb",O13:O130)</f>
        <v>15190.900000000001</v>
      </c>
      <c r="P145" s="414">
        <f>SUMIF(G13:G130,"lrvb",P13:P130)</f>
        <v>35</v>
      </c>
      <c r="Q145" s="416"/>
      <c r="R145" s="1313"/>
      <c r="S145" s="1371"/>
      <c r="T145" s="1371"/>
      <c r="U145" s="1197"/>
    </row>
    <row r="146" spans="1:21" s="2" customFormat="1" ht="15" customHeight="1" thickBot="1" x14ac:dyDescent="0.3">
      <c r="A146" s="2476" t="s">
        <v>153</v>
      </c>
      <c r="B146" s="2477"/>
      <c r="C146" s="2477"/>
      <c r="D146" s="2477"/>
      <c r="E146" s="2477"/>
      <c r="F146" s="2477"/>
      <c r="G146" s="2478"/>
      <c r="H146" s="1919">
        <f>SUMIF(G13:G130,"kt",H13:H130)</f>
        <v>1.5</v>
      </c>
      <c r="I146" s="1803">
        <f>SUMIF(G13:G128,"kt",I13:I128)</f>
        <v>1.5</v>
      </c>
      <c r="J146" s="1464">
        <f>SUMIF(G13:G128,"kt",J13:J128)</f>
        <v>0</v>
      </c>
      <c r="K146" s="417">
        <f>SUMIF(G13:G130,"kt",K13:K130)</f>
        <v>1.6</v>
      </c>
      <c r="L146" s="1803">
        <f>SUMIF(G13:G128,"kt",L13:L128)</f>
        <v>1.6</v>
      </c>
      <c r="M146" s="1464">
        <f>SUMIF(J13:J128,"kt",M13:M128)</f>
        <v>0</v>
      </c>
      <c r="N146" s="417">
        <f>SUMIF(G13:G130,"kt",N13:N130)</f>
        <v>1.6</v>
      </c>
      <c r="O146" s="1803">
        <f>SUMIF(G13:G128,"kt",O13:O128)</f>
        <v>1.6</v>
      </c>
      <c r="P146" s="1464">
        <f>SUMIF(G13:G128,"kt",P13:P128)</f>
        <v>0</v>
      </c>
      <c r="Q146" s="416"/>
      <c r="R146" s="1313"/>
      <c r="S146" s="1371"/>
      <c r="T146" s="1371"/>
      <c r="U146" s="1197"/>
    </row>
    <row r="147" spans="1:21" s="2" customFormat="1" ht="15" customHeight="1" thickBot="1" x14ac:dyDescent="0.3">
      <c r="A147" s="2470" t="s">
        <v>154</v>
      </c>
      <c r="B147" s="2471"/>
      <c r="C147" s="2471"/>
      <c r="D147" s="2471"/>
      <c r="E147" s="2471"/>
      <c r="F147" s="2471"/>
      <c r="G147" s="2472"/>
      <c r="H147" s="1920">
        <f>H143+H137</f>
        <v>32070.5</v>
      </c>
      <c r="I147" s="1804">
        <f>I137+I143</f>
        <v>32473</v>
      </c>
      <c r="J147" s="1798">
        <f>J137+J143</f>
        <v>402.49999999999932</v>
      </c>
      <c r="K147" s="418">
        <f>K143+K137</f>
        <v>32606.199999999997</v>
      </c>
      <c r="L147" s="1804">
        <f>L137+L143</f>
        <v>32833.299999999996</v>
      </c>
      <c r="M147" s="1798">
        <f>M137+M143</f>
        <v>78.099999999999994</v>
      </c>
      <c r="N147" s="418">
        <f>N143+N137</f>
        <v>31395.499999999993</v>
      </c>
      <c r="O147" s="1804">
        <f>O137+O143</f>
        <v>31580.199999999993</v>
      </c>
      <c r="P147" s="1798">
        <f>P137+P143</f>
        <v>184.7</v>
      </c>
      <c r="Q147" s="420"/>
      <c r="R147" s="1314"/>
      <c r="S147" s="1372"/>
      <c r="T147" s="1372"/>
      <c r="U147" s="1198"/>
    </row>
    <row r="148" spans="1:21" s="1" customFormat="1" ht="16.5" customHeight="1" x14ac:dyDescent="0.2">
      <c r="B148" s="421"/>
      <c r="C148" s="422"/>
      <c r="D148" s="423"/>
      <c r="E148" s="423"/>
      <c r="F148" s="425"/>
      <c r="G148" s="426"/>
      <c r="H148" s="1097"/>
      <c r="I148" s="1098"/>
      <c r="J148" s="1098"/>
      <c r="K148" s="1098"/>
      <c r="L148" s="1098"/>
      <c r="M148" s="1098"/>
      <c r="N148" s="1098"/>
      <c r="O148" s="1098"/>
      <c r="P148" s="1098"/>
      <c r="Q148" s="427"/>
      <c r="R148" s="426"/>
      <c r="S148" s="426"/>
      <c r="T148" s="426"/>
      <c r="U148" s="426"/>
    </row>
    <row r="149" spans="1:21" x14ac:dyDescent="0.25">
      <c r="H149" s="1968"/>
      <c r="I149" s="1465"/>
      <c r="J149" s="1465"/>
      <c r="M149" s="1258"/>
      <c r="N149" s="1258"/>
      <c r="O149" s="1258"/>
      <c r="P149" s="1258"/>
    </row>
    <row r="150" spans="1:21" x14ac:dyDescent="0.25">
      <c r="H150" s="1968"/>
      <c r="I150" s="1465"/>
      <c r="J150" s="1465"/>
      <c r="K150" s="1465"/>
      <c r="L150" s="1465"/>
      <c r="M150" s="1257"/>
      <c r="N150" s="1257"/>
      <c r="O150" s="1257"/>
      <c r="P150" s="1257"/>
    </row>
    <row r="151" spans="1:21" x14ac:dyDescent="0.25">
      <c r="H151" s="1968"/>
      <c r="I151" s="1465"/>
    </row>
  </sheetData>
  <mergeCells count="199">
    <mergeCell ref="Q20:Q21"/>
    <mergeCell ref="D22:D23"/>
    <mergeCell ref="Q22:Q23"/>
    <mergeCell ref="E20:E21"/>
    <mergeCell ref="E24:E25"/>
    <mergeCell ref="E26:E27"/>
    <mergeCell ref="C83:C84"/>
    <mergeCell ref="C12:U12"/>
    <mergeCell ref="D14:D16"/>
    <mergeCell ref="Q18:Q19"/>
    <mergeCell ref="D20:D21"/>
    <mergeCell ref="D24:D25"/>
    <mergeCell ref="Q24:Q25"/>
    <mergeCell ref="U20:U21"/>
    <mergeCell ref="U24:U25"/>
    <mergeCell ref="U14:U16"/>
    <mergeCell ref="S22:S23"/>
    <mergeCell ref="T22:T23"/>
    <mergeCell ref="R22:R23"/>
    <mergeCell ref="Q38:Q39"/>
    <mergeCell ref="Q28:Q29"/>
    <mergeCell ref="D33:G33"/>
    <mergeCell ref="R36:R37"/>
    <mergeCell ref="T36:T37"/>
    <mergeCell ref="D6:D8"/>
    <mergeCell ref="E6:E8"/>
    <mergeCell ref="F6:F8"/>
    <mergeCell ref="R7:T7"/>
    <mergeCell ref="Q6:T6"/>
    <mergeCell ref="U6:U8"/>
    <mergeCell ref="G6:G8"/>
    <mergeCell ref="H6:H8"/>
    <mergeCell ref="I6:I8"/>
    <mergeCell ref="J6:J8"/>
    <mergeCell ref="L6:L8"/>
    <mergeCell ref="Q7:Q8"/>
    <mergeCell ref="M6:M8"/>
    <mergeCell ref="N6:N8"/>
    <mergeCell ref="O6:O8"/>
    <mergeCell ref="K6:K8"/>
    <mergeCell ref="Q1:U1"/>
    <mergeCell ref="D69:D70"/>
    <mergeCell ref="D81:D82"/>
    <mergeCell ref="F81:F82"/>
    <mergeCell ref="D127:D128"/>
    <mergeCell ref="Q127:Q128"/>
    <mergeCell ref="C112:G112"/>
    <mergeCell ref="Q112:U112"/>
    <mergeCell ref="C113:U113"/>
    <mergeCell ref="Q71:Q72"/>
    <mergeCell ref="E71:E73"/>
    <mergeCell ref="R47:R48"/>
    <mergeCell ref="U76:U77"/>
    <mergeCell ref="A2:U2"/>
    <mergeCell ref="A3:U3"/>
    <mergeCell ref="A4:U4"/>
    <mergeCell ref="A5:U5"/>
    <mergeCell ref="A6:A8"/>
    <mergeCell ref="B6:B8"/>
    <mergeCell ref="C6:C8"/>
    <mergeCell ref="P6:P8"/>
    <mergeCell ref="D115:D117"/>
    <mergeCell ref="E115:E116"/>
    <mergeCell ref="D118:D119"/>
    <mergeCell ref="D76:D77"/>
    <mergeCell ref="E76:E77"/>
    <mergeCell ref="C87:U87"/>
    <mergeCell ref="U105:U107"/>
    <mergeCell ref="F108:F109"/>
    <mergeCell ref="U108:U110"/>
    <mergeCell ref="K99:K100"/>
    <mergeCell ref="D97:D98"/>
    <mergeCell ref="D78:D80"/>
    <mergeCell ref="E108:E110"/>
    <mergeCell ref="U88:U92"/>
    <mergeCell ref="U93:U99"/>
    <mergeCell ref="Q109:Q110"/>
    <mergeCell ref="R109:R110"/>
    <mergeCell ref="A9:U9"/>
    <mergeCell ref="A10:U10"/>
    <mergeCell ref="B11:U11"/>
    <mergeCell ref="B34:B35"/>
    <mergeCell ref="C34:C35"/>
    <mergeCell ref="U28:U33"/>
    <mergeCell ref="D56:D57"/>
    <mergeCell ref="U22:U23"/>
    <mergeCell ref="T47:T48"/>
    <mergeCell ref="A28:A29"/>
    <mergeCell ref="B28:B29"/>
    <mergeCell ref="D28:D32"/>
    <mergeCell ref="E28:E32"/>
    <mergeCell ref="F28:F32"/>
    <mergeCell ref="D36:D37"/>
    <mergeCell ref="Q36:Q37"/>
    <mergeCell ref="U36:U37"/>
    <mergeCell ref="A38:A39"/>
    <mergeCell ref="B38:B39"/>
    <mergeCell ref="C38:C39"/>
    <mergeCell ref="A26:A27"/>
    <mergeCell ref="B26:B27"/>
    <mergeCell ref="D26:D27"/>
    <mergeCell ref="U52:U57"/>
    <mergeCell ref="S36:S37"/>
    <mergeCell ref="C40:G40"/>
    <mergeCell ref="Q40:U40"/>
    <mergeCell ref="C41:U41"/>
    <mergeCell ref="Q84:Q85"/>
    <mergeCell ref="R84:R85"/>
    <mergeCell ref="S84:S85"/>
    <mergeCell ref="T84:T85"/>
    <mergeCell ref="L99:L100"/>
    <mergeCell ref="F97:F98"/>
    <mergeCell ref="D83:D85"/>
    <mergeCell ref="E83:E85"/>
    <mergeCell ref="F83:F85"/>
    <mergeCell ref="D91:D92"/>
    <mergeCell ref="D93:D94"/>
    <mergeCell ref="F93:F94"/>
    <mergeCell ref="C86:G86"/>
    <mergeCell ref="Q86:U86"/>
    <mergeCell ref="D99:D100"/>
    <mergeCell ref="F99:F100"/>
    <mergeCell ref="D89:D90"/>
    <mergeCell ref="U83:U85"/>
    <mergeCell ref="C58:C59"/>
    <mergeCell ref="U58:U59"/>
    <mergeCell ref="A34:A35"/>
    <mergeCell ref="Q47:Q48"/>
    <mergeCell ref="D49:D50"/>
    <mergeCell ref="Q49:Q50"/>
    <mergeCell ref="F58:F59"/>
    <mergeCell ref="Q58:Q59"/>
    <mergeCell ref="D52:D53"/>
    <mergeCell ref="Q52:Q54"/>
    <mergeCell ref="R38:R39"/>
    <mergeCell ref="D34:D35"/>
    <mergeCell ref="E34:E35"/>
    <mergeCell ref="F34:F35"/>
    <mergeCell ref="A58:A59"/>
    <mergeCell ref="B58:B59"/>
    <mergeCell ref="D58:D59"/>
    <mergeCell ref="E58:E59"/>
    <mergeCell ref="U38:U39"/>
    <mergeCell ref="S38:S39"/>
    <mergeCell ref="D44:D45"/>
    <mergeCell ref="Q44:Q45"/>
    <mergeCell ref="U42:U50"/>
    <mergeCell ref="D47:D48"/>
    <mergeCell ref="D38:D39"/>
    <mergeCell ref="A74:A75"/>
    <mergeCell ref="B74:B75"/>
    <mergeCell ref="D74:D75"/>
    <mergeCell ref="T38:T39"/>
    <mergeCell ref="E69:E70"/>
    <mergeCell ref="D60:D61"/>
    <mergeCell ref="U71:U75"/>
    <mergeCell ref="U60:U61"/>
    <mergeCell ref="Q69:Q70"/>
    <mergeCell ref="E42:E51"/>
    <mergeCell ref="R44:R45"/>
    <mergeCell ref="S44:S45"/>
    <mergeCell ref="T44:T45"/>
    <mergeCell ref="S47:S48"/>
    <mergeCell ref="A147:G147"/>
    <mergeCell ref="A135:P135"/>
    <mergeCell ref="A141:G141"/>
    <mergeCell ref="A140:G140"/>
    <mergeCell ref="A139:G139"/>
    <mergeCell ref="A138:G138"/>
    <mergeCell ref="A142:G142"/>
    <mergeCell ref="A144:G144"/>
    <mergeCell ref="A145:G145"/>
    <mergeCell ref="A146:G146"/>
    <mergeCell ref="A137:G137"/>
    <mergeCell ref="A143:G143"/>
    <mergeCell ref="A78:A79"/>
    <mergeCell ref="B78:B79"/>
    <mergeCell ref="D105:D107"/>
    <mergeCell ref="D101:D104"/>
    <mergeCell ref="S109:S110"/>
    <mergeCell ref="T109:T110"/>
    <mergeCell ref="A136:G136"/>
    <mergeCell ref="D111:G111"/>
    <mergeCell ref="A110:A111"/>
    <mergeCell ref="B110:B111"/>
    <mergeCell ref="C109:C111"/>
    <mergeCell ref="D108:D110"/>
    <mergeCell ref="D130:D131"/>
    <mergeCell ref="C132:G132"/>
    <mergeCell ref="C133:G133"/>
    <mergeCell ref="Q133:U133"/>
    <mergeCell ref="B134:G134"/>
    <mergeCell ref="Q134:U134"/>
    <mergeCell ref="Q79:Q80"/>
    <mergeCell ref="Q132:U132"/>
    <mergeCell ref="D121:D122"/>
    <mergeCell ref="Q121:Q122"/>
    <mergeCell ref="D123:D124"/>
    <mergeCell ref="Q123:Q124"/>
  </mergeCells>
  <printOptions horizontalCentered="1"/>
  <pageMargins left="0" right="0" top="0.78740157480314965" bottom="0" header="0.31496062992125984" footer="0.31496062992125984"/>
  <pageSetup paperSize="9" scale="65" orientation="landscape" r:id="rId1"/>
  <rowBreaks count="4" manualBreakCount="4">
    <brk id="51" max="20" man="1"/>
    <brk id="68" max="20" man="1"/>
    <brk id="92" max="20" man="1"/>
    <brk id="12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12 programa</vt:lpstr>
      <vt:lpstr>Aiškinamoji lentelė</vt:lpstr>
      <vt:lpstr>Lyginamasis variantas</vt:lpstr>
      <vt:lpstr>'12 programa'!Print_Area</vt:lpstr>
      <vt:lpstr>'Aiškinamoji lentelė'!Print_Area</vt:lpstr>
      <vt:lpstr>'Lyginamasis variantas'!Print_Area</vt:lpstr>
      <vt:lpstr>'12 programa'!Print_Titles</vt:lpstr>
      <vt:lpstr>'Aiškinamoji lentelė'!Print_Titles</vt:lpstr>
      <vt:lpstr>'Lyginamasis variantas'!Print_Titles</vt:lpstr>
    </vt:vector>
  </TitlesOfParts>
  <Company>valdyba.lan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Snieguole Kacerauskaite</cp:lastModifiedBy>
  <cp:lastPrinted>2016-11-11T07:44:01Z</cp:lastPrinted>
  <dcterms:created xsi:type="dcterms:W3CDTF">2015-11-25T08:56:30Z</dcterms:created>
  <dcterms:modified xsi:type="dcterms:W3CDTF">2016-11-11T07:52:57Z</dcterms:modified>
</cp:coreProperties>
</file>