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85" windowWidth="12120" windowHeight="8130" activeTab="0"/>
  </bookViews>
  <sheets>
    <sheet name="2013" sheetId="1" r:id="rId1"/>
    <sheet name="2012 (3)" sheetId="2" state="hidden" r:id="rId2"/>
    <sheet name="2012" sheetId="3" state="hidden" r:id="rId3"/>
    <sheet name="2011 (2)" sheetId="4" state="hidden" r:id="rId4"/>
    <sheet name="2011" sheetId="5" state="hidden" r:id="rId5"/>
    <sheet name="2010" sheetId="6" state="hidden" r:id="rId6"/>
    <sheet name="2009 METAI (4)" sheetId="7" state="hidden" r:id="rId7"/>
    <sheet name="2009 METAI (2)" sheetId="8" state="hidden" r:id="rId8"/>
    <sheet name="Remonto darbai" sheetId="9" state="hidden" r:id="rId9"/>
    <sheet name="2009 METAI (3)" sheetId="10" state="hidden" r:id="rId10"/>
    <sheet name="2009 METAI" sheetId="11" state="hidden" r:id="rId11"/>
  </sheets>
  <definedNames>
    <definedName name="_xlnm.Print_Titles" localSheetId="10">'2009 METAI'!$5:$8</definedName>
    <definedName name="_xlnm.Print_Titles" localSheetId="7">'2009 METAI (2)'!$5:$8</definedName>
    <definedName name="_xlnm.Print_Titles" localSheetId="9">'2009 METAI (3)'!$5:$8</definedName>
    <definedName name="_xlnm.Print_Titles" localSheetId="6">'2009 METAI (4)'!$5:$8</definedName>
    <definedName name="_xlnm.Print_Titles" localSheetId="8">'Remonto darbai'!$4:$7</definedName>
  </definedNames>
  <calcPr fullCalcOnLoad="1"/>
</workbook>
</file>

<file path=xl/comments1.xml><?xml version="1.0" encoding="utf-8"?>
<comments xmlns="http://schemas.openxmlformats.org/spreadsheetml/2006/main">
  <authors>
    <author>D.Gaudiesiute</author>
  </authors>
  <commentList>
    <comment ref="D11" authorId="0">
      <text>
        <r>
          <rPr>
            <b/>
            <sz val="8"/>
            <rFont val="Tahoma"/>
            <family val="2"/>
          </rPr>
          <t>D.Gaudiesiute:</t>
        </r>
        <r>
          <rPr>
            <sz val="8"/>
            <rFont val="Tahoma"/>
            <family val="2"/>
          </rPr>
          <t xml:space="preserve">
2011-03-17
TS-63
</t>
        </r>
      </text>
    </comment>
  </commentList>
</comments>
</file>

<file path=xl/comments2.xml><?xml version="1.0" encoding="utf-8"?>
<comments xmlns="http://schemas.openxmlformats.org/spreadsheetml/2006/main">
  <authors>
    <author>D.Gaudiesiute</author>
  </authors>
  <commentList>
    <comment ref="D11" authorId="0">
      <text>
        <r>
          <rPr>
            <b/>
            <sz val="8"/>
            <rFont val="Tahoma"/>
            <family val="2"/>
          </rPr>
          <t>D.Gaudiesiute:</t>
        </r>
        <r>
          <rPr>
            <sz val="8"/>
            <rFont val="Tahoma"/>
            <family val="2"/>
          </rPr>
          <t xml:space="preserve">
2011-03-17
TS-63
</t>
        </r>
      </text>
    </comment>
  </commentList>
</comments>
</file>

<file path=xl/comments3.xml><?xml version="1.0" encoding="utf-8"?>
<comments xmlns="http://schemas.openxmlformats.org/spreadsheetml/2006/main">
  <authors>
    <author>D.Gaudiesiute</author>
  </authors>
  <commentList>
    <comment ref="D11" authorId="0">
      <text>
        <r>
          <rPr>
            <b/>
            <sz val="8"/>
            <rFont val="Tahoma"/>
            <family val="2"/>
          </rPr>
          <t>D.Gaudiesiute:</t>
        </r>
        <r>
          <rPr>
            <sz val="8"/>
            <rFont val="Tahoma"/>
            <family val="2"/>
          </rPr>
          <t xml:space="preserve">
2011-03-17
TS-63
</t>
        </r>
      </text>
    </comment>
  </commentList>
</comments>
</file>

<file path=xl/comments4.xml><?xml version="1.0" encoding="utf-8"?>
<comments xmlns="http://schemas.openxmlformats.org/spreadsheetml/2006/main">
  <authors>
    <author>D.Gaudiesiute</author>
  </authors>
  <commentList>
    <comment ref="D11" authorId="0">
      <text>
        <r>
          <rPr>
            <b/>
            <sz val="8"/>
            <rFont val="Tahoma"/>
            <family val="2"/>
          </rPr>
          <t>D.Gaudiesiute:</t>
        </r>
        <r>
          <rPr>
            <sz val="8"/>
            <rFont val="Tahoma"/>
            <family val="2"/>
          </rPr>
          <t xml:space="preserve">
2011-03-17
TS-63
</t>
        </r>
      </text>
    </comment>
  </commentList>
</comments>
</file>

<file path=xl/comments5.xml><?xml version="1.0" encoding="utf-8"?>
<comments xmlns="http://schemas.openxmlformats.org/spreadsheetml/2006/main">
  <authors>
    <author>D.Gaudiesiute</author>
  </authors>
  <commentList>
    <comment ref="D11" authorId="0">
      <text>
        <r>
          <rPr>
            <b/>
            <sz val="8"/>
            <rFont val="Tahoma"/>
            <family val="2"/>
          </rPr>
          <t>D.Gaudiesiute:</t>
        </r>
        <r>
          <rPr>
            <sz val="8"/>
            <rFont val="Tahoma"/>
            <family val="2"/>
          </rPr>
          <t xml:space="preserve">
2011-03-17
TS-63
</t>
        </r>
      </text>
    </comment>
  </commentList>
</comments>
</file>

<file path=xl/sharedStrings.xml><?xml version="1.0" encoding="utf-8"?>
<sst xmlns="http://schemas.openxmlformats.org/spreadsheetml/2006/main" count="794" uniqueCount="262">
  <si>
    <t>Lt</t>
  </si>
  <si>
    <t>Eil.Nr.</t>
  </si>
  <si>
    <t>Lėšų panaudojimo paskirtis</t>
  </si>
  <si>
    <t>Skirta</t>
  </si>
  <si>
    <t>Suma, Lt</t>
  </si>
  <si>
    <t>Direktoriaus įsakymo</t>
  </si>
  <si>
    <t>Nr.</t>
  </si>
  <si>
    <t>Data</t>
  </si>
  <si>
    <t>Panaudota (kasinės išlaidos), Lt</t>
  </si>
  <si>
    <t>Nepanau-dota, Lt</t>
  </si>
  <si>
    <t>Pastabos</t>
  </si>
  <si>
    <t>Savivaldybės administracija</t>
  </si>
  <si>
    <t xml:space="preserve">Metinis planas  </t>
  </si>
  <si>
    <t>AD1-2562</t>
  </si>
  <si>
    <t xml:space="preserve">2008 12 30 </t>
  </si>
  <si>
    <t>AD1-525</t>
  </si>
  <si>
    <t>AD1-621</t>
  </si>
  <si>
    <r>
      <t>Lėšos skirtos Klaipėdos pilies ir bastionų komplekso teritorijos dalies žvalgomųjų archeologinių tyrimų atlikimui (būtina lokalizuoti natūroje pietinės piliavietės dalies bastionų išorinį ir vidinį kontūrą ~ 330m</t>
    </r>
    <r>
      <rPr>
        <vertAlign val="superscript"/>
        <sz val="10"/>
        <rFont val="Times New Roman"/>
        <family val="1"/>
      </rPr>
      <t xml:space="preserve">2 </t>
    </r>
    <r>
      <rPr>
        <sz val="10"/>
        <rFont val="Times New Roman"/>
        <family val="1"/>
      </rPr>
      <t>)</t>
    </r>
  </si>
  <si>
    <t>AD1-1023</t>
  </si>
  <si>
    <t>AD1-1401</t>
  </si>
  <si>
    <t>2009-08-26</t>
  </si>
  <si>
    <t>2009-04-01</t>
  </si>
  <si>
    <t>2009-04-16</t>
  </si>
  <si>
    <t>2009-06-11</t>
  </si>
  <si>
    <t>AD1-1408</t>
  </si>
  <si>
    <t>2009-08-27</t>
  </si>
  <si>
    <t>AD1-1407</t>
  </si>
  <si>
    <t>2008 m. pagal paraišką nebuvo skirtos lėšos</t>
  </si>
  <si>
    <t xml:space="preserve">2009 12 30 </t>
  </si>
  <si>
    <t>Apmokėta VĮ Registrų centrui Klaipėdos filialui už nuomos (panaudos) teisės į statinius (14 butų) įregistravimą pagal 2008-10-28 PVM sąskaitas faktūras  Nr.RKL0070169,RKL0070170,RKL0070171</t>
  </si>
  <si>
    <t>Apmokėtos VšĮ "Neptūno sporto klubas" sąskaitos už komunalines paslaugas</t>
  </si>
  <si>
    <t>Apmokėta UAB "Lamberta" pagal 2006-03-03 PVM sąskaitą faktūrą LAMNr.2656 už avairijos likvidavimą name Sportininkų G.11a</t>
  </si>
  <si>
    <t>Apmokėta UAB "Officeday" pagal 2008-11-07 PVM sąskaitą už rinkimams priemonių įsigijimą</t>
  </si>
  <si>
    <t>Apmokėti UAB "Algoritmų sistemos" pagal sutartį už žemės nuomos mokesčio skaičiavimo sistemos "MASIS" atnaujinimo ir mokymo paslaugas</t>
  </si>
  <si>
    <t>Sumokėta Klaipėdos miesto švietimo įstaigoms už budėjimą rinkiminėse apylinkėse per rinkimus į Lietuvos prezidentus ir į Europos parlamentą</t>
  </si>
  <si>
    <t>Skirtos lėšos naujų kelio ženklų ir stovų įrengimui pagal  UAB "Sankryža" kelio ženklų ir stovų įrengimo lokalines sąmatas</t>
  </si>
  <si>
    <t>Skirtos lėšos pagal lokalinę sąmatą Klaipėdos kultūrų komunikacijų centrui už pastato, esančio Daržų g.10/Bažnyčių g.4, avarinio stogo remontą</t>
  </si>
  <si>
    <t>Apmokėta UAB "Gatvių apšvietimas" pagal 2009-01-27 PVM sąskaitas faktūras KGANr.025,026,027,031,032 už Klaipėdos miesto apšvietimo tinklų ir įrangos avarinių gedimų likvidavimą, radiofikacijos linijų remonto darbus</t>
  </si>
  <si>
    <t xml:space="preserve">Apmokėta UAB "Statka" pagal 2009-05-29 PVM sąskaitą faktūrą STATNr.0000431 už politinių reklaminių stendų įrengimą Prezidento rinkimams ir rinkimams į Europarlamentą </t>
  </si>
  <si>
    <t xml:space="preserve">Apmokėta UAB "Urdė" pagal 2009 03 26 PVM sąskaitą faktūrą RDNr.0080020 už Lietuvos pilietybės neturinčios U.Gusarovos palaidojimą </t>
  </si>
  <si>
    <t>Apmokėta UAB"Visaugis" pagal sąskaitą 2009-08-06 PVM  sąskaitą faktūrą VISNr.811497 už darbų saugos dokumentaciją</t>
  </si>
  <si>
    <t>Sumokėtos bylinėjimosi išlaidos pagal  2009-03-03 Klaipėdos apygardos teismo sprendimą</t>
  </si>
  <si>
    <t xml:space="preserve">Apmokėta notarei Jurgitai Prižgintienei pagal 2009-05-19 PVM sąskaitą faktūrą SJVBNr.0210848 už paramos sutarties patvirtinimą (pritarta Klaipėdos miesto savivaldybės tarybos 2009-04-23 sprendimu Nr.T2-182 "Dėl pritarimo skiriamai paramai")   </t>
  </si>
  <si>
    <t>Apmokėta UAB "Rodiklis" pagal 2009-01-21 PVM sąskaitą faktūrą RRRNr.091652 už vėliavų stiebų prie savivaldybės mechanizmo remontą</t>
  </si>
  <si>
    <t>Apmokėta UAB"Sankryža" pagal 2009-05-29 PVM sąskaitą faktūrą SJVBNr.0258869 už laikinų kelio ženklų nuomą dviračių lenktynių "Auksinės kopos" ir "Vilties bėgimas", vykusių 2009 m. gegužės 28-31 dienomis</t>
  </si>
  <si>
    <t>Apmokėta Lietuvos architektų sąjungai pagal 2009-07-02 sąskaitą fakūrą LASNr.09/076 už leidinio "Klaipėdos architektūra 2008" parengimą ir išleidimą ir už architektūrinių-urbanistinių idėjų parodos organizavimą</t>
  </si>
  <si>
    <t>Apmokėta pagal sąskaitą</t>
  </si>
  <si>
    <t>AD1-1768</t>
  </si>
  <si>
    <t xml:space="preserve">2009-08-28 2009-11-13, 2009-12-31 apmokėta už archeologinius tyrimus Mažosios Lietuvos muziejui </t>
  </si>
  <si>
    <t xml:space="preserve">Apmokėtos UAB"Gatvių apšvietimas"sąskaitos už sugadintų (avarijos ir vandalizmo atvejai) gatvių apšvietimo atramų atstatymo darbus </t>
  </si>
  <si>
    <t>Apmokėta anstolės Astos Rimaitės-Žičkuvienės būtinos vykdymo išlaidos bylose Nr.75-0711/09 ir Nr.75-00143/09 dėl iškeldinimo pagal išankstines sąskaitas</t>
  </si>
  <si>
    <t>Apmokėta UAB "Inžinierinai tyrinėjimai" Klaipėdos filialui  pagal 2009-12-17 PVM sąskaitą faktūrą ITKNr.74225 už topografines nuotraukas</t>
  </si>
  <si>
    <t>Apmokėta UAB"Klaipėdos želdiniai" pagal 2009-11-05 PVM sąskaitą faktūrą Nr.ZEL1124 ir 2009-11-24 PVM sąskaitą faktūrą Nr.ZEL1141 už želdinių priežiūros darbus</t>
  </si>
  <si>
    <t>Apmokėta pagal pateiktas sąskaitas iš viso:</t>
  </si>
  <si>
    <t>Apmokėta UAB"Gatvių apšvietimas" pagal 2009-11-05 PVM sąskaitą faktūrą Nr.KGA342  už apšvietimo tinkle gedimo likvidavimo darbus</t>
  </si>
  <si>
    <t>Apmokėta UAB"Žemkasa" pagal 2009-11-05 PVM sąskaitą faktūrą Nr.ZEMNr573 už audros padarinių likvidavimo darbus</t>
  </si>
  <si>
    <t>Apmokėta UAB"Sankryža" pagal 2009-11-03 PVM sąskaitą faktūrą SJVBNr.0240838 už šviesoforų remontą ir kelio ženklų įrengimą</t>
  </si>
  <si>
    <t>Apmokėta UAB"Vakarų švara" pagal 2009-11-04 PVM sąskaitą faktūrą VŠNr.09000183 už paslaugas</t>
  </si>
  <si>
    <t>Aomokėta UAB"Pasaga" pagal 2009-12-15 PVM sąskaitą faktūrą už VšĮ"Neptūnas" sporto salės parapetinės sienos remonto darbus</t>
  </si>
  <si>
    <t>Apmokėta UAB"Mūsų namų valdos" pagal 2009-10-31 PVM sąskaitą faktūrą Nr.MNV09001455 už pastato Šaulių g.32 stogo remontą</t>
  </si>
  <si>
    <t>AD1-2117</t>
  </si>
  <si>
    <t>2009-11-04</t>
  </si>
  <si>
    <t>2009-12-30</t>
  </si>
  <si>
    <t xml:space="preserve">Sumokėtas AB"VST" naujo vartotojo prijungimo mokestis pagal mokėjimo nurodymą Nr.09-17-2008 įrenginat elektros skydą su apskaita Skulptūrų parke </t>
  </si>
  <si>
    <t xml:space="preserve">Skirta parama religinei bendruomenei "Išganymo armija Lietuvoje" už Dienos centro benamiams organizavimą, maitinimą,  prieglobsčio, socialinių bei medicininių paslaugų suteikimą </t>
  </si>
  <si>
    <t>Skirta BĮ Klaipėdos kūno kultūros ir rekreacijos centrui sumokėti darbo užmokestį ir socialinio draudimo įmokas</t>
  </si>
  <si>
    <t>Apmokėta UAB"Urdė" pagal 2009-12-09 PVM sąskaitą faktūrą Nr.RD0080041 už Pavel Mazeko laidojimo išlaidas</t>
  </si>
  <si>
    <t>Skirta kompiuterinėms detalėms(diskui su jungtimi) pirkimui</t>
  </si>
  <si>
    <t>Apmokėta 2010m. Sausio 15 d. 2173 Lt.</t>
  </si>
  <si>
    <t>Apmokėta 2010m. Sausio 15 d. 900 Lt.</t>
  </si>
  <si>
    <t>Skirta lėšos UAB "Konsolė" pagal 2009-02-11 PVM sąskaitą faktūrą Nr.KON1543 už pastato K.Donelaičio g. Nr.6B stogo uždengimą ir lauko durų iš kiemo pusės sandarinimo darbus (Kultūros paveldo departamento prie kultūros ministerijos 2008 12 24 raštas Nr.121)</t>
  </si>
  <si>
    <t>Apmokėta UAB "Mūsų namų valdos" pagal 2009-03-31 PVM sąskaitą faktūrą MNVNr.554-2009-3 už avarijos likvidavimo darbus Sukilėlių g. Nr.16 name, Savivaldybei nuosavybės teise priklausančiose negyvenamuose patalpose</t>
  </si>
  <si>
    <t>Sumokėta advokatei Snieguolei Šermukšnei už teisines paslauga (2008-06-17 sutartis Nr.J12-177/08-17) pagal 2009-08-31 PVM sąskaitą faktūrą ADVNr.09-020</t>
  </si>
  <si>
    <t>Sumokėta anstolei Nemirai Šiugždaitei būtinos vykdymo išlaidos už laikinųjų apsaugos priemonių taikymą pagal Vilniaus apygardos teismo 2009-08-20 nutartį civilinėje byloje pagal sąskaitą išankstiniam apmokėjimui Nr.33-1036/09</t>
  </si>
  <si>
    <t>Apmokėtos Jurgiui Jonaičiui bylinėjimosi išlaidos pagal 2008-12-16 Klaipėdos miesto apylinkės teismo sprendimą.</t>
  </si>
  <si>
    <t>KLAIPĖDOS MIESTO SAVIVALDYBĖS ADMINISTRACIJOS DIREKTORIAUS REZERVO LĖŠŲ PANAUDOJIMAS  2009 METUS</t>
  </si>
  <si>
    <t>Skirta lėšos UAB "Konsolė" pagal 2009-02-11 PVM sąskaitą faktūrą Nr.KON1543 už pastato K.Donelaičio g. Nr.6B stogo uždengimą ir lauko durų iš kiemo pusės sandarinimo darbus (Kultūros paveldo departamento prie kultūros ministerijos 2008 12 24 raštas Nr.121</t>
  </si>
  <si>
    <t>Avarijų likvidavimo ir remonto darbai</t>
  </si>
  <si>
    <t>Rinkimų į Lietuvos prezidentus ir į Europos parlamentą išlaidos</t>
  </si>
  <si>
    <t>Anstolių, advokatų ir teismų išlaidos</t>
  </si>
  <si>
    <t>Apmokėtos laidojimo išlaidos (artimiesiems atsisakius laidoti)</t>
  </si>
  <si>
    <t>Parama religinei bendruomenei "Išganymo armija Lietuvoje"</t>
  </si>
  <si>
    <t>Apmokėta Lietuvos architektų sąjungai  už leidinio "Klaipėdos architektūra 2008" parengimą ir išleidimą ir už architektūrinių-urbanistinių idėjų parodos organizavimą</t>
  </si>
  <si>
    <t>iš viso: t.sk. už remonto darbus kreditinis įsiskolinimas 78318 Lt</t>
  </si>
  <si>
    <t>Paslaugų apmokėjimas (VšĮ"Neptūno sporto klubas" komun.paslaugos, naujo vartotojo prijungimo mokestis)</t>
  </si>
  <si>
    <t>Įvairios dokumentacijos apmokėjimas (už butų įregistravimą, darbo saugos dokumentaciją, topografinės nuotraukos)</t>
  </si>
  <si>
    <t>KLAIPĖDOS MIESTO SAVIVALDYBĖS ADMINISTRACIJOS DIREKTORIAUS REZERVO LĖŠŲ PANAUDOJIMAS  2010 METUS</t>
  </si>
  <si>
    <t>UAB „Delagida“ už lietaus nuotekų tinklų avarinės būklės likvidavimo remonto darbus Baltijos prospekte ir Joniškės gatvėje pagal 2009-12-16 ir 2010-01-12 lokalines sąmatas, apmokant už atliktus darbus pagal gautas PVM  sąskaitas faktūras</t>
  </si>
  <si>
    <t>AD1-669</t>
  </si>
  <si>
    <t xml:space="preserve">2010 04 20 </t>
  </si>
  <si>
    <t xml:space="preserve"> UAB „Gatvių apšvietimas“ pagal 2010-01-25 PVM sąskaitą faktūrą KGANr.009 už sugadintų ( vandalizmo atvejai ) gatvių apšvietimo atramų atstatymo darbus, kai kaltininkai nenustatyti;</t>
  </si>
  <si>
    <t>UAB „Lamberta“ už karšto vandens šilumokaičio keitimo darbus pagal darbų atlikimo aktą Nr. 17/10, apmokant už darbus pagal pateiktą PVM sąskaitą faktūrąą</t>
  </si>
  <si>
    <t>UAB “Hidrostatyba“ už Klaipėdos miesto pilies ir bastiono komplekso                                                                 Pilies g.4 pastato griovimo darbus pagal 2010-03-22 PVM sąskaitą faktūrą HSP Nr. 000278</t>
  </si>
  <si>
    <t>UAB “Ranga“ už sniego bei ledo valymo darbus nuo administracijos pastato Liepų g.11 stogo pagal 2010-03-18 raštą Nr.VS-B29, UAB “Ranga“ 2010-02-12 PVM sąskaitą faktūrą RAN Nr.002791, pažymą apie atliktus darbus (paslaugas), Tiekėjų apklausos pažymą Nr.VPP-27.</t>
  </si>
  <si>
    <t>UAB “Sankryža“ už avarinės būklės jėgos kabelio, tiekiančio elektros energiją šviesoforams Liepų-Garažų g. ir  Liepų-Šiaurinis įvažiavimas sankryžose, keitimo darbus pagal 2010-04-07 lokalinę sąmatą, apmokant už atliktus darbus pagal gautas PVM sąskaitas faktūras</t>
  </si>
  <si>
    <t>Klaipėdos mieste organizuotai VĮ „Darom 2010“ talkai ir pagal savivaldybės direktoriaus 2010-03-31 d. įsakymą Nr. AD1-559 organizuojamam kasmetiniam miesto švaros mėnesiui skirtų šiukšlių maišų ir pirštinių pirkimo išlaidoms apmokėti, UAB “Officeday“ pagal sąskaitas faktūras CDS Nr.180183 ir CDS Nr. 180107</t>
  </si>
  <si>
    <t>AD1-782</t>
  </si>
  <si>
    <t>AD1-1053</t>
  </si>
  <si>
    <t xml:space="preserve">2010 04 30 </t>
  </si>
  <si>
    <t xml:space="preserve">2010 06 04 </t>
  </si>
  <si>
    <t>apmokėti ieškovei DNSB „Ramovė“ 2974,38 Lt skolą, 5 procentų dydžio metines palūkanas nuo priteistos 2974,38 Lt sumos nuo bylos iškėlimo teisme 2009-03-12 iki teismo sprendimo visiško įvykdymo, 1279,00 Lt bylinėjimosi išlaidų ir trečiajam asmeniui Zitai Abramovai 400,00 Lt bylinėjimosi išlaidų pagal civilinės bylos Nr. 2-1167-796/2010 teismo sprendimą;</t>
  </si>
  <si>
    <t>UAB „Valjutoma“ už lauko durų pakeitimą su montavimo ir apdailos darbais, Socialinės paramos skyriuje, adresu Laukininkų g. 19 a, pagal pateiktą 2010-05-05 priėmimo– perdavimo aktą ir PVM sąskaitą faktūrą VPL Nr. 1500134</t>
  </si>
  <si>
    <t>AD1-1321</t>
  </si>
  <si>
    <t xml:space="preserve">2010 07 23 </t>
  </si>
  <si>
    <t>apmokėti „DPA programinė įranga“ patirtas bylinėjimosi išlaidas pagal civilinių bylų Nr. 2-2097-36/2009 ir Nr. 2A-528/2010 teismo sprendimus;</t>
  </si>
  <si>
    <t>apmokėti už sugadintų (kai kaltininkai nenustatyti) gatvių apšvietimo atramų ir žiemos pašalo pažeistų jėgos kabelių, kuriais apšvietimo atramoms tiekiama elektros energija, atstatymo darbus  pagal UAB „Gatvių apšvietimas“  2010-04-27 PVM sąskaitas faktūras  KGA Nr. 083 - 086, 2010-04-29 PVM sąskaitas faktūras  KGA Nr. 108 - 111, 2010-04-30 PVM sąskaitą faktūrą  KGA Nr. 116 ir 2010-05-07 PVM sąskaitą faktūrą  KGA Nr. 117 ir atliktų darbų aktus</t>
  </si>
  <si>
    <t>apmokėti šilumokaičio pakeitimo išlaidas  pagal UAB „Vitės valdos“ 2010-03-31 PVM sąskaitą faktūrą VIT1 Nr. 10031055 už remonto darbus</t>
  </si>
  <si>
    <t>apmokėti už sugadintų (kai kaltininkai nenustatyti) gatvių apšvietimo atramų ir netekusių izoliacinių savybių jėgos kabelių, kuriais apšvietimo atramoms tiekiama elektros energija, atstatymo darbus  pagal UAB „Gatvių apšvietimas“  2010-05-31 PVM sąskaitas faktūras  KGA Nr. 142; 145-151; 154 ir atliktų darbų aktus;</t>
  </si>
  <si>
    <t xml:space="preserve"> apmokėti už lietaus surinkimo šulinėlių groteles pagal faktiškai gautą PVM sąskaitą faktūrą.</t>
  </si>
  <si>
    <t>apmokėti už sugadintų (kai kaltininkai nenustatyti) gatvių apšvietimo atramų ir pažeistų jėgos kabelių, kuriais apšvietimo atramoms tiekiama elektros energija, atstatymo darbus  pagal UAB „Gatvių apšvietimas“  2010-06-30 PVM sąskaitas faktūras  KGA Nr. 174 - 183, KGA Nr. 185, KGA Nr. 187-189, KGA Nr. 194-195, 2010-07-30 PVM sąskaitas faktūras  KGA Nr. 220-228,  KGA Nr. 234 bei atliktų darbų aktus.</t>
  </si>
  <si>
    <t>AD1-1465</t>
  </si>
  <si>
    <t xml:space="preserve">2010 08 17 </t>
  </si>
  <si>
    <t>10-3932, 2010-08-10</t>
  </si>
  <si>
    <t>apmokėti už lopšelio-darželio „Bangelė“ termofikacinio vandens šiluminės trasos remonto darbus, siekiant likviduoti avarijos padarinius, adresu Nidos g. 3, pagal sutartį, IĮ statybos firma "Selsa" darbų atlikimo priėmimo–perdavimo aktą ir 2010-05-31 PVM sąskaitą faktūrą Nr. 0858 ;</t>
  </si>
  <si>
    <t>10-290-10-2971, 2010-06-23</t>
  </si>
  <si>
    <t>10-2642, 2010-06-14</t>
  </si>
  <si>
    <t>10-2641, 2010-06-23</t>
  </si>
  <si>
    <t>UAB „Ramusis pamarys“ vykdant Klaipėdos miesto savivaldybės įsipareigojimą apmokėti forumo – tarptautinės Lietuvių ir vokiečių susitikimų savaitės, tema „Baltijos jūros regiono gyventojų subalansuoto ekonominio ir kultūrinio bendradarbiavimo galimybės šiandien ir ateityje“, dalyviams iš Vokietijos apgyvendinimo ir maitinimo išlaidas, apmokant už atliktas paslaugas pagal preliminarią sąmatą ir  2010-05-17 PVM sąskaitą faktūrą  RAM 14142</t>
  </si>
  <si>
    <t>VŠĮ „Gintaras Paulionis“ iš dalies paremti projektą „Dėl Tavęs aš perplauksiu jūrą“ pagal 2010-03-23 pateiktą projekto sąmatą ir 2010-05-17 paramos sutartį NR. J16-128</t>
  </si>
  <si>
    <t>10-2286, 2010-05-26</t>
  </si>
  <si>
    <t>10-1967, 2010-05-18</t>
  </si>
  <si>
    <t>10-1965, 2010-05-18</t>
  </si>
  <si>
    <t>10-1974, 2010-05-18</t>
  </si>
  <si>
    <t>pastato Nemuno g. 145, Klaipėdoje, gaisro padarinių likvidavimui (laikančių stogo konstrukcijų atstatymas, stogo uždengimas laikina danga, angų užtaisymas bei šiukšlių išvežimas), apmokant už atliktus darbus UAB Konsolė pagal  2010-04-29 PVM sąskaitą faktūrą KON 1903</t>
  </si>
  <si>
    <t>Savivaldybei nuosavybės teise priklausančio negyvenamojo pastato K.Donelaičio g. 6B stogo uždengimui patvaresne danga, nes po žiemos sunyko laikinoji danga, apmokant už atliktus darbus UAB Konsolė pagal  2010-04-29 PVM sąskaitą faktūrą KON 1902</t>
  </si>
  <si>
    <t>10-1707, 2010-04-30</t>
  </si>
  <si>
    <t>10-1709, 2010-04-30</t>
  </si>
  <si>
    <t>UAB „Sankryža“ kelio ženklams, draudžiantiems įvažiuoti į potvynio užliejamas gatves, pagaminti, apmokant už atliktus darbus pagal  PVM sąskaitą faktūrą SJVB 0240952</t>
  </si>
  <si>
    <t>10-1710, 2010-04-30</t>
  </si>
  <si>
    <t>10-1708, 2010-04-30</t>
  </si>
  <si>
    <t>10-1705, 2010-04-30</t>
  </si>
  <si>
    <t>10-1706, 2010-04-30</t>
  </si>
  <si>
    <t>apmokėti už mokyklos-darželio „Šaltinėlis“ laikinos tvoros įrengimo darbus  siekiant atskirti įstaigos teritoriją nuo griaunamų pastatų komplekso, adresu Bangų g. 22 ir užtikrinti vaikų saugumą, pagal UAB Klaibuta  darbų atlikimo priėmimo–perdavimo aktus ir PVM sąskaitą faktūrą Nr. KLB 005728;</t>
  </si>
  <si>
    <t>10-4034, 2010-08-16</t>
  </si>
  <si>
    <t>10-4026, 2010-08-16</t>
  </si>
  <si>
    <t>Už asfalto dangos atstatymo darbus, Kruizinių laivų terminale,susidariusiems po archeologinių kasinėjimų važiuojamoje dalyje ir laikiname apvažiavime pagal UAB "Lemminkainen Lietuva" atliktų darbų aktą ir PVM sąskaitą faktūrą</t>
  </si>
  <si>
    <t>?</t>
  </si>
  <si>
    <t>Už Klaipėdos kūno kultūros ir rekreacijos centrui priklausančių sporto salių perdažymą pagal naujus Tarptautinės krepšinio federacijos FIBA – Europa Valdybos reikalavimus, kurie įsigalioja nuo 2010–2011 metų krepšinio sezono pradžios pagal 2010-07-09 sutartį Nr.J12-112  su UAB Virklund sport, darbų atlikimo priėmimo–perdavimo aktus ir PVM sąskaitą faktūrą SCA Nr. 01869</t>
  </si>
  <si>
    <t>AD1-1531</t>
  </si>
  <si>
    <t>2010 08 31</t>
  </si>
  <si>
    <t>AD1-1643</t>
  </si>
  <si>
    <t xml:space="preserve"> apmokėta už naujų kelio ženklų, įspėjančių apie greičio slopinimo saleles, įrengimą Baltijos pr. ties „Vitės“ pagrindine mokykla, Herkaus Manto g. ties Mažvydo alėja, Smiltelės g. ties „Smeltės“ pagrindine mokykla, Šilutės pl. ties „Šiaulių“ parduotuve, Vingio g. ties prekybos centru „RIMI“, S. Daukanto g. ties Vytauto Didžiojo gimnazija, Paryžiaus Komunos g. ties „Ąžuolyno“ gimnazija, Sportininkų g. ties Klaipėdos universiteto Tęstinių studijų institutu pagal UAB Sankryža darbų atlikimo priėmimo–perdavimo aktą ir  2010-09-20 PVM sąskaitą faktūrą Nr.SJVB 0268135</t>
  </si>
  <si>
    <t>2010-09-</t>
  </si>
  <si>
    <t>2010-09</t>
  </si>
  <si>
    <t>iš dalies apmokėti išlaidas Klaipėdos irklavimo klubui, susijusias su 42-tąja tarptautine Danės regata (su 125-tuoju Klaipėdos ir Lietuvos irklavimo šakos jubiliejaus paminėjimu), pagal išlaidų sąmatą ir 2010-09-27 lėšų naudojimo sutartį Nr. J16-245;</t>
  </si>
  <si>
    <t>1.10-4159-4334,76 LT, 2010-08-26; 983,39 LT 2010-</t>
  </si>
  <si>
    <t>10-; 2010-08-26</t>
  </si>
  <si>
    <r>
      <t xml:space="preserve">pervesti į antstolės B. Tamkevičienės sąskaitą, iš jų: 1.  Lt apmokėti ieškovei UADB „Seesam Lietuva“, iš jų: 3729,60 Lt apmokėti žalos atlyginimą, 988,37 Lt – 6 procentų dydžio metines palūkanas nuo priteistos sumos nuo bylos iškėlimo teisme 2006-04-05 iki teismo sprendimo visiško įvykdymo, 109,21 Lt – kelionės išlaidas, 55,95 Lt – žyminį mokestį ir 440 Lt bylinėjimosi išlaidas pagal teismų sprendimus civilinėje byloje Nr. 2-4584-323/2007; </t>
    </r>
    <r>
      <rPr>
        <b/>
        <sz val="12"/>
        <rFont val="Times New Roman"/>
        <family val="1"/>
      </rPr>
      <t>374,74 Lt vykdymo i</t>
    </r>
    <r>
      <rPr>
        <sz val="12"/>
        <rFont val="Times New Roman"/>
        <family val="1"/>
      </rPr>
      <t xml:space="preserve">šlaidų antstolei B. Tamkevičienei pagal pateiktą sąskaitą faktūrą
</t>
    </r>
  </si>
  <si>
    <t>apmokėti už lopšelio-darželio „Šermukšnėlė“ pastato stogo remontą, siekiant įsisavinti ES Struktūrinių fondų paramą šios ikimokyklinės įstaigos vidaus patalpoms remontuoti ir kompiuterinei technikai įsigyti, pagal sutartį su UAB Ranga, faktiškai gautus darbų atlikimo priėmimo–perdavimo aktus ir PVM Nr. 003086 sąskaitas faktūras;</t>
  </si>
  <si>
    <t>20474,51 Lt apmokėti UAB „Gatvių apšvietimas“ už per 2010 metų rugpjūčio–rugsėjo mėnesius sugadintų gatvių apšvietimo atramų (kai kaltininkai nenustatyti) ir jėgos kabelių, kuriais apšvietimo atramoms teikiama elektros energija, atstatymo darbus pagal atliktų darbų aktus, 2010 m. rugpjūčio 31 d. PVM sąskaitą faktūrą Nr. 255 ir 2010 m. rugsėjo 30 d. PVM sąskaitas faktūras Nr. 283-285;</t>
  </si>
  <si>
    <t>2760,63 Lt apmokėti už kabelio remonto darbus Herkaus Manto skvere tarp Herkaus Manto paminklo šviestuvų pagal atliktų darbų aktą ir pateiktą PVM sąskaitą faktūrą</t>
  </si>
  <si>
    <t>8778,00 Lt apmokėti antstolei Vidai Daugirdienei vykdymo išlaidas pagal teismo sprendimą civilinėje byloje Nr. 2S-1443-253/2010.</t>
  </si>
  <si>
    <t>AD1-2004</t>
  </si>
  <si>
    <t>2010 09 17</t>
  </si>
  <si>
    <t>2010 11 12</t>
  </si>
  <si>
    <t>2010-11-16</t>
  </si>
  <si>
    <t>20000,00 Lt apmokėti už trūkusios žemų parametrų trasos, esančios adresu Galinio Pylimo g. 3 (pastatai nuosavybės teise priklauso Klaipėdos miesto savivaldybei), remontą, pagal sutartį su UAB Vanduja darbų atlikimo  aktą ir 2010-11-08 PVM sąskaitą faktūrą Nr.VAN10035</t>
  </si>
  <si>
    <t>2010-11-29</t>
  </si>
  <si>
    <t>apmokėti už savivaldybei nuosavybės teise priklausančių negyvenamųjų  patalpų esančių Taikos pr. 81 A, avarinės būklės stogo remontą pagal sutartį, faktiškai gautus darbų UAB Konsolė atlikimo priėmimo–perdavimo aktus ir PVM kon 2094 sąskaitas faktūras;</t>
  </si>
  <si>
    <t>7820,00 Lt apmokėti išlaidas, reikalingas 2010 metų rugpjūčio 25–26 dienos audros padariniams pašalinti, pagal UAB Klaipėdos želdiniai gautą darbų atlikimo priėmimo–perdavimo aktą ir 2010-11-24 PVM ZEL 000001406 sąskaitą faktūrą;</t>
  </si>
  <si>
    <t>apmokėti už D. Matulaitis skulptūros „Dvylika brolių“ Skulptūrų parke sutvarkymo darbus, pagal  UAB Kisinai darbų atlikimo priėmimo–perdavimo aktą ir 2010-11-30 gautą PVM sąskaitą faktūrą AAA00071;</t>
  </si>
  <si>
    <t>2010-12-03</t>
  </si>
  <si>
    <t>AD1-669,</t>
  </si>
  <si>
    <t>UAB “Lamberta“ už vandentiekio avarijos likvidavimo darbus Civilinės metrikacijos skyriaus pastate S.Šimkaus g.11 pagal lokalinę sąmatą, apmokant už atliktus darbus pagal gautą PVM sąskaitą faktūrą.Įsakymo pakeitimas į uab mirigita</t>
  </si>
  <si>
    <t xml:space="preserve">2010 04 20; 2010 12 03 </t>
  </si>
  <si>
    <t>52810,59 Lt apmokėti už sugadintų gatvių apšvietimo atramų atstatymo darbus  pagal UAB „Gatvių apšvietimas“ 2010-10-29 PVM sąskaitas faktūras KGA Nr. 315-319 ir atliktų darbų aktus, kai kaltininkai nenustatyti, ir jėgos kabelių, kuriais apšvietimo atramoms tiekiama elektros energija (susidėvėjo tarp kabelių gyslų izoliacijos varža), atstatymo darbus pagal UAB „Gatvių apšvietimas“ 2010-10-29 PVM sąskaitą faktūrą KGA Nr. 320 ir atliktų darbų aktą;</t>
  </si>
  <si>
    <t>5751,66 Lt apmokėti už sugadintų gatvių apšvietimo atramų atstatymo darbus pagal UAB „Gatvių apšvietimas“ 2010-06-30 PVM sąskaitą faktūrą KGA Nr. 184 ir 2010-07-30 PVM sąskaitą faktūrą KGA Nr. 229 ir atliktų darbų aktus, kai negautos draudimo išmokos, bei 2010-06-30 PVM sąskaitą faktūrą KGA Nr. 186 ir 2010-07-12 PVM sąskaitą faktūrą KGA Nr. 198 ir atliktų darbų aktus, kai gautos išmokos iš draudimo įmonių nepadengia visos atstatymo darbų sumos;</t>
  </si>
  <si>
    <t>ne daugiau kaip 30000 Lt iš dalies apmokėti už rankinio klubo „Dragūnas“ kelionę į Norvegiją į Europos taurių laimėtojų taurės turnyro atsakomąsias rungtynes pagal išlaidų sąmatą ir lėšų naudojimo sutartį;</t>
  </si>
  <si>
    <r>
      <t>ne daugiau kaip 27000 Lt</t>
    </r>
    <r>
      <rPr>
        <sz val="12"/>
        <color indexed="8"/>
        <rFont val="Times New Roman"/>
        <family val="1"/>
      </rPr>
      <t xml:space="preserve"> apmokėti už projekto Kuršių marių akvatorijos prie Ledų rago („laivų kapinių“) žvalgomuosius archeologinius tyrimus ir grunto tyrimus </t>
    </r>
    <r>
      <rPr>
        <sz val="12"/>
        <rFont val="Times New Roman"/>
        <family val="1"/>
      </rPr>
      <t>pagal sutartį, darbų atlikimo priėmimo–perdavimo aktą ir gautą PVM sąskaitą faktūrą.</t>
    </r>
  </si>
  <si>
    <t>2010-12-16</t>
  </si>
  <si>
    <t>51500 Lt apmokėti sugadintų Danės upės krantinių atstatymo išlaidas pagal sutartį, darbų atlikimo priėmimo–perdavimo aktą ir PVM sąskaitą faktūrą;</t>
  </si>
  <si>
    <t>ne daugiau kaip 25000 Lt iš dalies apmokėti Klaipėdos moterų krepšinio komandos „Lemminkainen“ išlaidas, susijusias su dalyvavimu antrame FIBA Europos taurės turnyro etape, pagal išlaidų sąmatą ir lėšų naudojimo sutartį;</t>
  </si>
  <si>
    <t>8004,00 Lt apmokėti už pavojingų atliekų šalinimo darbus pagal UAB „Švaros diena“ atliktų darbų aktus Nr. 07-09 ir 2010 m. lapkričio 25 d. PVM sąskaitą faktūrą Nr. 000039791.</t>
  </si>
  <si>
    <t xml:space="preserve">2010-12-22 </t>
  </si>
  <si>
    <t>2010 12 09</t>
  </si>
  <si>
    <t>2010-12-22</t>
  </si>
  <si>
    <t>2010-12-12</t>
  </si>
  <si>
    <t>2010-12-23</t>
  </si>
  <si>
    <t>AD1-2219</t>
  </si>
  <si>
    <t xml:space="preserve"> apmokėti už viešosios bibliotekos „Kauno atžalynas“ filialo, esančio Kauno g. 49 (pastatai nuosavybės teise priklauso Klaipėdos miesto savivaldybei), nuotekų vamzdyno remonto darbus pagal sutartį, darbų atlikimo priėmimo–perdavimo aktą ir gautą PVM sąskaitą faktūrą;</t>
  </si>
  <si>
    <t>nebus</t>
  </si>
  <si>
    <t>AD1-2324</t>
  </si>
  <si>
    <t>2010-12-20</t>
  </si>
  <si>
    <t>2010-12-29</t>
  </si>
  <si>
    <t>apmokėti už nuniokoto stacionaraus tualeto, esančio Skautų g. 9, remonto darbus pagal uab TOI-TOI darbų atlikimo priėmimo–perdavimo aktą ir gautą PVM sąskaitą faktūrą Nr 2962/tkl/10</t>
  </si>
  <si>
    <t>AD1-2420</t>
  </si>
  <si>
    <t>20500,51 lt už sugadintų gatvių apšvietimo atramų, Tiltų-Turgaus gatvių sankryžoje pagal sąskaitas faktūras</t>
  </si>
  <si>
    <t>2300 Lt už autonominius dūminius detektorius</t>
  </si>
  <si>
    <t>AD1-2421</t>
  </si>
  <si>
    <t>2010-12-30</t>
  </si>
  <si>
    <t>Barkentinos "Meridianas" sulūžusio priekinio stiebo demontavimo darbus</t>
  </si>
  <si>
    <t>AD1-2438</t>
  </si>
  <si>
    <t>2010-12-31</t>
  </si>
  <si>
    <t>Metinis planas  Lt</t>
  </si>
  <si>
    <t>AD1-642</t>
  </si>
  <si>
    <t>AD1-684</t>
  </si>
  <si>
    <t>21500 Lt žalai (nuostoliams), padarytai Valstybinės vaistų kontrolės tarnybos prie Lietuvos Respublikos sveikatos apsaugos ministerijos patikėjimo teise valdomam, valstybei nuosavybės teise priklausančiam turtui (Taikos pr. 81A (bendras plotas 135,14 kv. m unikalus Nr. 2197-3006-1010:0005), atlyginti pagal sutartį</t>
  </si>
  <si>
    <t>150000 Lt apmokėti už švietimo įstaigų (Klaipėdos "Ažuolyno" gimnazijos, Klaipėdos "Gilijos" pradinės mokyklos, Klaipėdos Vydūno vidurinės mokyklos, Klaipėdos Hermano Zudermano gimnazijos, Klaipėdos lopšelių-darželių  "Eglutė", Boružėlė", "Želmenėlis", "Vėrinėlis", "Svirpliukas", Klaipėdos regos ugdymo centro ir KlaipėdosAdomo Brako dailės mokyklos) stogų remonto darbus pagal sutartis, darbų atlikimo priėmimo-perdavimo aktus ir PVM sąskaitas faktūras.</t>
  </si>
  <si>
    <t>Ataskaitinio laikotarpio likutis</t>
  </si>
  <si>
    <t>Pateiktos paraiškos</t>
  </si>
  <si>
    <t>Skirta įsakymu</t>
  </si>
  <si>
    <t>Kontrolinis likutis (metinis)</t>
  </si>
  <si>
    <t>Faktinis panaudojimo lygis, %</t>
  </si>
  <si>
    <t>atsiskaityta</t>
  </si>
  <si>
    <t>Metinis likutis pagal skyrimo įsakymus</t>
  </si>
  <si>
    <r>
      <t>Panaudojimo lygis, %</t>
    </r>
    <r>
      <rPr>
        <sz val="12"/>
        <rFont val="Times New Roman"/>
        <family val="1"/>
      </rPr>
      <t xml:space="preserve"> </t>
    </r>
  </si>
  <si>
    <t>KLAIPĖDOS MIESTO SAVIVALDYBĖS ADMINISTRACIJOS DIREKTORIAUS REZERVO LĖŠŲ PANAUDOJIMAS  2011 METUS</t>
  </si>
  <si>
    <t>Ekstremalios situacijos padariniams likviduoti mieste partneryje Kudži, Japonija</t>
  </si>
  <si>
    <t>2011 metų vasario 8–9 dienomis kilusios audros padarinių Klaipėdos miesto gyvenamųjų namų kiemuose, gatvėse ir parkuose likvidavimo darbų išlaidoms apmokėti</t>
  </si>
  <si>
    <t>Žuvimi užterštų Smiltynės paplūdimio išvalymo darbų išlaidoms apmokėti</t>
  </si>
  <si>
    <t>apmokėti UAB „City Servise“ palūkanas ir žyminį mokestį pagal 2010 m. gruodžio 21 d. įsiteisėjusį Klaipėdos miesto apygardos teismo 2010 m. kovo 9 d. sprendimą civilinėje byloje Nr. 2A-756/2010 pagal ieškovės ieškinį Klaipėdos miesto savivaldybės administracijai dėl procesinių palūkanų priteisimo</t>
  </si>
  <si>
    <t>Šalto vandens automatinių vožtuvų, veikiančių įjungus pastato apsaugos signalizaciją, keitimo Klaipėdos lopšeliuose darželiuose „Pušaitė“, „Čiauškutė“, „Švyturėlis“, „Bangelė“, „Žuvėdra“, „Bitutė“, „Atžalynas“, „Kregždutė“, „Vyturėlis“, „Žilvitis“, „Rūta“, „Radastėlė“, pastate Debreceno g. 43, Klaipėdos pedagogų švietimo ir kultūros centre, Klaipėdos Juozo Karoso muzikos mokykloje ir Klaipėdos vaikų ir jaunimo klube „Saulutė“ darbų išlaidoms apmokėti</t>
  </si>
  <si>
    <t>Trūkusios žemų parametrų trasos remonto, Galinio Pylimo gatvėje 3-3B, darbų išlaidoms apmokėti</t>
  </si>
  <si>
    <t>pavogtiems lietaus nuotekų šulinių dangčiams įsigyti</t>
  </si>
  <si>
    <t>grąžinti permokėtas valstybės biudžeto asignavimų lėšas, kurios buvo skirtos valstybinei Darbo rinkos politikos rengimo ir įgyvendinimo funkcijai atlikti pagal Lietuvos Respublikos valstybės kontrolės Klaipėdos miesto savivaldybės 2010 metų finansinio (teisėtumo) audito ataskaitos projekte pateiktas išvadas</t>
  </si>
  <si>
    <t>avarinio remonto, Socialinės paramos skyriaus patalpose Laukininkų g. 19A darbų išlaidoms apmokėti</t>
  </si>
  <si>
    <t>remonto Klaipėdos miesto savivaldybės administracijos pastato patalpose Liepų g. 11 darbų išlaidoms apmokėti</t>
  </si>
  <si>
    <t>ekspertizės, kurios metu pagal 2011-05-27 Klaipėdos apygardos teismo nutartį būtų nustatoma paimamų žemės sklypų, esančių Lypkių kaime, rinkos vertė, išlaidoms apmokėti</t>
  </si>
  <si>
    <t>AD1-1502</t>
  </si>
  <si>
    <t>2011-08-</t>
  </si>
  <si>
    <t>2011-08; 2925,16</t>
  </si>
  <si>
    <t>"Vėrinėlis", "Gilijos", brako, Ąžuolyno gimnazija, 2011-06; eglutė,"Svirpliukas",Klaipėdos Hermano Zudermano gimnazijos, Boružėlė"'želmenėlis"regos ugdymo</t>
  </si>
  <si>
    <t>AD1-1877</t>
  </si>
  <si>
    <t>3000 Lt iš dalies Klaipėdos kultūros magistro Rymanto Černiausko laidojimo išlaidoms kompensuoti</t>
  </si>
  <si>
    <t>(sumažinta</t>
  </si>
  <si>
    <t>T2-310)</t>
  </si>
  <si>
    <t>Patikslintas planas 460000</t>
  </si>
  <si>
    <t>T2-310 40000 Lt)</t>
  </si>
  <si>
    <t>Nepanaudota, Lt</t>
  </si>
  <si>
    <t>KLAIPĖDOS MIESTO SAVIVALDYBĖS ADMINISTRACIJOS DIREKTORIAUS REZERVO LĖŠŲ PANAUDOJIMAS  2011 M.</t>
  </si>
  <si>
    <t>Liko nepaskirstyta</t>
  </si>
  <si>
    <t>2011-10-27 Vanduja</t>
  </si>
  <si>
    <t>LIKUTIS</t>
  </si>
  <si>
    <t>2011-12-05</t>
  </si>
  <si>
    <t>Vanduja 2011-10-27 VAN 10097</t>
  </si>
  <si>
    <t>AD1-2640</t>
  </si>
  <si>
    <t>2011.12.28</t>
  </si>
  <si>
    <t>Panudota pagal poreikį</t>
  </si>
  <si>
    <t>Neatlikta paslauga</t>
  </si>
  <si>
    <t>2011 metų lapkričio 28 dieną kilusios audros padarinių Klaipėdos mieste likvidavimo darbų išlaidoms apmokėti</t>
  </si>
  <si>
    <t>ekspertizės („Švyturio“ arenos stogo ir fasado konstrukcijų įrengimo) išlaidoms apmokėti</t>
  </si>
  <si>
    <t xml:space="preserve">Patikslintas planas </t>
  </si>
  <si>
    <t>KLAIPĖDOS MIESTO SAVIVALDYBĖS ADMINISTRACIJOS DIREKTORIAUS REZERVO LĖŠŲ PANAUDOJIMAS  2012 METUS</t>
  </si>
  <si>
    <t>2012 metų sausio 4-5 dienomis kilusios audros padarinių Klaipėdos mieste likvidavimo darbų išlaidoms apmokėti</t>
  </si>
  <si>
    <t>AD1-530</t>
  </si>
  <si>
    <t xml:space="preserve"> 2011 metų lapkričio 2012 metų sausio mėnesiais kilusių audrų padarinių Klaipėdos paplūdimiuose likvidavimo darbų išlaidoms apmokėti.</t>
  </si>
  <si>
    <t>AD1-979</t>
  </si>
  <si>
    <t>50170,82 Lt metinėms procesinėms palūkanoms pagal Klaipėdos apygardos teismo 2010-03-09 civilinėje byloje Nr. 2-546-253/2010 priimtą sprendimą AB „City Service“ apmokėti.</t>
  </si>
  <si>
    <t>Naujas</t>
  </si>
  <si>
    <t>Numatomas panaudojimas</t>
  </si>
  <si>
    <t>LIKUTIS įskaitant paraiškas</t>
  </si>
  <si>
    <t>AD1-1269</t>
  </si>
  <si>
    <t>2012-07-05 UAB Gargždų rangos darbai 49400 lt Nr. 10835 +10846 Nr.  600 lt</t>
  </si>
  <si>
    <t>9305,04-03 mėn.;UAB Vakarų švara 16758,13-05 mėn.;5084,00 07-12 mėn.</t>
  </si>
  <si>
    <t>Žalos atlyginimui pagal sutartis su dviem gyventojais apmokėti.</t>
  </si>
  <si>
    <t>AD1-1702</t>
  </si>
  <si>
    <t xml:space="preserve">KLAIPĖDOS MIESTO SAVIVALDYBĖS ADMINISTRACIJOS DIREKTORIAUS REZERVO LĖŠŲ PANAUDOJIMAS  2012 M. </t>
  </si>
  <si>
    <t>Patikslintas</t>
  </si>
  <si>
    <t>AD1-2310</t>
  </si>
  <si>
    <t>AD12911</t>
  </si>
  <si>
    <t xml:space="preserve">KLAIPĖDOS MIESTO SAVIVALDYBĖS ADMINISTRACIJOS DIREKTORIAUS REZERVO LĖŠŲ PANAUDOJIMAS  2013 M. </t>
  </si>
  <si>
    <t>I pusmetis</t>
  </si>
</sst>
</file>

<file path=xl/styles.xml><?xml version="1.0" encoding="utf-8"?>
<styleSheet xmlns="http://schemas.openxmlformats.org/spreadsheetml/2006/main">
  <numFmts count="1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 numFmtId="165" formatCode="[$-427]yyyy\ &quot;m.&quot;\ mmmm\ d\ &quot;d.&quot;"/>
    <numFmt numFmtId="166" formatCode="&quot;Taip&quot;;&quot;Taip&quot;;&quot;Ne&quot;"/>
    <numFmt numFmtId="167" formatCode="&quot;Teisinga&quot;;&quot;Teisinga&quot;;&quot;Klaidinga&quot;"/>
    <numFmt numFmtId="168" formatCode="[$€-2]\ ###,000_);[Red]\([$€-2]\ ###,000\)"/>
    <numFmt numFmtId="169" formatCode="mmm/yyyy"/>
  </numFmts>
  <fonts count="53">
    <font>
      <sz val="10"/>
      <name val="Arial"/>
      <family val="0"/>
    </font>
    <font>
      <sz val="10"/>
      <name val="Times New Roman"/>
      <family val="1"/>
    </font>
    <font>
      <b/>
      <sz val="10"/>
      <name val="Times New Roman"/>
      <family val="1"/>
    </font>
    <font>
      <sz val="8"/>
      <name val="Arial"/>
      <family val="2"/>
    </font>
    <font>
      <vertAlign val="superscrip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sz val="12"/>
      <color indexed="8"/>
      <name val="Times New Roman"/>
      <family val="1"/>
    </font>
    <font>
      <sz val="8"/>
      <name val="Tahoma"/>
      <family val="2"/>
    </font>
    <font>
      <b/>
      <sz val="8"/>
      <name val="Tahoma"/>
      <family val="2"/>
    </font>
    <font>
      <sz val="12"/>
      <name val="Arial"/>
      <family val="2"/>
    </font>
    <font>
      <i/>
      <sz val="12"/>
      <name val="Times New Roman"/>
      <family val="1"/>
    </font>
    <font>
      <sz val="8"/>
      <name val="Times New Roman"/>
      <family val="1"/>
    </font>
    <font>
      <b/>
      <sz val="14"/>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1"/>
      <color indexed="17"/>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11"/>
      <color rgb="FF0061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11"/>
        <bgColor indexed="64"/>
      </patternFill>
    </fill>
    <fill>
      <patternFill patternType="solid">
        <fgColor indexed="15"/>
        <bgColor indexed="64"/>
      </patternFill>
    </fill>
    <fill>
      <patternFill patternType="solid">
        <fgColor indexed="51"/>
        <bgColor indexed="64"/>
      </patternFill>
    </fill>
    <fill>
      <patternFill patternType="solid">
        <fgColor indexed="52"/>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7" fillId="0" borderId="3" applyNumberFormat="0" applyFill="0" applyAlignment="0" applyProtection="0"/>
    <xf numFmtId="0" fontId="37" fillId="0" borderId="0" applyNumberFormat="0" applyFill="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0" borderId="0" applyNumberFormat="0" applyBorder="0" applyAlignment="0" applyProtection="0"/>
    <xf numFmtId="0" fontId="41" fillId="21" borderId="0" applyNumberFormat="0" applyBorder="0" applyAlignment="0" applyProtection="0"/>
    <xf numFmtId="0" fontId="6" fillId="0" borderId="0" applyNumberFormat="0" applyFill="0" applyBorder="0" applyAlignment="0" applyProtection="0"/>
    <xf numFmtId="0" fontId="42" fillId="22" borderId="4" applyNumberFormat="0" applyAlignment="0" applyProtection="0"/>
    <xf numFmtId="0" fontId="43" fillId="0" borderId="0" applyNumberFormat="0" applyFill="0" applyBorder="0" applyAlignment="0" applyProtection="0"/>
    <xf numFmtId="0" fontId="44"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6" applyNumberFormat="0" applyFon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22" borderId="5"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210">
    <xf numFmtId="0" fontId="0" fillId="0" borderId="0" xfId="0" applyAlignment="1">
      <alignment/>
    </xf>
    <xf numFmtId="0" fontId="1" fillId="0" borderId="0" xfId="0" applyFont="1" applyAlignment="1">
      <alignment/>
    </xf>
    <xf numFmtId="0" fontId="1" fillId="0" borderId="10" xfId="0" applyFont="1" applyBorder="1" applyAlignment="1">
      <alignment/>
    </xf>
    <xf numFmtId="0" fontId="2" fillId="0" borderId="0" xfId="0" applyFont="1" applyAlignment="1">
      <alignment/>
    </xf>
    <xf numFmtId="0" fontId="1" fillId="0" borderId="10" xfId="0" applyFont="1" applyBorder="1" applyAlignment="1">
      <alignment horizontal="center"/>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wrapText="1"/>
    </xf>
    <xf numFmtId="2" fontId="1" fillId="0" borderId="10" xfId="0" applyNumberFormat="1" applyFont="1" applyBorder="1" applyAlignment="1">
      <alignment horizontal="center"/>
    </xf>
    <xf numFmtId="14" fontId="1" fillId="0" borderId="10" xfId="0" applyNumberFormat="1" applyFont="1" applyBorder="1" applyAlignment="1">
      <alignment horizontal="center"/>
    </xf>
    <xf numFmtId="2" fontId="1" fillId="0" borderId="10" xfId="0" applyNumberFormat="1" applyFont="1" applyBorder="1" applyAlignment="1">
      <alignment wrapText="1"/>
    </xf>
    <xf numFmtId="2" fontId="1" fillId="0" borderId="0" xfId="0" applyNumberFormat="1" applyFont="1" applyAlignment="1">
      <alignment/>
    </xf>
    <xf numFmtId="0" fontId="2" fillId="0" borderId="0" xfId="0" applyFont="1" applyAlignment="1">
      <alignment horizontal="center"/>
    </xf>
    <xf numFmtId="0" fontId="1" fillId="0" borderId="10" xfId="0" applyFont="1" applyBorder="1" applyAlignment="1">
      <alignment horizontal="justify" vertical="justify" wrapText="1"/>
    </xf>
    <xf numFmtId="2" fontId="1" fillId="0" borderId="10" xfId="0" applyNumberFormat="1" applyFont="1" applyBorder="1" applyAlignment="1">
      <alignment horizontal="center" wrapText="1"/>
    </xf>
    <xf numFmtId="0" fontId="1" fillId="0" borderId="10" xfId="0" applyFont="1" applyBorder="1" applyAlignment="1">
      <alignment horizontal="justify" wrapText="1"/>
    </xf>
    <xf numFmtId="49" fontId="1" fillId="0" borderId="10" xfId="0" applyNumberFormat="1" applyFont="1" applyBorder="1" applyAlignment="1">
      <alignment horizontal="justify" wrapText="1"/>
    </xf>
    <xf numFmtId="1" fontId="2" fillId="0" borderId="0" xfId="0" applyNumberFormat="1" applyFont="1" applyAlignment="1">
      <alignment/>
    </xf>
    <xf numFmtId="49" fontId="1" fillId="0" borderId="10" xfId="0" applyNumberFormat="1" applyFont="1" applyBorder="1" applyAlignment="1">
      <alignment wrapText="1"/>
    </xf>
    <xf numFmtId="49" fontId="1" fillId="0" borderId="10" xfId="0" applyNumberFormat="1" applyFont="1" applyBorder="1" applyAlignment="1">
      <alignment horizontal="center"/>
    </xf>
    <xf numFmtId="2" fontId="1" fillId="0" borderId="10" xfId="0" applyNumberFormat="1" applyFont="1" applyBorder="1" applyAlignment="1">
      <alignment/>
    </xf>
    <xf numFmtId="2" fontId="1" fillId="0" borderId="10" xfId="0" applyNumberFormat="1" applyFont="1" applyBorder="1" applyAlignment="1">
      <alignment horizontal="left"/>
    </xf>
    <xf numFmtId="2" fontId="1" fillId="0" borderId="0" xfId="0" applyNumberFormat="1" applyFont="1" applyAlignment="1">
      <alignment horizontal="left"/>
    </xf>
    <xf numFmtId="0" fontId="1" fillId="0" borderId="0" xfId="0" applyFont="1" applyAlignment="1">
      <alignment horizontal="righ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wrapText="1"/>
    </xf>
    <xf numFmtId="2" fontId="1" fillId="33" borderId="10" xfId="0" applyNumberFormat="1" applyFont="1" applyFill="1" applyBorder="1" applyAlignment="1">
      <alignment horizontal="center"/>
    </xf>
    <xf numFmtId="2" fontId="1" fillId="33" borderId="10" xfId="0" applyNumberFormat="1" applyFont="1" applyFill="1" applyBorder="1" applyAlignment="1">
      <alignment horizontal="center" wrapText="1"/>
    </xf>
    <xf numFmtId="2" fontId="1" fillId="34" borderId="10" xfId="0" applyNumberFormat="1" applyFont="1" applyFill="1" applyBorder="1" applyAlignment="1">
      <alignment horizontal="center"/>
    </xf>
    <xf numFmtId="2" fontId="1" fillId="34" borderId="10" xfId="0" applyNumberFormat="1" applyFont="1" applyFill="1" applyBorder="1" applyAlignment="1">
      <alignment horizontal="center" wrapText="1"/>
    </xf>
    <xf numFmtId="2" fontId="1" fillId="35" borderId="10" xfId="0" applyNumberFormat="1" applyFont="1" applyFill="1" applyBorder="1" applyAlignment="1">
      <alignment horizontal="center" wrapText="1"/>
    </xf>
    <xf numFmtId="2" fontId="1" fillId="36" borderId="10" xfId="0" applyNumberFormat="1" applyFont="1" applyFill="1" applyBorder="1" applyAlignment="1">
      <alignment horizontal="center" wrapText="1"/>
    </xf>
    <xf numFmtId="2" fontId="1" fillId="37" borderId="10" xfId="0" applyNumberFormat="1" applyFont="1" applyFill="1" applyBorder="1" applyAlignment="1">
      <alignment horizontal="center" wrapText="1"/>
    </xf>
    <xf numFmtId="2" fontId="1" fillId="38" borderId="10" xfId="0" applyNumberFormat="1" applyFont="1" applyFill="1" applyBorder="1" applyAlignment="1">
      <alignment horizontal="center"/>
    </xf>
    <xf numFmtId="2" fontId="1" fillId="38" borderId="10" xfId="0" applyNumberFormat="1" applyFont="1" applyFill="1" applyBorder="1" applyAlignment="1">
      <alignment horizontal="center" wrapText="1"/>
    </xf>
    <xf numFmtId="2" fontId="1" fillId="39" borderId="10" xfId="0" applyNumberFormat="1" applyFont="1" applyFill="1" applyBorder="1" applyAlignment="1">
      <alignment horizontal="center" wrapText="1"/>
    </xf>
    <xf numFmtId="2" fontId="1" fillId="39" borderId="10" xfId="0" applyNumberFormat="1" applyFont="1" applyFill="1" applyBorder="1" applyAlignment="1">
      <alignment horizontal="center"/>
    </xf>
    <xf numFmtId="2" fontId="1" fillId="40" borderId="10" xfId="0" applyNumberFormat="1" applyFont="1" applyFill="1" applyBorder="1" applyAlignment="1">
      <alignment horizontal="center" wrapText="1"/>
    </xf>
    <xf numFmtId="0" fontId="1" fillId="0" borderId="10" xfId="0" applyFont="1" applyBorder="1" applyAlignment="1">
      <alignment horizontal="right" wrapText="1"/>
    </xf>
    <xf numFmtId="2" fontId="1" fillId="41" borderId="10" xfId="0" applyNumberFormat="1" applyFont="1" applyFill="1" applyBorder="1" applyAlignment="1">
      <alignment horizontal="center" wrapText="1"/>
    </xf>
    <xf numFmtId="2" fontId="1" fillId="42" borderId="10" xfId="0" applyNumberFormat="1" applyFont="1" applyFill="1" applyBorder="1" applyAlignment="1">
      <alignment horizontal="center" wrapText="1"/>
    </xf>
    <xf numFmtId="49" fontId="1" fillId="41" borderId="10" xfId="0" applyNumberFormat="1" applyFont="1" applyFill="1" applyBorder="1" applyAlignment="1">
      <alignment horizontal="justify" wrapText="1"/>
    </xf>
    <xf numFmtId="2" fontId="2" fillId="41" borderId="10" xfId="0" applyNumberFormat="1" applyFont="1" applyFill="1" applyBorder="1" applyAlignment="1">
      <alignment horizontal="center" wrapText="1"/>
    </xf>
    <xf numFmtId="0" fontId="5" fillId="0" borderId="0" xfId="0" applyFont="1" applyAlignment="1">
      <alignment horizontal="justify"/>
    </xf>
    <xf numFmtId="0" fontId="5" fillId="0" borderId="10" xfId="0" applyFont="1" applyBorder="1" applyAlignment="1">
      <alignment horizontal="justify" wrapText="1"/>
    </xf>
    <xf numFmtId="0" fontId="5" fillId="0" borderId="10" xfId="0" applyFont="1" applyBorder="1" applyAlignment="1">
      <alignment horizontal="left" wrapText="1"/>
    </xf>
    <xf numFmtId="0" fontId="5" fillId="0" borderId="10" xfId="0" applyFont="1" applyBorder="1" applyAlignment="1">
      <alignment horizontal="justify"/>
    </xf>
    <xf numFmtId="0" fontId="1" fillId="34" borderId="10" xfId="0" applyFont="1" applyFill="1" applyBorder="1" applyAlignment="1">
      <alignment horizontal="center"/>
    </xf>
    <xf numFmtId="14" fontId="1" fillId="34" borderId="10" xfId="0" applyNumberFormat="1" applyFont="1" applyFill="1" applyBorder="1" applyAlignment="1">
      <alignment horizontal="center" wrapText="1"/>
    </xf>
    <xf numFmtId="0" fontId="1" fillId="0" borderId="13" xfId="0" applyFont="1" applyBorder="1" applyAlignment="1">
      <alignment/>
    </xf>
    <xf numFmtId="2" fontId="1" fillId="0" borderId="14" xfId="0" applyNumberFormat="1" applyFont="1" applyBorder="1" applyAlignment="1">
      <alignment horizontal="center" wrapText="1"/>
    </xf>
    <xf numFmtId="0" fontId="1" fillId="0" borderId="14" xfId="0" applyFont="1" applyBorder="1" applyAlignment="1">
      <alignment horizontal="center"/>
    </xf>
    <xf numFmtId="49" fontId="1" fillId="0" borderId="14" xfId="0" applyNumberFormat="1" applyFont="1" applyBorder="1" applyAlignment="1">
      <alignment horizontal="center"/>
    </xf>
    <xf numFmtId="49" fontId="1" fillId="0" borderId="14" xfId="0" applyNumberFormat="1" applyFont="1" applyBorder="1" applyAlignment="1">
      <alignment horizontal="justify" wrapText="1"/>
    </xf>
    <xf numFmtId="0" fontId="2" fillId="0" borderId="0" xfId="0" applyFont="1" applyAlignment="1">
      <alignment horizontal="right"/>
    </xf>
    <xf numFmtId="1" fontId="2" fillId="0" borderId="0" xfId="0" applyNumberFormat="1" applyFont="1" applyAlignment="1">
      <alignment horizontal="right"/>
    </xf>
    <xf numFmtId="0" fontId="1" fillId="0" borderId="11" xfId="0" applyFont="1" applyBorder="1" applyAlignment="1">
      <alignment horizontal="right" vertical="center" wrapText="1"/>
    </xf>
    <xf numFmtId="0" fontId="1" fillId="0" borderId="12" xfId="0" applyFont="1" applyBorder="1" applyAlignment="1">
      <alignment horizontal="right" vertical="center" wrapText="1"/>
    </xf>
    <xf numFmtId="0" fontId="1" fillId="0" borderId="10" xfId="0" applyFont="1" applyBorder="1" applyAlignment="1">
      <alignment horizontal="right" vertical="center" wrapText="1"/>
    </xf>
    <xf numFmtId="2" fontId="1" fillId="0" borderId="10" xfId="0" applyNumberFormat="1" applyFont="1" applyBorder="1" applyAlignment="1">
      <alignment horizontal="right" wrapText="1"/>
    </xf>
    <xf numFmtId="2" fontId="1" fillId="0" borderId="10" xfId="0" applyNumberFormat="1" applyFont="1" applyBorder="1" applyAlignment="1">
      <alignment horizontal="right"/>
    </xf>
    <xf numFmtId="2" fontId="1" fillId="0" borderId="14" xfId="0" applyNumberFormat="1" applyFont="1" applyBorder="1" applyAlignment="1">
      <alignment horizontal="right" wrapText="1"/>
    </xf>
    <xf numFmtId="2" fontId="2" fillId="0" borderId="10" xfId="0" applyNumberFormat="1" applyFont="1" applyBorder="1" applyAlignment="1">
      <alignment horizontal="right"/>
    </xf>
    <xf numFmtId="2" fontId="1" fillId="0" borderId="0" xfId="0" applyNumberFormat="1" applyFont="1" applyAlignment="1">
      <alignment horizontal="right"/>
    </xf>
    <xf numFmtId="0" fontId="1" fillId="42" borderId="10" xfId="0" applyFont="1" applyFill="1" applyBorder="1" applyAlignment="1">
      <alignment horizontal="justify" wrapText="1"/>
    </xf>
    <xf numFmtId="0" fontId="1" fillId="41" borderId="10" xfId="0" applyFont="1" applyFill="1" applyBorder="1" applyAlignment="1">
      <alignment horizontal="justify" wrapText="1"/>
    </xf>
    <xf numFmtId="0" fontId="5" fillId="41" borderId="0" xfId="0" applyFont="1" applyFill="1" applyAlignment="1">
      <alignment wrapText="1"/>
    </xf>
    <xf numFmtId="0" fontId="5" fillId="41" borderId="10" xfId="0" applyFont="1" applyFill="1" applyBorder="1" applyAlignment="1">
      <alignment horizontal="justify"/>
    </xf>
    <xf numFmtId="14" fontId="1" fillId="0" borderId="0" xfId="0" applyNumberFormat="1" applyFont="1" applyAlignment="1">
      <alignment/>
    </xf>
    <xf numFmtId="2" fontId="2" fillId="43" borderId="10" xfId="0" applyNumberFormat="1" applyFont="1" applyFill="1" applyBorder="1" applyAlignment="1">
      <alignment/>
    </xf>
    <xf numFmtId="0" fontId="5" fillId="42" borderId="10" xfId="0" applyFont="1" applyFill="1" applyBorder="1" applyAlignment="1">
      <alignment horizontal="left" wrapText="1"/>
    </xf>
    <xf numFmtId="0" fontId="5" fillId="42" borderId="10" xfId="0" applyFont="1" applyFill="1" applyBorder="1" applyAlignment="1">
      <alignment horizontal="justify" wrapText="1"/>
    </xf>
    <xf numFmtId="0" fontId="5" fillId="42" borderId="0" xfId="0" applyFont="1" applyFill="1" applyAlignment="1">
      <alignment wrapText="1"/>
    </xf>
    <xf numFmtId="0" fontId="5" fillId="42" borderId="0" xfId="0" applyFont="1" applyFill="1" applyAlignment="1">
      <alignment horizontal="justify"/>
    </xf>
    <xf numFmtId="0" fontId="5" fillId="33" borderId="0" xfId="0" applyFont="1" applyFill="1" applyAlignment="1">
      <alignment horizontal="justify"/>
    </xf>
    <xf numFmtId="0" fontId="5" fillId="33" borderId="10" xfId="0" applyFont="1" applyFill="1" applyBorder="1" applyAlignment="1">
      <alignment wrapText="1"/>
    </xf>
    <xf numFmtId="0" fontId="8" fillId="0" borderId="0" xfId="0" applyFont="1" applyAlignment="1">
      <alignment horizontal="center"/>
    </xf>
    <xf numFmtId="0" fontId="5" fillId="0" borderId="0" xfId="0" applyFont="1" applyAlignment="1">
      <alignment/>
    </xf>
    <xf numFmtId="0" fontId="8" fillId="0" borderId="0" xfId="0" applyFont="1" applyAlignment="1">
      <alignment horizontal="right"/>
    </xf>
    <xf numFmtId="1" fontId="8" fillId="0" borderId="0" xfId="0" applyNumberFormat="1" applyFont="1" applyAlignment="1">
      <alignment horizontal="right"/>
    </xf>
    <xf numFmtId="0" fontId="5" fillId="0" borderId="11" xfId="0" applyFont="1" applyBorder="1" applyAlignment="1">
      <alignment horizontal="right" vertical="center" wrapText="1"/>
    </xf>
    <xf numFmtId="0" fontId="5" fillId="0" borderId="12" xfId="0" applyFont="1" applyBorder="1" applyAlignment="1">
      <alignment horizontal="right" vertical="center" wrapText="1"/>
    </xf>
    <xf numFmtId="0" fontId="5" fillId="0" borderId="10" xfId="0" applyFont="1" applyBorder="1" applyAlignment="1">
      <alignment horizontal="center"/>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xf>
    <xf numFmtId="2" fontId="5" fillId="33" borderId="10" xfId="0" applyNumberFormat="1" applyFont="1" applyFill="1" applyBorder="1" applyAlignment="1">
      <alignment horizontal="right"/>
    </xf>
    <xf numFmtId="14" fontId="5" fillId="33" borderId="10" xfId="0" applyNumberFormat="1" applyFont="1" applyFill="1" applyBorder="1" applyAlignment="1">
      <alignment horizontal="center"/>
    </xf>
    <xf numFmtId="2" fontId="5" fillId="33" borderId="10" xfId="0" applyNumberFormat="1" applyFont="1" applyFill="1" applyBorder="1" applyAlignment="1">
      <alignment horizontal="center"/>
    </xf>
    <xf numFmtId="2" fontId="5" fillId="33" borderId="10" xfId="0" applyNumberFormat="1" applyFont="1" applyFill="1" applyBorder="1" applyAlignment="1">
      <alignment wrapText="1"/>
    </xf>
    <xf numFmtId="0" fontId="5" fillId="33" borderId="10" xfId="0" applyFont="1" applyFill="1" applyBorder="1" applyAlignment="1">
      <alignment horizontal="justify" vertical="justify" wrapText="1"/>
    </xf>
    <xf numFmtId="2" fontId="5" fillId="0" borderId="10" xfId="0" applyNumberFormat="1" applyFont="1" applyBorder="1" applyAlignment="1">
      <alignment horizontal="right"/>
    </xf>
    <xf numFmtId="2" fontId="5" fillId="0" borderId="10" xfId="0" applyNumberFormat="1" applyFont="1" applyBorder="1" applyAlignment="1">
      <alignment horizontal="center" wrapText="1"/>
    </xf>
    <xf numFmtId="49" fontId="5" fillId="42" borderId="10" xfId="0" applyNumberFormat="1" applyFont="1" applyFill="1" applyBorder="1" applyAlignment="1">
      <alignment horizontal="justify" wrapText="1"/>
    </xf>
    <xf numFmtId="2" fontId="5" fillId="42" borderId="10" xfId="0" applyNumberFormat="1" applyFont="1" applyFill="1" applyBorder="1" applyAlignment="1">
      <alignment horizontal="right" wrapText="1"/>
    </xf>
    <xf numFmtId="0" fontId="5" fillId="42" borderId="10" xfId="0" applyFont="1" applyFill="1" applyBorder="1" applyAlignment="1">
      <alignment horizontal="center"/>
    </xf>
    <xf numFmtId="2" fontId="5" fillId="42" borderId="10" xfId="0" applyNumberFormat="1" applyFont="1" applyFill="1" applyBorder="1" applyAlignment="1">
      <alignment horizontal="center" wrapText="1"/>
    </xf>
    <xf numFmtId="14" fontId="5" fillId="42" borderId="10" xfId="0" applyNumberFormat="1" applyFont="1" applyFill="1" applyBorder="1" applyAlignment="1">
      <alignment horizontal="center"/>
    </xf>
    <xf numFmtId="2" fontId="5" fillId="0" borderId="0" xfId="0" applyNumberFormat="1" applyFont="1" applyAlignment="1">
      <alignment/>
    </xf>
    <xf numFmtId="2" fontId="8" fillId="42" borderId="10" xfId="0" applyNumberFormat="1" applyFont="1" applyFill="1" applyBorder="1" applyAlignment="1">
      <alignment horizontal="center" wrapText="1"/>
    </xf>
    <xf numFmtId="49" fontId="5" fillId="42" borderId="10" xfId="0" applyNumberFormat="1" applyFont="1" applyFill="1" applyBorder="1" applyAlignment="1">
      <alignment horizontal="center"/>
    </xf>
    <xf numFmtId="0" fontId="5" fillId="0" borderId="13" xfId="0" applyFont="1" applyBorder="1" applyAlignment="1">
      <alignment/>
    </xf>
    <xf numFmtId="2" fontId="8" fillId="0" borderId="10" xfId="0" applyNumberFormat="1" applyFont="1" applyBorder="1" applyAlignment="1">
      <alignment horizontal="right"/>
    </xf>
    <xf numFmtId="2" fontId="8" fillId="43" borderId="10" xfId="0" applyNumberFormat="1" applyFont="1" applyFill="1" applyBorder="1" applyAlignment="1">
      <alignment/>
    </xf>
    <xf numFmtId="2" fontId="5" fillId="0" borderId="10" xfId="0" applyNumberFormat="1" applyFont="1" applyBorder="1" applyAlignment="1">
      <alignment horizontal="left"/>
    </xf>
    <xf numFmtId="2" fontId="5" fillId="0" borderId="10" xfId="0" applyNumberFormat="1" applyFont="1" applyBorder="1" applyAlignment="1">
      <alignment/>
    </xf>
    <xf numFmtId="0" fontId="13" fillId="0" borderId="0" xfId="0" applyFont="1" applyAlignment="1">
      <alignment horizontal="right"/>
    </xf>
    <xf numFmtId="1" fontId="5" fillId="0" borderId="0" xfId="0" applyNumberFormat="1" applyFont="1" applyAlignment="1">
      <alignment horizontal="center"/>
    </xf>
    <xf numFmtId="0" fontId="8" fillId="0" borderId="0" xfId="0" applyFont="1" applyAlignment="1">
      <alignment/>
    </xf>
    <xf numFmtId="2" fontId="8" fillId="0" borderId="0" xfId="0" applyNumberFormat="1" applyFont="1" applyAlignment="1">
      <alignment horizontal="right"/>
    </xf>
    <xf numFmtId="0" fontId="5" fillId="0" borderId="0" xfId="0" applyFont="1" applyAlignment="1">
      <alignment horizontal="right"/>
    </xf>
    <xf numFmtId="2" fontId="5" fillId="0" borderId="0" xfId="0" applyNumberFormat="1" applyFont="1" applyAlignment="1">
      <alignment horizontal="right"/>
    </xf>
    <xf numFmtId="2" fontId="8" fillId="42" borderId="10" xfId="0" applyNumberFormat="1" applyFont="1" applyFill="1" applyBorder="1" applyAlignment="1">
      <alignment horizontal="right" wrapText="1"/>
    </xf>
    <xf numFmtId="2" fontId="5" fillId="33" borderId="10" xfId="0" applyNumberFormat="1" applyFont="1" applyFill="1" applyBorder="1" applyAlignment="1">
      <alignment horizontal="right" wrapText="1"/>
    </xf>
    <xf numFmtId="2" fontId="5" fillId="33" borderId="10" xfId="0" applyNumberFormat="1" applyFont="1" applyFill="1" applyBorder="1" applyAlignment="1">
      <alignment horizontal="center" wrapText="1"/>
    </xf>
    <xf numFmtId="49" fontId="5" fillId="33" borderId="10" xfId="0" applyNumberFormat="1" applyFont="1" applyFill="1" applyBorder="1" applyAlignment="1">
      <alignment wrapText="1"/>
    </xf>
    <xf numFmtId="49" fontId="5" fillId="33" borderId="10" xfId="0" applyNumberFormat="1" applyFont="1" applyFill="1" applyBorder="1" applyAlignment="1">
      <alignment horizontal="justify"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justify" wrapText="1"/>
    </xf>
    <xf numFmtId="0" fontId="5" fillId="33" borderId="10" xfId="0" applyFont="1" applyFill="1" applyBorder="1" applyAlignment="1">
      <alignment/>
    </xf>
    <xf numFmtId="0" fontId="1" fillId="33" borderId="10" xfId="0" applyFont="1" applyFill="1" applyBorder="1" applyAlignment="1">
      <alignment wrapText="1"/>
    </xf>
    <xf numFmtId="0" fontId="1" fillId="33" borderId="10" xfId="0" applyFont="1" applyFill="1" applyBorder="1" applyAlignment="1">
      <alignment/>
    </xf>
    <xf numFmtId="0" fontId="2" fillId="33" borderId="10" xfId="0" applyFont="1" applyFill="1" applyBorder="1" applyAlignment="1">
      <alignment horizontal="center"/>
    </xf>
    <xf numFmtId="14" fontId="5" fillId="33" borderId="10" xfId="0" applyNumberFormat="1" applyFont="1" applyFill="1" applyBorder="1" applyAlignment="1">
      <alignment horizontal="center" vertical="center" wrapText="1"/>
    </xf>
    <xf numFmtId="2" fontId="5" fillId="0" borderId="15" xfId="0" applyNumberFormat="1" applyFont="1" applyBorder="1" applyAlignment="1">
      <alignment/>
    </xf>
    <xf numFmtId="0" fontId="5" fillId="0" borderId="16" xfId="0" applyFont="1" applyBorder="1" applyAlignment="1">
      <alignment/>
    </xf>
    <xf numFmtId="2" fontId="5" fillId="0" borderId="16" xfId="0" applyNumberFormat="1" applyFont="1" applyBorder="1" applyAlignment="1">
      <alignment/>
    </xf>
    <xf numFmtId="2" fontId="5" fillId="0" borderId="17" xfId="0" applyNumberFormat="1" applyFont="1" applyBorder="1" applyAlignment="1">
      <alignment/>
    </xf>
    <xf numFmtId="14" fontId="5" fillId="0" borderId="0" xfId="0" applyNumberFormat="1" applyFont="1" applyAlignment="1">
      <alignment/>
    </xf>
    <xf numFmtId="2" fontId="5" fillId="44" borderId="10" xfId="0" applyNumberFormat="1" applyFont="1" applyFill="1" applyBorder="1" applyAlignment="1">
      <alignment horizontal="right"/>
    </xf>
    <xf numFmtId="0" fontId="2" fillId="44" borderId="10" xfId="0" applyFont="1" applyFill="1" applyBorder="1" applyAlignment="1">
      <alignment horizontal="center"/>
    </xf>
    <xf numFmtId="14" fontId="5" fillId="44" borderId="10" xfId="0" applyNumberFormat="1" applyFont="1" applyFill="1" applyBorder="1" applyAlignment="1">
      <alignment horizontal="center"/>
    </xf>
    <xf numFmtId="2" fontId="5" fillId="44" borderId="10" xfId="0" applyNumberFormat="1" applyFont="1" applyFill="1" applyBorder="1" applyAlignment="1">
      <alignment wrapText="1"/>
    </xf>
    <xf numFmtId="2" fontId="5" fillId="44" borderId="10" xfId="0" applyNumberFormat="1" applyFont="1" applyFill="1" applyBorder="1" applyAlignment="1">
      <alignment horizontal="right" wrapText="1"/>
    </xf>
    <xf numFmtId="49" fontId="5" fillId="44" borderId="10" xfId="0" applyNumberFormat="1" applyFont="1" applyFill="1" applyBorder="1" applyAlignment="1">
      <alignment wrapText="1"/>
    </xf>
    <xf numFmtId="49" fontId="5" fillId="44" borderId="10" xfId="0" applyNumberFormat="1" applyFont="1" applyFill="1" applyBorder="1" applyAlignment="1">
      <alignment horizontal="justify" wrapText="1"/>
    </xf>
    <xf numFmtId="0" fontId="5" fillId="44" borderId="10" xfId="0" applyFont="1" applyFill="1" applyBorder="1" applyAlignment="1">
      <alignment horizontal="center" vertical="center" wrapText="1"/>
    </xf>
    <xf numFmtId="14" fontId="5" fillId="44" borderId="10" xfId="0" applyNumberFormat="1" applyFont="1" applyFill="1" applyBorder="1" applyAlignment="1">
      <alignment horizontal="center" vertical="center" wrapText="1"/>
    </xf>
    <xf numFmtId="0" fontId="51" fillId="21" borderId="0" xfId="40" applyFont="1" applyAlignment="1">
      <alignment/>
    </xf>
    <xf numFmtId="1" fontId="5" fillId="44" borderId="10" xfId="0" applyNumberFormat="1" applyFont="1" applyFill="1" applyBorder="1" applyAlignment="1">
      <alignment horizontal="right"/>
    </xf>
    <xf numFmtId="1" fontId="5" fillId="44" borderId="10" xfId="0" applyNumberFormat="1" applyFont="1" applyFill="1" applyBorder="1" applyAlignment="1">
      <alignment horizontal="right" wrapText="1"/>
    </xf>
    <xf numFmtId="1" fontId="8" fillId="42" borderId="10" xfId="0" applyNumberFormat="1" applyFont="1" applyFill="1" applyBorder="1" applyAlignment="1">
      <alignment horizontal="right" wrapText="1"/>
    </xf>
    <xf numFmtId="2" fontId="8" fillId="44" borderId="10" xfId="0" applyNumberFormat="1" applyFont="1" applyFill="1" applyBorder="1" applyAlignment="1">
      <alignment horizontal="right"/>
    </xf>
    <xf numFmtId="1" fontId="8" fillId="0" borderId="10" xfId="0" applyNumberFormat="1" applyFont="1" applyBorder="1" applyAlignment="1">
      <alignment horizontal="right" wrapText="1"/>
    </xf>
    <xf numFmtId="2" fontId="5" fillId="44" borderId="0" xfId="0" applyNumberFormat="1" applyFont="1" applyFill="1" applyBorder="1" applyAlignment="1">
      <alignment horizontal="center"/>
    </xf>
    <xf numFmtId="2" fontId="5" fillId="0" borderId="0" xfId="0" applyNumberFormat="1" applyFont="1" applyBorder="1" applyAlignment="1">
      <alignment/>
    </xf>
    <xf numFmtId="0" fontId="5" fillId="0" borderId="0" xfId="0" applyFont="1" applyBorder="1" applyAlignment="1">
      <alignment/>
    </xf>
    <xf numFmtId="0" fontId="5" fillId="44" borderId="0" xfId="0" applyFont="1" applyFill="1" applyAlignment="1">
      <alignment horizontal="justify"/>
    </xf>
    <xf numFmtId="2" fontId="5" fillId="44" borderId="10" xfId="0" applyNumberFormat="1" applyFont="1" applyFill="1" applyBorder="1" applyAlignment="1">
      <alignment horizontal="center"/>
    </xf>
    <xf numFmtId="0" fontId="5" fillId="44" borderId="10" xfId="0" applyFont="1" applyFill="1" applyBorder="1" applyAlignment="1">
      <alignment wrapText="1"/>
    </xf>
    <xf numFmtId="0" fontId="5" fillId="44" borderId="10" xfId="0" applyFont="1" applyFill="1" applyBorder="1" applyAlignment="1">
      <alignment horizontal="justify" vertical="justify" wrapText="1"/>
    </xf>
    <xf numFmtId="2" fontId="5" fillId="44" borderId="10" xfId="0" applyNumberFormat="1" applyFont="1" applyFill="1" applyBorder="1" applyAlignment="1">
      <alignment horizontal="center" wrapText="1"/>
    </xf>
    <xf numFmtId="0" fontId="1" fillId="44" borderId="10" xfId="0" applyFont="1" applyFill="1" applyBorder="1" applyAlignment="1">
      <alignment wrapText="1"/>
    </xf>
    <xf numFmtId="0" fontId="5" fillId="44" borderId="10" xfId="0" applyFont="1" applyFill="1" applyBorder="1" applyAlignment="1">
      <alignment horizontal="justify" wrapText="1"/>
    </xf>
    <xf numFmtId="0" fontId="2" fillId="44" borderId="18" xfId="0" applyFont="1" applyFill="1" applyBorder="1" applyAlignment="1">
      <alignment horizontal="center"/>
    </xf>
    <xf numFmtId="0" fontId="5" fillId="44" borderId="14" xfId="0" applyFont="1" applyFill="1" applyBorder="1" applyAlignment="1">
      <alignment/>
    </xf>
    <xf numFmtId="2" fontId="5" fillId="44" borderId="14" xfId="0" applyNumberFormat="1" applyFont="1" applyFill="1" applyBorder="1" applyAlignment="1">
      <alignment horizontal="right"/>
    </xf>
    <xf numFmtId="0" fontId="1" fillId="44" borderId="19" xfId="0" applyFont="1" applyFill="1" applyBorder="1" applyAlignment="1">
      <alignment wrapText="1"/>
    </xf>
    <xf numFmtId="2" fontId="5" fillId="44" borderId="19" xfId="0" applyNumberFormat="1" applyFont="1" applyFill="1" applyBorder="1" applyAlignment="1">
      <alignment horizontal="right" wrapText="1"/>
    </xf>
    <xf numFmtId="0" fontId="5" fillId="44" borderId="20" xfId="0" applyFont="1" applyFill="1" applyBorder="1" applyAlignment="1">
      <alignment wrapText="1"/>
    </xf>
    <xf numFmtId="2" fontId="5" fillId="44" borderId="21" xfId="0" applyNumberFormat="1" applyFont="1" applyFill="1" applyBorder="1" applyAlignment="1">
      <alignment horizontal="right" wrapText="1"/>
    </xf>
    <xf numFmtId="0" fontId="5" fillId="44" borderId="22" xfId="0" applyFont="1" applyFill="1" applyBorder="1" applyAlignment="1">
      <alignment wrapText="1"/>
    </xf>
    <xf numFmtId="2" fontId="5" fillId="44" borderId="23" xfId="0" applyNumberFormat="1" applyFont="1" applyFill="1" applyBorder="1" applyAlignment="1">
      <alignment horizontal="right" wrapText="1"/>
    </xf>
    <xf numFmtId="0" fontId="5" fillId="42" borderId="22" xfId="0" applyFont="1" applyFill="1" applyBorder="1" applyAlignment="1">
      <alignment horizontal="justify" wrapText="1"/>
    </xf>
    <xf numFmtId="0" fontId="8" fillId="42" borderId="24" xfId="0" applyFont="1" applyFill="1" applyBorder="1" applyAlignment="1">
      <alignment horizontal="justify" wrapText="1"/>
    </xf>
    <xf numFmtId="2" fontId="8" fillId="44" borderId="25" xfId="0" applyNumberFormat="1" applyFont="1" applyFill="1" applyBorder="1" applyAlignment="1">
      <alignment horizontal="right" wrapText="1"/>
    </xf>
    <xf numFmtId="0" fontId="12" fillId="44" borderId="10" xfId="0" applyFont="1" applyFill="1" applyBorder="1" applyAlignment="1">
      <alignment/>
    </xf>
    <xf numFmtId="2" fontId="12" fillId="44" borderId="10" xfId="0" applyNumberFormat="1" applyFont="1" applyFill="1" applyBorder="1" applyAlignment="1">
      <alignment horizontal="right"/>
    </xf>
    <xf numFmtId="2" fontId="13" fillId="44" borderId="23" xfId="0" applyNumberFormat="1" applyFont="1" applyFill="1" applyBorder="1" applyAlignment="1">
      <alignment horizontal="left"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horizontal="right" vertical="center" wrapText="1"/>
    </xf>
    <xf numFmtId="0" fontId="14" fillId="0" borderId="10" xfId="0" applyFont="1" applyBorder="1" applyAlignment="1">
      <alignment horizontal="center"/>
    </xf>
    <xf numFmtId="0" fontId="14" fillId="0" borderId="0" xfId="0" applyFont="1" applyAlignment="1">
      <alignment/>
    </xf>
    <xf numFmtId="1" fontId="15" fillId="0" borderId="0" xfId="0" applyNumberFormat="1" applyFont="1" applyAlignment="1">
      <alignment/>
    </xf>
    <xf numFmtId="0" fontId="5" fillId="33" borderId="0" xfId="0" applyFont="1" applyFill="1" applyBorder="1" applyAlignment="1">
      <alignment wrapText="1"/>
    </xf>
    <xf numFmtId="0" fontId="5" fillId="0" borderId="0" xfId="0" applyFont="1" applyAlignment="1">
      <alignment horizontal="left"/>
    </xf>
    <xf numFmtId="0" fontId="8" fillId="0" borderId="0" xfId="0" applyFont="1" applyAlignment="1">
      <alignment horizontal="center"/>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14" xfId="0" applyFont="1" applyBorder="1" applyAlignment="1">
      <alignment vertical="center" wrapText="1"/>
    </xf>
    <xf numFmtId="0" fontId="12" fillId="0" borderId="26" xfId="0" applyFont="1" applyBorder="1" applyAlignment="1">
      <alignment vertical="center" wrapText="1"/>
    </xf>
    <xf numFmtId="0" fontId="12" fillId="0" borderId="19" xfId="0" applyFont="1" applyBorder="1" applyAlignment="1">
      <alignment vertical="center" wrapText="1"/>
    </xf>
    <xf numFmtId="0" fontId="12" fillId="0" borderId="26" xfId="0" applyFont="1" applyBorder="1" applyAlignment="1">
      <alignment horizontal="center" vertical="center" wrapText="1"/>
    </xf>
    <xf numFmtId="0" fontId="12" fillId="0" borderId="19" xfId="0" applyFont="1" applyBorder="1" applyAlignment="1">
      <alignment horizontal="center" vertical="center" wrapText="1"/>
    </xf>
    <xf numFmtId="0" fontId="5" fillId="0" borderId="13" xfId="0" applyFont="1" applyBorder="1" applyAlignment="1">
      <alignment horizontal="center" wrapText="1"/>
    </xf>
    <xf numFmtId="0" fontId="12" fillId="0" borderId="18" xfId="0" applyFont="1" applyBorder="1" applyAlignment="1">
      <alignment horizontal="center" wrapText="1"/>
    </xf>
    <xf numFmtId="0" fontId="1" fillId="0" borderId="0" xfId="0" applyFont="1" applyAlignment="1">
      <alignment horizontal="left"/>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3"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4" xfId="0" applyFont="1" applyBorder="1" applyAlignment="1">
      <alignment vertical="center" wrapText="1"/>
    </xf>
    <xf numFmtId="0" fontId="0" fillId="0" borderId="26" xfId="0" applyBorder="1" applyAlignment="1">
      <alignment vertical="center" wrapText="1"/>
    </xf>
    <xf numFmtId="0" fontId="0" fillId="0" borderId="19" xfId="0" applyBorder="1" applyAlignment="1">
      <alignment vertical="center" wrapText="1"/>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1" fillId="0" borderId="13" xfId="0" applyFont="1" applyBorder="1" applyAlignment="1">
      <alignment horizontal="center" wrapText="1"/>
    </xf>
    <xf numFmtId="0" fontId="0" fillId="0" borderId="18" xfId="0" applyBorder="1" applyAlignment="1">
      <alignment horizontal="center" wrapText="1"/>
    </xf>
    <xf numFmtId="0" fontId="2" fillId="0" borderId="0" xfId="0" applyFont="1" applyAlignment="1">
      <alignment horizontal="center" wrapText="1"/>
    </xf>
    <xf numFmtId="0" fontId="0" fillId="0" borderId="0" xfId="0" applyAlignment="1">
      <alignment horizontal="center" wrapText="1"/>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27"/>
  <sheetViews>
    <sheetView tabSelected="1" zoomScalePageLayoutView="0" workbookViewId="0" topLeftCell="A1">
      <pane ySplit="7" topLeftCell="A8" activePane="bottomLeft" state="frozen"/>
      <selection pane="topLeft" activeCell="A1" sqref="A1"/>
      <selection pane="bottomLeft" activeCell="D48" sqref="D48"/>
    </sheetView>
  </sheetViews>
  <sheetFormatPr defaultColWidth="9.140625" defaultRowHeight="12.75"/>
  <cols>
    <col min="1" max="1" width="16.7109375" style="78" customWidth="1"/>
    <col min="2" max="2" width="67.8515625" style="78" hidden="1" customWidth="1"/>
    <col min="3" max="3" width="18.7109375" style="112" customWidth="1"/>
    <col min="4" max="4" width="17.28125" style="78" customWidth="1"/>
    <col min="5" max="5" width="11.8515625" style="78" customWidth="1"/>
    <col min="6" max="6" width="19.57421875" style="78" customWidth="1"/>
    <col min="7" max="7" width="13.57421875" style="78" customWidth="1"/>
    <col min="8" max="8" width="27.8515625" style="78" customWidth="1"/>
    <col min="9" max="9" width="10.7109375" style="78" hidden="1" customWidth="1"/>
    <col min="10" max="10" width="9.140625" style="78" customWidth="1"/>
    <col min="11" max="11" width="10.7109375" style="78" hidden="1" customWidth="1"/>
    <col min="12" max="12" width="0" style="78" hidden="1" customWidth="1"/>
    <col min="13" max="14" width="9.57421875" style="78" hidden="1" customWidth="1"/>
    <col min="15" max="16384" width="9.140625" style="78" customWidth="1"/>
  </cols>
  <sheetData>
    <row r="1" ht="15.75"/>
    <row r="2" spans="1:8" ht="15.75">
      <c r="A2" s="179" t="s">
        <v>260</v>
      </c>
      <c r="B2" s="179"/>
      <c r="C2" s="179"/>
      <c r="D2" s="179"/>
      <c r="E2" s="179"/>
      <c r="F2" s="179"/>
      <c r="G2" s="179"/>
      <c r="H2" s="179"/>
    </row>
    <row r="3" spans="1:8" ht="15.75">
      <c r="A3" s="77"/>
      <c r="B3" s="77"/>
      <c r="C3" s="79"/>
      <c r="D3" s="77" t="s">
        <v>261</v>
      </c>
      <c r="E3" s="77"/>
      <c r="F3" s="77"/>
      <c r="G3" s="77"/>
      <c r="H3" s="77"/>
    </row>
    <row r="4" spans="1:8" ht="18.75">
      <c r="A4" s="3" t="s">
        <v>193</v>
      </c>
      <c r="B4" s="79" t="s">
        <v>193</v>
      </c>
      <c r="C4" s="80">
        <v>200000</v>
      </c>
      <c r="D4" s="55" t="s">
        <v>257</v>
      </c>
      <c r="E4" s="176"/>
      <c r="F4" s="1"/>
      <c r="H4"/>
    </row>
    <row r="5" spans="1:8" ht="17.25" customHeight="1">
      <c r="A5" s="180" t="s">
        <v>1</v>
      </c>
      <c r="B5" s="180" t="s">
        <v>2</v>
      </c>
      <c r="C5" s="183" t="s">
        <v>3</v>
      </c>
      <c r="D5" s="184"/>
      <c r="E5" s="185"/>
      <c r="F5" s="186" t="s">
        <v>8</v>
      </c>
      <c r="G5" s="180" t="s">
        <v>228</v>
      </c>
      <c r="H5" s="180" t="s">
        <v>10</v>
      </c>
    </row>
    <row r="6" spans="1:8" ht="18.75" customHeight="1">
      <c r="A6" s="181"/>
      <c r="B6" s="181"/>
      <c r="C6" s="81" t="s">
        <v>4</v>
      </c>
      <c r="D6" s="191" t="s">
        <v>5</v>
      </c>
      <c r="E6" s="192"/>
      <c r="F6" s="187"/>
      <c r="G6" s="189"/>
      <c r="H6" s="181"/>
    </row>
    <row r="7" spans="1:8" ht="23.25" customHeight="1">
      <c r="A7" s="182"/>
      <c r="B7" s="182"/>
      <c r="C7" s="82"/>
      <c r="D7" s="83" t="s">
        <v>6</v>
      </c>
      <c r="E7" s="83" t="s">
        <v>7</v>
      </c>
      <c r="F7" s="188"/>
      <c r="G7" s="190"/>
      <c r="H7" s="182"/>
    </row>
    <row r="8" spans="1:8" s="175" customFormat="1" ht="11.25">
      <c r="A8" s="171">
        <v>1</v>
      </c>
      <c r="B8" s="172">
        <v>2</v>
      </c>
      <c r="C8" s="173">
        <v>3</v>
      </c>
      <c r="D8" s="174">
        <v>4</v>
      </c>
      <c r="E8" s="174">
        <v>5</v>
      </c>
      <c r="F8" s="172">
        <v>6</v>
      </c>
      <c r="G8" s="172">
        <v>7</v>
      </c>
      <c r="H8" s="172">
        <v>8</v>
      </c>
    </row>
    <row r="9" spans="1:9" ht="18" customHeight="1" hidden="1">
      <c r="A9" s="87">
        <v>1</v>
      </c>
      <c r="B9" s="75" t="s">
        <v>196</v>
      </c>
      <c r="C9" s="131"/>
      <c r="D9" s="132"/>
      <c r="E9" s="133"/>
      <c r="F9" s="131"/>
      <c r="G9" s="131"/>
      <c r="H9" s="134"/>
      <c r="I9" s="100" t="e">
        <f>+C9+C10+C11+C12+#REF!+#REF!+#REF!+#REF!+#REF!+#REF!+#REF!+#REF!+#REF!+#REF!</f>
        <v>#REF!</v>
      </c>
    </row>
    <row r="10" spans="1:8" ht="18" customHeight="1" hidden="1">
      <c r="A10" s="87">
        <v>2</v>
      </c>
      <c r="B10" s="76" t="s">
        <v>197</v>
      </c>
      <c r="C10" s="131"/>
      <c r="D10" s="132"/>
      <c r="E10" s="133"/>
      <c r="F10" s="131"/>
      <c r="G10" s="131"/>
      <c r="H10" s="134"/>
    </row>
    <row r="11" spans="1:8" ht="18" customHeight="1" hidden="1">
      <c r="A11" s="87">
        <v>3</v>
      </c>
      <c r="B11" s="92" t="s">
        <v>207</v>
      </c>
      <c r="C11" s="131"/>
      <c r="D11" s="132"/>
      <c r="E11" s="133"/>
      <c r="F11" s="131"/>
      <c r="G11" s="131"/>
      <c r="H11" s="134"/>
    </row>
    <row r="12" spans="1:8" ht="18" customHeight="1" hidden="1">
      <c r="A12" s="87">
        <v>4</v>
      </c>
      <c r="B12" s="76" t="s">
        <v>208</v>
      </c>
      <c r="C12" s="131"/>
      <c r="D12" s="132"/>
      <c r="E12" s="133"/>
      <c r="F12" s="131"/>
      <c r="G12" s="131"/>
      <c r="H12" s="134"/>
    </row>
    <row r="13" spans="1:8" ht="18" customHeight="1" hidden="1">
      <c r="A13" s="87">
        <v>5</v>
      </c>
      <c r="B13" s="177"/>
      <c r="C13" s="131"/>
      <c r="D13" s="132"/>
      <c r="E13" s="133"/>
      <c r="F13" s="131"/>
      <c r="G13" s="131"/>
      <c r="H13" s="134"/>
    </row>
    <row r="14" spans="1:8" ht="18" customHeight="1" hidden="1">
      <c r="A14" s="87">
        <v>6</v>
      </c>
      <c r="B14" s="177"/>
      <c r="C14" s="131"/>
      <c r="D14" s="132"/>
      <c r="E14" s="133"/>
      <c r="F14" s="131"/>
      <c r="G14" s="131"/>
      <c r="H14" s="134"/>
    </row>
    <row r="15" spans="1:8" ht="14.25" customHeight="1" hidden="1">
      <c r="A15" s="103"/>
      <c r="B15" s="74"/>
      <c r="C15" s="96"/>
      <c r="D15" s="97"/>
      <c r="E15" s="102"/>
      <c r="F15" s="96"/>
      <c r="G15" s="141"/>
      <c r="H15" s="95"/>
    </row>
    <row r="16" spans="1:8" ht="15.75">
      <c r="A16" s="103"/>
      <c r="B16" s="47" t="s">
        <v>200</v>
      </c>
      <c r="C16" s="104">
        <f>SUM(C9:C14)</f>
        <v>0</v>
      </c>
      <c r="D16" s="87"/>
      <c r="E16" s="87"/>
      <c r="F16" s="144">
        <f>SUM(F9:F14)</f>
        <v>0</v>
      </c>
      <c r="G16" s="145">
        <v>200000</v>
      </c>
      <c r="H16" s="106"/>
    </row>
    <row r="17" spans="2:8" ht="15.75" hidden="1">
      <c r="B17" s="87" t="s">
        <v>198</v>
      </c>
      <c r="C17" s="93" t="e">
        <f>D4+E4-C16</f>
        <v>#VALUE!</v>
      </c>
      <c r="D17" s="87"/>
      <c r="E17" s="87"/>
      <c r="F17" s="107"/>
      <c r="G17" s="87"/>
      <c r="H17" s="106"/>
    </row>
    <row r="18" spans="2:8" ht="15.75" hidden="1">
      <c r="B18" s="87" t="s">
        <v>204</v>
      </c>
      <c r="C18" s="104">
        <f>+C4-C16</f>
        <v>200000</v>
      </c>
      <c r="D18" s="87"/>
      <c r="E18" s="87"/>
      <c r="F18" s="87"/>
      <c r="G18" s="107"/>
      <c r="H18" s="87"/>
    </row>
    <row r="19" spans="2:6" ht="15.75" hidden="1">
      <c r="B19" s="108" t="s">
        <v>202</v>
      </c>
      <c r="C19" s="109">
        <f>+C18/500000*100</f>
        <v>40</v>
      </c>
      <c r="F19" s="100"/>
    </row>
    <row r="20" spans="2:3" ht="15.75" hidden="1">
      <c r="B20" s="110" t="s">
        <v>199</v>
      </c>
      <c r="C20" s="111" t="e">
        <f>+C12+#REF!+#REF!+#REF!</f>
        <v>#REF!</v>
      </c>
    </row>
    <row r="21" spans="2:4" ht="15.75" hidden="1">
      <c r="B21" s="112" t="s">
        <v>201</v>
      </c>
      <c r="C21" s="113" t="e">
        <f>+C18-C20</f>
        <v>#REF!</v>
      </c>
      <c r="D21" s="100"/>
    </row>
    <row r="22" spans="2:7" ht="15.75" hidden="1">
      <c r="B22" s="108" t="s">
        <v>205</v>
      </c>
      <c r="C22" s="109" t="e">
        <f>+C21/500000*100</f>
        <v>#REF!</v>
      </c>
      <c r="D22" s="178"/>
      <c r="E22" s="178"/>
      <c r="F22" s="178"/>
      <c r="G22" s="178"/>
    </row>
    <row r="23" spans="2:7" ht="15.75" hidden="1">
      <c r="B23" s="112"/>
      <c r="F23" s="100"/>
      <c r="G23" s="100"/>
    </row>
    <row r="24" spans="2:6" ht="15.75" hidden="1">
      <c r="B24" s="112"/>
      <c r="F24" s="100"/>
    </row>
    <row r="25" spans="2:3" ht="15.75">
      <c r="B25" s="112"/>
      <c r="C25" s="113"/>
    </row>
    <row r="26" ht="15.75"/>
    <row r="27" ht="15.75">
      <c r="F27" s="100"/>
    </row>
    <row r="33" ht="15.75"/>
    <row r="34" ht="15.75"/>
  </sheetData>
  <sheetProtection/>
  <mergeCells count="9">
    <mergeCell ref="D22:G22"/>
    <mergeCell ref="A2:H2"/>
    <mergeCell ref="A5:A7"/>
    <mergeCell ref="B5:B7"/>
    <mergeCell ref="C5:E5"/>
    <mergeCell ref="F5:F7"/>
    <mergeCell ref="G5:G7"/>
    <mergeCell ref="H5:H7"/>
    <mergeCell ref="D6:E6"/>
  </mergeCells>
  <printOptions/>
  <pageMargins left="0.7480314960629921" right="0.7480314960629921" top="0.984251968503937" bottom="0.984251968503937" header="0" footer="0"/>
  <pageSetup fitToHeight="2" fitToWidth="1"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2:H58"/>
  <sheetViews>
    <sheetView zoomScalePageLayoutView="0" workbookViewId="0" topLeftCell="A31">
      <selection activeCell="F9" sqref="F9"/>
    </sheetView>
  </sheetViews>
  <sheetFormatPr defaultColWidth="9.140625" defaultRowHeight="12.75"/>
  <cols>
    <col min="1" max="1" width="2.421875" style="1" customWidth="1"/>
    <col min="2" max="2" width="62.00390625" style="1" customWidth="1"/>
    <col min="3" max="7" width="10.28125" style="1" customWidth="1"/>
    <col min="8" max="8" width="27.421875" style="1" customWidth="1"/>
    <col min="9" max="16384" width="9.140625" style="1" customWidth="1"/>
  </cols>
  <sheetData>
    <row r="2" spans="1:8" ht="12.75">
      <c r="A2" s="194" t="s">
        <v>75</v>
      </c>
      <c r="B2" s="194"/>
      <c r="C2" s="194"/>
      <c r="D2" s="194"/>
      <c r="E2" s="194"/>
      <c r="F2" s="194"/>
      <c r="G2" s="194"/>
      <c r="H2" s="194"/>
    </row>
    <row r="3" spans="1:8" ht="12.75">
      <c r="A3" s="12"/>
      <c r="B3" s="12"/>
      <c r="C3" s="12"/>
      <c r="D3" s="12"/>
      <c r="E3" s="12"/>
      <c r="F3" s="12"/>
      <c r="G3" s="12"/>
      <c r="H3" s="12"/>
    </row>
    <row r="4" spans="2:4" ht="12.75">
      <c r="B4" s="3" t="s">
        <v>12</v>
      </c>
      <c r="C4" s="17">
        <v>400000</v>
      </c>
      <c r="D4" s="3" t="s">
        <v>0</v>
      </c>
    </row>
    <row r="5" spans="1:8" ht="17.25" customHeight="1">
      <c r="A5" s="195" t="s">
        <v>1</v>
      </c>
      <c r="B5" s="195" t="s">
        <v>2</v>
      </c>
      <c r="C5" s="198" t="s">
        <v>3</v>
      </c>
      <c r="D5" s="199"/>
      <c r="E5" s="200"/>
      <c r="F5" s="201" t="s">
        <v>8</v>
      </c>
      <c r="G5" s="195" t="s">
        <v>9</v>
      </c>
      <c r="H5" s="195" t="s">
        <v>10</v>
      </c>
    </row>
    <row r="6" spans="1:8" ht="18.75" customHeight="1">
      <c r="A6" s="196"/>
      <c r="B6" s="196"/>
      <c r="C6" s="24" t="s">
        <v>4</v>
      </c>
      <c r="D6" s="206" t="s">
        <v>5</v>
      </c>
      <c r="E6" s="207"/>
      <c r="F6" s="202"/>
      <c r="G6" s="204"/>
      <c r="H6" s="196"/>
    </row>
    <row r="7" spans="1:8" ht="13.5" customHeight="1">
      <c r="A7" s="197"/>
      <c r="B7" s="197"/>
      <c r="C7" s="25"/>
      <c r="D7" s="4" t="s">
        <v>6</v>
      </c>
      <c r="E7" s="4" t="s">
        <v>7</v>
      </c>
      <c r="F7" s="203"/>
      <c r="G7" s="205"/>
      <c r="H7" s="197"/>
    </row>
    <row r="8" spans="1:8" ht="12.75">
      <c r="A8" s="5">
        <v>1</v>
      </c>
      <c r="B8" s="6">
        <v>2</v>
      </c>
      <c r="C8" s="6">
        <v>3</v>
      </c>
      <c r="D8" s="4">
        <v>4</v>
      </c>
      <c r="E8" s="4">
        <v>5</v>
      </c>
      <c r="F8" s="6">
        <v>6</v>
      </c>
      <c r="G8" s="6">
        <v>7</v>
      </c>
      <c r="H8" s="6">
        <v>8</v>
      </c>
    </row>
    <row r="9" spans="1:8" ht="29.25" customHeight="1">
      <c r="A9" s="2">
        <v>1</v>
      </c>
      <c r="B9" s="7" t="s">
        <v>31</v>
      </c>
      <c r="C9" s="8">
        <v>5913.81</v>
      </c>
      <c r="D9" s="4" t="s">
        <v>13</v>
      </c>
      <c r="E9" s="9" t="s">
        <v>14</v>
      </c>
      <c r="F9" s="27">
        <v>5913.81</v>
      </c>
      <c r="G9" s="8"/>
      <c r="H9" s="10" t="s">
        <v>27</v>
      </c>
    </row>
    <row r="10" spans="1:8" ht="38.25" customHeight="1">
      <c r="A10" s="2">
        <v>2</v>
      </c>
      <c r="B10" s="7" t="s">
        <v>29</v>
      </c>
      <c r="C10" s="8">
        <v>140</v>
      </c>
      <c r="D10" s="4" t="s">
        <v>13</v>
      </c>
      <c r="E10" s="9" t="s">
        <v>14</v>
      </c>
      <c r="F10" s="34">
        <v>140</v>
      </c>
      <c r="G10" s="8"/>
      <c r="H10" s="10" t="s">
        <v>27</v>
      </c>
    </row>
    <row r="11" spans="1:8" ht="25.5" customHeight="1">
      <c r="A11" s="2">
        <v>3</v>
      </c>
      <c r="B11" s="7" t="s">
        <v>30</v>
      </c>
      <c r="C11" s="8">
        <v>30000</v>
      </c>
      <c r="D11" s="4" t="s">
        <v>13</v>
      </c>
      <c r="E11" s="9" t="s">
        <v>14</v>
      </c>
      <c r="F11" s="37">
        <f>24651+5349</f>
        <v>30000</v>
      </c>
      <c r="G11" s="8"/>
      <c r="H11" s="10" t="s">
        <v>27</v>
      </c>
    </row>
    <row r="12" spans="1:8" ht="26.25" customHeight="1">
      <c r="A12" s="2">
        <v>4</v>
      </c>
      <c r="B12" s="7" t="s">
        <v>32</v>
      </c>
      <c r="C12" s="8">
        <v>348.5</v>
      </c>
      <c r="D12" s="4" t="s">
        <v>13</v>
      </c>
      <c r="E12" s="9" t="s">
        <v>28</v>
      </c>
      <c r="F12" s="29">
        <v>348.5</v>
      </c>
      <c r="G12" s="8"/>
      <c r="H12" s="10" t="s">
        <v>27</v>
      </c>
    </row>
    <row r="13" spans="1:8" ht="51.75" customHeight="1">
      <c r="A13" s="2">
        <v>5</v>
      </c>
      <c r="B13" s="13" t="s">
        <v>76</v>
      </c>
      <c r="C13" s="14">
        <v>8542</v>
      </c>
      <c r="D13" s="4" t="s">
        <v>15</v>
      </c>
      <c r="E13" s="19" t="s">
        <v>21</v>
      </c>
      <c r="F13" s="28">
        <v>8542</v>
      </c>
      <c r="G13" s="14"/>
      <c r="H13" s="6"/>
    </row>
    <row r="14" spans="1:8" ht="38.25" customHeight="1">
      <c r="A14" s="2">
        <v>6</v>
      </c>
      <c r="B14" s="15" t="s">
        <v>37</v>
      </c>
      <c r="C14" s="14">
        <v>11334.28</v>
      </c>
      <c r="D14" s="4" t="s">
        <v>16</v>
      </c>
      <c r="E14" s="19" t="s">
        <v>22</v>
      </c>
      <c r="F14" s="28">
        <v>11334.28</v>
      </c>
      <c r="G14" s="6"/>
      <c r="H14" s="6"/>
    </row>
    <row r="15" spans="1:8" ht="37.5" customHeight="1">
      <c r="A15" s="2">
        <v>7</v>
      </c>
      <c r="B15" s="15" t="s">
        <v>38</v>
      </c>
      <c r="C15" s="14">
        <v>33600</v>
      </c>
      <c r="D15" s="4" t="s">
        <v>16</v>
      </c>
      <c r="E15" s="19" t="s">
        <v>22</v>
      </c>
      <c r="F15" s="30">
        <v>33600</v>
      </c>
      <c r="G15" s="6"/>
      <c r="H15" s="6"/>
    </row>
    <row r="16" spans="1:8" ht="40.5" customHeight="1">
      <c r="A16" s="2">
        <v>8</v>
      </c>
      <c r="B16" s="16" t="s">
        <v>17</v>
      </c>
      <c r="C16" s="14">
        <v>70000</v>
      </c>
      <c r="D16" s="4" t="s">
        <v>16</v>
      </c>
      <c r="E16" s="19" t="s">
        <v>22</v>
      </c>
      <c r="F16" s="31">
        <f>20699.91+15869.93+25529.89+6899</f>
        <v>68998.73</v>
      </c>
      <c r="G16" s="14">
        <f>+C16-F16</f>
        <v>1001.2700000000041</v>
      </c>
      <c r="H16" s="18" t="s">
        <v>48</v>
      </c>
    </row>
    <row r="17" spans="1:8" ht="38.25" customHeight="1">
      <c r="A17" s="2">
        <v>9</v>
      </c>
      <c r="B17" s="15" t="s">
        <v>71</v>
      </c>
      <c r="C17" s="14">
        <v>1544.63</v>
      </c>
      <c r="D17" s="4" t="s">
        <v>18</v>
      </c>
      <c r="E17" s="19" t="s">
        <v>23</v>
      </c>
      <c r="F17" s="28">
        <v>1544.63</v>
      </c>
      <c r="G17" s="6"/>
      <c r="H17" s="6"/>
    </row>
    <row r="18" spans="1:8" ht="27" customHeight="1">
      <c r="A18" s="2">
        <v>10</v>
      </c>
      <c r="B18" s="15" t="s">
        <v>41</v>
      </c>
      <c r="C18" s="14">
        <v>5137.02</v>
      </c>
      <c r="D18" s="4" t="s">
        <v>18</v>
      </c>
      <c r="E18" s="19" t="s">
        <v>23</v>
      </c>
      <c r="F18" s="32">
        <v>5137.02</v>
      </c>
      <c r="G18" s="6"/>
      <c r="H18" s="6"/>
    </row>
    <row r="19" spans="1:8" ht="25.5" customHeight="1">
      <c r="A19" s="2">
        <v>11</v>
      </c>
      <c r="B19" s="15" t="s">
        <v>39</v>
      </c>
      <c r="C19" s="14">
        <v>1040</v>
      </c>
      <c r="D19" s="4" t="s">
        <v>18</v>
      </c>
      <c r="E19" s="19" t="s">
        <v>23</v>
      </c>
      <c r="F19" s="33">
        <v>1040</v>
      </c>
      <c r="G19" s="6"/>
      <c r="H19" s="6"/>
    </row>
    <row r="20" spans="1:8" ht="51" customHeight="1">
      <c r="A20" s="2">
        <v>12</v>
      </c>
      <c r="B20" s="15" t="s">
        <v>42</v>
      </c>
      <c r="C20" s="14">
        <v>1226</v>
      </c>
      <c r="D20" s="4" t="s">
        <v>18</v>
      </c>
      <c r="E20" s="19" t="s">
        <v>23</v>
      </c>
      <c r="F20" s="32">
        <v>1226</v>
      </c>
      <c r="G20" s="6"/>
      <c r="H20" s="6"/>
    </row>
    <row r="21" spans="1:8" ht="27.75" customHeight="1">
      <c r="A21" s="2">
        <v>13</v>
      </c>
      <c r="B21" s="15" t="s">
        <v>43</v>
      </c>
      <c r="C21" s="14">
        <v>130.9</v>
      </c>
      <c r="D21" s="4" t="s">
        <v>18</v>
      </c>
      <c r="E21" s="19" t="s">
        <v>23</v>
      </c>
      <c r="F21" s="28">
        <v>130.9</v>
      </c>
      <c r="G21" s="14"/>
      <c r="H21" s="16"/>
    </row>
    <row r="22" spans="1:8" ht="29.25" customHeight="1">
      <c r="A22" s="2">
        <v>14</v>
      </c>
      <c r="B22" s="15" t="s">
        <v>33</v>
      </c>
      <c r="C22" s="14">
        <v>10282</v>
      </c>
      <c r="D22" s="4" t="s">
        <v>19</v>
      </c>
      <c r="E22" s="19" t="s">
        <v>20</v>
      </c>
      <c r="F22" s="14">
        <f>9401+881</f>
        <v>10282</v>
      </c>
      <c r="G22" s="14"/>
      <c r="H22" s="18"/>
    </row>
    <row r="23" spans="1:8" ht="27.75" customHeight="1">
      <c r="A23" s="2">
        <v>15</v>
      </c>
      <c r="B23" s="15" t="s">
        <v>40</v>
      </c>
      <c r="C23" s="14">
        <v>3094</v>
      </c>
      <c r="D23" s="4" t="s">
        <v>19</v>
      </c>
      <c r="E23" s="19" t="s">
        <v>20</v>
      </c>
      <c r="F23" s="35">
        <v>3094</v>
      </c>
      <c r="G23" s="14"/>
      <c r="H23" s="16"/>
    </row>
    <row r="24" spans="1:8" ht="39" customHeight="1">
      <c r="A24" s="2">
        <v>16</v>
      </c>
      <c r="B24" s="15" t="s">
        <v>44</v>
      </c>
      <c r="C24" s="14">
        <v>6317.4</v>
      </c>
      <c r="D24" s="4" t="s">
        <v>26</v>
      </c>
      <c r="E24" s="19" t="s">
        <v>25</v>
      </c>
      <c r="F24" s="28">
        <v>6317.4</v>
      </c>
      <c r="G24" s="14"/>
      <c r="H24" s="16"/>
    </row>
    <row r="25" spans="1:8" ht="37.5" customHeight="1">
      <c r="A25" s="2">
        <v>17</v>
      </c>
      <c r="B25" s="15" t="s">
        <v>45</v>
      </c>
      <c r="C25" s="14">
        <v>26000</v>
      </c>
      <c r="D25" s="4" t="s">
        <v>26</v>
      </c>
      <c r="E25" s="19" t="s">
        <v>25</v>
      </c>
      <c r="F25" s="14">
        <v>26000</v>
      </c>
      <c r="G25" s="14"/>
      <c r="H25" s="16"/>
    </row>
    <row r="26" spans="1:8" ht="27.75" customHeight="1">
      <c r="A26" s="2">
        <v>18</v>
      </c>
      <c r="B26" s="15" t="s">
        <v>34</v>
      </c>
      <c r="C26" s="14">
        <v>28124.02</v>
      </c>
      <c r="D26" s="4" t="s">
        <v>26</v>
      </c>
      <c r="E26" s="19" t="s">
        <v>25</v>
      </c>
      <c r="F26" s="30">
        <v>28124.02</v>
      </c>
      <c r="G26" s="14"/>
      <c r="H26" s="16"/>
    </row>
    <row r="27" spans="1:8" ht="27.75" customHeight="1">
      <c r="A27" s="2">
        <v>19</v>
      </c>
      <c r="B27" s="15" t="s">
        <v>35</v>
      </c>
      <c r="C27" s="14">
        <v>8415.3</v>
      </c>
      <c r="D27" s="4" t="s">
        <v>24</v>
      </c>
      <c r="E27" s="19" t="s">
        <v>25</v>
      </c>
      <c r="F27" s="28">
        <v>8410.76</v>
      </c>
      <c r="G27" s="14">
        <f>+C27-F27</f>
        <v>4.539999999999054</v>
      </c>
      <c r="H27" s="16" t="s">
        <v>46</v>
      </c>
    </row>
    <row r="28" spans="1:8" ht="27.75" customHeight="1">
      <c r="A28" s="2">
        <v>20</v>
      </c>
      <c r="B28" s="15" t="s">
        <v>36</v>
      </c>
      <c r="C28" s="14">
        <v>8928.57</v>
      </c>
      <c r="D28" s="4" t="s">
        <v>24</v>
      </c>
      <c r="E28" s="19" t="s">
        <v>25</v>
      </c>
      <c r="F28" s="28">
        <v>7999.31</v>
      </c>
      <c r="G28" s="14">
        <f>+C28-F28</f>
        <v>929.2599999999993</v>
      </c>
      <c r="H28" s="16" t="s">
        <v>46</v>
      </c>
    </row>
    <row r="29" spans="1:8" ht="27.75" customHeight="1">
      <c r="A29" s="2">
        <v>21</v>
      </c>
      <c r="B29" s="15" t="s">
        <v>49</v>
      </c>
      <c r="C29" s="14">
        <v>46227.22</v>
      </c>
      <c r="D29" s="4" t="s">
        <v>47</v>
      </c>
      <c r="E29" s="19" t="s">
        <v>61</v>
      </c>
      <c r="F29" s="28">
        <v>46227.22</v>
      </c>
      <c r="G29" s="14"/>
      <c r="H29" s="16"/>
    </row>
    <row r="30" spans="1:8" ht="30" customHeight="1">
      <c r="A30" s="2">
        <v>22</v>
      </c>
      <c r="B30" s="15" t="s">
        <v>72</v>
      </c>
      <c r="C30" s="14">
        <v>2499</v>
      </c>
      <c r="D30" s="4" t="s">
        <v>47</v>
      </c>
      <c r="E30" s="19" t="s">
        <v>61</v>
      </c>
      <c r="F30" s="32">
        <v>2499</v>
      </c>
      <c r="G30" s="14"/>
      <c r="H30" s="16"/>
    </row>
    <row r="31" spans="1:8" ht="39" customHeight="1">
      <c r="A31" s="2">
        <v>23</v>
      </c>
      <c r="B31" s="15" t="s">
        <v>73</v>
      </c>
      <c r="C31" s="14">
        <v>528.15</v>
      </c>
      <c r="D31" s="4" t="s">
        <v>47</v>
      </c>
      <c r="E31" s="19" t="s">
        <v>61</v>
      </c>
      <c r="F31" s="32">
        <v>528.15</v>
      </c>
      <c r="G31" s="14"/>
      <c r="H31" s="16"/>
    </row>
    <row r="32" spans="1:8" ht="37.5" customHeight="1">
      <c r="A32" s="2">
        <v>24</v>
      </c>
      <c r="B32" s="15" t="s">
        <v>50</v>
      </c>
      <c r="C32" s="14">
        <v>832</v>
      </c>
      <c r="D32" s="4" t="s">
        <v>47</v>
      </c>
      <c r="E32" s="19" t="s">
        <v>61</v>
      </c>
      <c r="F32" s="32">
        <v>832</v>
      </c>
      <c r="G32" s="14"/>
      <c r="H32" s="16"/>
    </row>
    <row r="33" spans="1:8" ht="26.25" customHeight="1">
      <c r="A33" s="2">
        <v>25</v>
      </c>
      <c r="B33" s="15" t="s">
        <v>74</v>
      </c>
      <c r="C33" s="14">
        <v>1127</v>
      </c>
      <c r="D33" s="4" t="s">
        <v>47</v>
      </c>
      <c r="E33" s="19" t="s">
        <v>61</v>
      </c>
      <c r="F33" s="32">
        <v>1127</v>
      </c>
      <c r="G33" s="14"/>
      <c r="H33" s="16"/>
    </row>
    <row r="34" spans="1:8" ht="27.75" customHeight="1">
      <c r="A34" s="2">
        <v>26</v>
      </c>
      <c r="B34" s="15" t="s">
        <v>51</v>
      </c>
      <c r="C34" s="14">
        <v>2250</v>
      </c>
      <c r="D34" s="4" t="s">
        <v>47</v>
      </c>
      <c r="E34" s="19" t="s">
        <v>61</v>
      </c>
      <c r="F34" s="35">
        <v>2250</v>
      </c>
      <c r="G34" s="14"/>
      <c r="H34" s="16"/>
    </row>
    <row r="35" spans="1:8" ht="27.75" customHeight="1">
      <c r="A35" s="2">
        <v>27</v>
      </c>
      <c r="B35" s="26" t="s">
        <v>53</v>
      </c>
      <c r="C35" s="14">
        <v>40990</v>
      </c>
      <c r="D35" s="4" t="s">
        <v>47</v>
      </c>
      <c r="E35" s="19" t="s">
        <v>61</v>
      </c>
      <c r="F35" s="14">
        <f>2720+3161.8+3394+19710.85+11101.44+856.17</f>
        <v>40944.259999999995</v>
      </c>
      <c r="G35" s="14">
        <f>+C35-F35</f>
        <v>45.74000000000524</v>
      </c>
      <c r="H35" s="16"/>
    </row>
    <row r="36" spans="1:8" ht="39.75" customHeight="1">
      <c r="A36" s="2"/>
      <c r="B36" s="15" t="s">
        <v>52</v>
      </c>
      <c r="C36" s="14"/>
      <c r="D36" s="4" t="s">
        <v>47</v>
      </c>
      <c r="E36" s="19" t="s">
        <v>61</v>
      </c>
      <c r="F36" s="28">
        <f>19710.85+11101.44</f>
        <v>30812.29</v>
      </c>
      <c r="G36" s="14"/>
      <c r="H36" s="16"/>
    </row>
    <row r="37" spans="1:8" ht="27.75" customHeight="1">
      <c r="A37" s="2"/>
      <c r="B37" s="15" t="s">
        <v>54</v>
      </c>
      <c r="C37" s="14"/>
      <c r="D37" s="4" t="s">
        <v>47</v>
      </c>
      <c r="E37" s="19" t="s">
        <v>61</v>
      </c>
      <c r="F37" s="28">
        <v>3161.8</v>
      </c>
      <c r="G37" s="14"/>
      <c r="H37" s="16"/>
    </row>
    <row r="38" spans="1:8" ht="27.75" customHeight="1">
      <c r="A38" s="2"/>
      <c r="B38" s="15" t="s">
        <v>55</v>
      </c>
      <c r="C38" s="14"/>
      <c r="D38" s="4" t="s">
        <v>47</v>
      </c>
      <c r="E38" s="19" t="s">
        <v>61</v>
      </c>
      <c r="F38" s="28">
        <v>2720</v>
      </c>
      <c r="G38" s="14"/>
      <c r="H38" s="16"/>
    </row>
    <row r="39" spans="1:8" ht="27.75" customHeight="1">
      <c r="A39" s="2"/>
      <c r="B39" s="15" t="s">
        <v>56</v>
      </c>
      <c r="C39" s="14"/>
      <c r="D39" s="4" t="s">
        <v>47</v>
      </c>
      <c r="E39" s="19" t="s">
        <v>61</v>
      </c>
      <c r="F39" s="28">
        <v>3394</v>
      </c>
      <c r="G39" s="14"/>
      <c r="H39" s="16"/>
    </row>
    <row r="40" spans="1:8" ht="27.75" customHeight="1">
      <c r="A40" s="2"/>
      <c r="B40" s="15" t="s">
        <v>57</v>
      </c>
      <c r="C40" s="14"/>
      <c r="D40" s="4" t="s">
        <v>47</v>
      </c>
      <c r="E40" s="19" t="s">
        <v>61</v>
      </c>
      <c r="F40" s="36">
        <v>856.17</v>
      </c>
      <c r="G40" s="14"/>
      <c r="H40" s="16"/>
    </row>
    <row r="41" spans="1:8" ht="27.75" customHeight="1">
      <c r="A41" s="2"/>
      <c r="B41" s="15" t="s">
        <v>58</v>
      </c>
      <c r="C41" s="14">
        <v>11300</v>
      </c>
      <c r="D41" s="4" t="s">
        <v>47</v>
      </c>
      <c r="E41" s="19" t="s">
        <v>61</v>
      </c>
      <c r="F41" s="28">
        <v>11190.7</v>
      </c>
      <c r="G41" s="14">
        <f>+C41-F41</f>
        <v>109.29999999999927</v>
      </c>
      <c r="H41" s="16"/>
    </row>
    <row r="42" spans="1:8" ht="27.75" customHeight="1">
      <c r="A42" s="2">
        <v>28</v>
      </c>
      <c r="B42" s="15" t="s">
        <v>59</v>
      </c>
      <c r="C42" s="14">
        <v>8781.12</v>
      </c>
      <c r="D42" s="4" t="s">
        <v>60</v>
      </c>
      <c r="E42" s="19" t="s">
        <v>62</v>
      </c>
      <c r="F42" s="28">
        <v>8781.12</v>
      </c>
      <c r="G42" s="14"/>
      <c r="H42" s="16"/>
    </row>
    <row r="43" spans="1:8" ht="28.5" customHeight="1">
      <c r="A43" s="2">
        <v>29</v>
      </c>
      <c r="B43" s="15" t="s">
        <v>63</v>
      </c>
      <c r="C43" s="14">
        <v>2854.35</v>
      </c>
      <c r="D43" s="4" t="s">
        <v>60</v>
      </c>
      <c r="E43" s="19" t="s">
        <v>62</v>
      </c>
      <c r="F43" s="36">
        <v>2854.35</v>
      </c>
      <c r="G43" s="14"/>
      <c r="H43" s="16"/>
    </row>
    <row r="44" spans="1:8" ht="37.5" customHeight="1">
      <c r="A44" s="2">
        <v>30</v>
      </c>
      <c r="B44" s="15" t="s">
        <v>64</v>
      </c>
      <c r="C44" s="14">
        <v>9000</v>
      </c>
      <c r="D44" s="4" t="s">
        <v>60</v>
      </c>
      <c r="E44" s="19" t="s">
        <v>62</v>
      </c>
      <c r="F44" s="38">
        <v>9000</v>
      </c>
      <c r="G44" s="14"/>
      <c r="H44" s="16"/>
    </row>
    <row r="45" spans="1:8" ht="27.75" customHeight="1">
      <c r="A45" s="2">
        <v>31</v>
      </c>
      <c r="B45" s="15" t="s">
        <v>65</v>
      </c>
      <c r="C45" s="14">
        <v>9590</v>
      </c>
      <c r="D45" s="4" t="s">
        <v>60</v>
      </c>
      <c r="E45" s="19" t="s">
        <v>62</v>
      </c>
      <c r="F45" s="14">
        <v>7090</v>
      </c>
      <c r="G45" s="14">
        <f>+C45-F45</f>
        <v>2500</v>
      </c>
      <c r="H45" s="16" t="s">
        <v>68</v>
      </c>
    </row>
    <row r="46" spans="1:8" ht="27.75" customHeight="1">
      <c r="A46" s="2">
        <v>32</v>
      </c>
      <c r="B46" s="15" t="s">
        <v>66</v>
      </c>
      <c r="C46" s="14">
        <v>1040</v>
      </c>
      <c r="D46" s="4" t="s">
        <v>60</v>
      </c>
      <c r="E46" s="19" t="s">
        <v>62</v>
      </c>
      <c r="F46" s="33">
        <v>1040</v>
      </c>
      <c r="G46" s="14"/>
      <c r="H46" s="16"/>
    </row>
    <row r="47" spans="1:8" ht="27.75" customHeight="1">
      <c r="A47" s="2">
        <v>33</v>
      </c>
      <c r="B47" s="15" t="s">
        <v>67</v>
      </c>
      <c r="C47" s="14">
        <v>900</v>
      </c>
      <c r="D47" s="4" t="s">
        <v>60</v>
      </c>
      <c r="E47" s="19" t="s">
        <v>62</v>
      </c>
      <c r="F47" s="14"/>
      <c r="G47" s="14">
        <v>900</v>
      </c>
      <c r="H47" s="16" t="s">
        <v>69</v>
      </c>
    </row>
    <row r="48" spans="1:8" ht="12.75">
      <c r="A48" s="2"/>
      <c r="B48" s="2"/>
      <c r="C48" s="20">
        <f>SUM(C9:C47)</f>
        <v>398037.26999999996</v>
      </c>
      <c r="D48" s="2"/>
      <c r="E48" s="2"/>
      <c r="F48" s="20">
        <f>SUM(F9:F47)-F35</f>
        <v>392547.1599999999</v>
      </c>
      <c r="G48" s="20"/>
      <c r="H48" s="21"/>
    </row>
    <row r="49" spans="6:8" ht="12.75">
      <c r="F49" s="11"/>
      <c r="H49" s="22"/>
    </row>
    <row r="50" spans="2:8" ht="12.75">
      <c r="B50" s="1" t="s">
        <v>11</v>
      </c>
      <c r="C50" s="11"/>
      <c r="D50" s="11"/>
      <c r="F50" s="11">
        <f>+F12+F15+F26</f>
        <v>62072.520000000004</v>
      </c>
      <c r="G50" s="11"/>
      <c r="H50" s="22"/>
    </row>
    <row r="51" spans="3:7" ht="12.75">
      <c r="C51" s="11"/>
      <c r="G51" s="11"/>
    </row>
    <row r="52" spans="3:6" ht="12.75">
      <c r="C52" s="11"/>
      <c r="F52" s="11">
        <f>+F18+F20+F30+F31+F32+F33</f>
        <v>11349.17</v>
      </c>
    </row>
    <row r="54" spans="2:6" ht="12.75">
      <c r="B54" s="23"/>
      <c r="C54" s="11"/>
      <c r="D54" s="11"/>
      <c r="F54" s="11">
        <f>+F46+F19</f>
        <v>2080</v>
      </c>
    </row>
    <row r="55" spans="2:7" ht="12.75">
      <c r="B55" s="23"/>
      <c r="C55" s="11"/>
      <c r="D55" s="193"/>
      <c r="E55" s="193"/>
      <c r="F55" s="193"/>
      <c r="G55" s="193"/>
    </row>
    <row r="56" spans="2:7" ht="12.75">
      <c r="B56" s="23"/>
      <c r="F56" s="11">
        <f>+F34+F23+F10</f>
        <v>5484</v>
      </c>
      <c r="G56" s="11"/>
    </row>
    <row r="57" spans="2:6" ht="12.75">
      <c r="B57" s="23"/>
      <c r="E57" s="11">
        <f>+F43+F40+F11</f>
        <v>33710.52</v>
      </c>
      <c r="F57" s="11"/>
    </row>
    <row r="58" spans="2:6" ht="12.75">
      <c r="B58" s="23"/>
      <c r="C58" s="11"/>
      <c r="F58" s="11">
        <f>+F40+F43</f>
        <v>3710.52</v>
      </c>
    </row>
  </sheetData>
  <sheetProtection/>
  <mergeCells count="9">
    <mergeCell ref="D55:G55"/>
    <mergeCell ref="A2:H2"/>
    <mergeCell ref="A5:A7"/>
    <mergeCell ref="H5:H7"/>
    <mergeCell ref="D6:E6"/>
    <mergeCell ref="B5:B7"/>
    <mergeCell ref="C5:E5"/>
    <mergeCell ref="F5:F7"/>
    <mergeCell ref="G5:G7"/>
  </mergeCells>
  <printOptions/>
  <pageMargins left="0.5118110236220472" right="0.75" top="0.4330708661417323" bottom="0.2362204724409449" header="0.2362204724409449"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H58"/>
  <sheetViews>
    <sheetView zoomScalePageLayoutView="0" workbookViewId="0" topLeftCell="A1">
      <selection activeCell="F9" sqref="F9"/>
    </sheetView>
  </sheetViews>
  <sheetFormatPr defaultColWidth="9.140625" defaultRowHeight="12.75"/>
  <cols>
    <col min="1" max="1" width="2.421875" style="1" customWidth="1"/>
    <col min="2" max="2" width="62.00390625" style="1" customWidth="1"/>
    <col min="3" max="7" width="10.28125" style="1" customWidth="1"/>
    <col min="8" max="8" width="27.421875" style="1" customWidth="1"/>
    <col min="9" max="16384" width="9.140625" style="1" customWidth="1"/>
  </cols>
  <sheetData>
    <row r="2" spans="1:8" ht="12.75">
      <c r="A2" s="194" t="s">
        <v>75</v>
      </c>
      <c r="B2" s="194"/>
      <c r="C2" s="194"/>
      <c r="D2" s="194"/>
      <c r="E2" s="194"/>
      <c r="F2" s="194"/>
      <c r="G2" s="194"/>
      <c r="H2" s="194"/>
    </row>
    <row r="3" spans="1:8" ht="12.75">
      <c r="A3" s="12"/>
      <c r="B3" s="12"/>
      <c r="C3" s="12"/>
      <c r="D3" s="12"/>
      <c r="E3" s="12"/>
      <c r="F3" s="12"/>
      <c r="G3" s="12"/>
      <c r="H3" s="12"/>
    </row>
    <row r="4" spans="2:4" ht="12.75">
      <c r="B4" s="3" t="s">
        <v>12</v>
      </c>
      <c r="C4" s="17">
        <v>400000</v>
      </c>
      <c r="D4" s="3" t="s">
        <v>0</v>
      </c>
    </row>
    <row r="5" spans="1:8" ht="17.25" customHeight="1">
      <c r="A5" s="195" t="s">
        <v>1</v>
      </c>
      <c r="B5" s="195" t="s">
        <v>2</v>
      </c>
      <c r="C5" s="198" t="s">
        <v>3</v>
      </c>
      <c r="D5" s="199"/>
      <c r="E5" s="200"/>
      <c r="F5" s="201" t="s">
        <v>8</v>
      </c>
      <c r="G5" s="195" t="s">
        <v>9</v>
      </c>
      <c r="H5" s="195" t="s">
        <v>10</v>
      </c>
    </row>
    <row r="6" spans="1:8" ht="18.75" customHeight="1">
      <c r="A6" s="196"/>
      <c r="B6" s="196"/>
      <c r="C6" s="24" t="s">
        <v>4</v>
      </c>
      <c r="D6" s="206" t="s">
        <v>5</v>
      </c>
      <c r="E6" s="207"/>
      <c r="F6" s="202"/>
      <c r="G6" s="204"/>
      <c r="H6" s="196"/>
    </row>
    <row r="7" spans="1:8" ht="13.5" customHeight="1">
      <c r="A7" s="197"/>
      <c r="B7" s="197"/>
      <c r="C7" s="25"/>
      <c r="D7" s="4" t="s">
        <v>6</v>
      </c>
      <c r="E7" s="4" t="s">
        <v>7</v>
      </c>
      <c r="F7" s="203"/>
      <c r="G7" s="205"/>
      <c r="H7" s="197"/>
    </row>
    <row r="8" spans="1:8" ht="12.75">
      <c r="A8" s="5">
        <v>1</v>
      </c>
      <c r="B8" s="6">
        <v>2</v>
      </c>
      <c r="C8" s="6">
        <v>3</v>
      </c>
      <c r="D8" s="4">
        <v>4</v>
      </c>
      <c r="E8" s="4">
        <v>5</v>
      </c>
      <c r="F8" s="6">
        <v>6</v>
      </c>
      <c r="G8" s="6">
        <v>7</v>
      </c>
      <c r="H8" s="6">
        <v>8</v>
      </c>
    </row>
    <row r="9" spans="1:8" ht="29.25" customHeight="1">
      <c r="A9" s="2">
        <v>1</v>
      </c>
      <c r="B9" s="7" t="s">
        <v>31</v>
      </c>
      <c r="C9" s="8">
        <v>5913.81</v>
      </c>
      <c r="D9" s="4" t="s">
        <v>13</v>
      </c>
      <c r="E9" s="9" t="s">
        <v>14</v>
      </c>
      <c r="F9" s="8">
        <v>5913.81</v>
      </c>
      <c r="G9" s="8"/>
      <c r="H9" s="10" t="s">
        <v>27</v>
      </c>
    </row>
    <row r="10" spans="1:8" ht="38.25" customHeight="1">
      <c r="A10" s="2">
        <v>2</v>
      </c>
      <c r="B10" s="7" t="s">
        <v>29</v>
      </c>
      <c r="C10" s="8">
        <v>140</v>
      </c>
      <c r="D10" s="4" t="s">
        <v>13</v>
      </c>
      <c r="E10" s="9" t="s">
        <v>14</v>
      </c>
      <c r="F10" s="8">
        <v>140</v>
      </c>
      <c r="G10" s="8"/>
      <c r="H10" s="10" t="s">
        <v>27</v>
      </c>
    </row>
    <row r="11" spans="1:8" ht="25.5" customHeight="1">
      <c r="A11" s="2">
        <v>3</v>
      </c>
      <c r="B11" s="7" t="s">
        <v>30</v>
      </c>
      <c r="C11" s="8">
        <v>30000</v>
      </c>
      <c r="D11" s="4" t="s">
        <v>13</v>
      </c>
      <c r="E11" s="9" t="s">
        <v>14</v>
      </c>
      <c r="F11" s="8">
        <f>24651+5349</f>
        <v>30000</v>
      </c>
      <c r="G11" s="8"/>
      <c r="H11" s="10" t="s">
        <v>27</v>
      </c>
    </row>
    <row r="12" spans="1:8" ht="26.25" customHeight="1">
      <c r="A12" s="2">
        <v>4</v>
      </c>
      <c r="B12" s="7" t="s">
        <v>32</v>
      </c>
      <c r="C12" s="8">
        <v>348.5</v>
      </c>
      <c r="D12" s="4" t="s">
        <v>13</v>
      </c>
      <c r="E12" s="9" t="s">
        <v>28</v>
      </c>
      <c r="F12" s="8">
        <v>348.5</v>
      </c>
      <c r="G12" s="8"/>
      <c r="H12" s="10" t="s">
        <v>27</v>
      </c>
    </row>
    <row r="13" spans="1:8" ht="51.75" customHeight="1">
      <c r="A13" s="2">
        <v>5</v>
      </c>
      <c r="B13" s="13" t="s">
        <v>70</v>
      </c>
      <c r="C13" s="14">
        <v>8542</v>
      </c>
      <c r="D13" s="4" t="s">
        <v>15</v>
      </c>
      <c r="E13" s="19" t="s">
        <v>21</v>
      </c>
      <c r="F13" s="14">
        <v>8542</v>
      </c>
      <c r="G13" s="14"/>
      <c r="H13" s="6"/>
    </row>
    <row r="14" spans="1:8" ht="38.25" customHeight="1">
      <c r="A14" s="2">
        <v>6</v>
      </c>
      <c r="B14" s="15" t="s">
        <v>37</v>
      </c>
      <c r="C14" s="14">
        <v>11334.28</v>
      </c>
      <c r="D14" s="4" t="s">
        <v>16</v>
      </c>
      <c r="E14" s="19" t="s">
        <v>22</v>
      </c>
      <c r="F14" s="14">
        <v>11334.28</v>
      </c>
      <c r="G14" s="6"/>
      <c r="H14" s="6"/>
    </row>
    <row r="15" spans="1:8" ht="37.5" customHeight="1">
      <c r="A15" s="2">
        <v>7</v>
      </c>
      <c r="B15" s="15" t="s">
        <v>38</v>
      </c>
      <c r="C15" s="14">
        <v>33600</v>
      </c>
      <c r="D15" s="4" t="s">
        <v>16</v>
      </c>
      <c r="E15" s="19" t="s">
        <v>22</v>
      </c>
      <c r="F15" s="14">
        <v>33600</v>
      </c>
      <c r="G15" s="6"/>
      <c r="H15" s="6"/>
    </row>
    <row r="16" spans="1:8" ht="40.5" customHeight="1">
      <c r="A16" s="2">
        <v>8</v>
      </c>
      <c r="B16" s="16" t="s">
        <v>17</v>
      </c>
      <c r="C16" s="14">
        <v>70000</v>
      </c>
      <c r="D16" s="4" t="s">
        <v>16</v>
      </c>
      <c r="E16" s="19" t="s">
        <v>22</v>
      </c>
      <c r="F16" s="14">
        <f>20699.91+15869.93+25529.89+6899</f>
        <v>68998.73</v>
      </c>
      <c r="G16" s="14">
        <f>+C16-F16</f>
        <v>1001.2700000000041</v>
      </c>
      <c r="H16" s="18" t="s">
        <v>48</v>
      </c>
    </row>
    <row r="17" spans="1:8" ht="38.25" customHeight="1">
      <c r="A17" s="2">
        <v>9</v>
      </c>
      <c r="B17" s="15" t="s">
        <v>71</v>
      </c>
      <c r="C17" s="14">
        <v>1544.63</v>
      </c>
      <c r="D17" s="4" t="s">
        <v>18</v>
      </c>
      <c r="E17" s="19" t="s">
        <v>23</v>
      </c>
      <c r="F17" s="14">
        <v>1544.63</v>
      </c>
      <c r="G17" s="6"/>
      <c r="H17" s="6"/>
    </row>
    <row r="18" spans="1:8" ht="27" customHeight="1">
      <c r="A18" s="2">
        <v>10</v>
      </c>
      <c r="B18" s="15" t="s">
        <v>41</v>
      </c>
      <c r="C18" s="14">
        <v>5137.02</v>
      </c>
      <c r="D18" s="4" t="s">
        <v>18</v>
      </c>
      <c r="E18" s="19" t="s">
        <v>23</v>
      </c>
      <c r="F18" s="14">
        <v>5137.02</v>
      </c>
      <c r="G18" s="6"/>
      <c r="H18" s="6"/>
    </row>
    <row r="19" spans="1:8" ht="25.5" customHeight="1">
      <c r="A19" s="2">
        <v>11</v>
      </c>
      <c r="B19" s="15" t="s">
        <v>39</v>
      </c>
      <c r="C19" s="14">
        <v>1040</v>
      </c>
      <c r="D19" s="4" t="s">
        <v>18</v>
      </c>
      <c r="E19" s="19" t="s">
        <v>23</v>
      </c>
      <c r="F19" s="14">
        <v>1040</v>
      </c>
      <c r="G19" s="6"/>
      <c r="H19" s="6"/>
    </row>
    <row r="20" spans="1:8" ht="51" customHeight="1">
      <c r="A20" s="2">
        <v>12</v>
      </c>
      <c r="B20" s="15" t="s">
        <v>42</v>
      </c>
      <c r="C20" s="14">
        <v>1226</v>
      </c>
      <c r="D20" s="4" t="s">
        <v>18</v>
      </c>
      <c r="E20" s="19" t="s">
        <v>23</v>
      </c>
      <c r="F20" s="14">
        <v>1226</v>
      </c>
      <c r="G20" s="6"/>
      <c r="H20" s="6"/>
    </row>
    <row r="21" spans="1:8" ht="27.75" customHeight="1">
      <c r="A21" s="2">
        <v>13</v>
      </c>
      <c r="B21" s="15" t="s">
        <v>43</v>
      </c>
      <c r="C21" s="14">
        <v>130.9</v>
      </c>
      <c r="D21" s="4" t="s">
        <v>18</v>
      </c>
      <c r="E21" s="19" t="s">
        <v>23</v>
      </c>
      <c r="F21" s="14">
        <v>130.9</v>
      </c>
      <c r="G21" s="14"/>
      <c r="H21" s="16"/>
    </row>
    <row r="22" spans="1:8" ht="29.25" customHeight="1">
      <c r="A22" s="2">
        <v>14</v>
      </c>
      <c r="B22" s="15" t="s">
        <v>33</v>
      </c>
      <c r="C22" s="14">
        <v>10282</v>
      </c>
      <c r="D22" s="4" t="s">
        <v>19</v>
      </c>
      <c r="E22" s="19" t="s">
        <v>20</v>
      </c>
      <c r="F22" s="14">
        <f>9401+881</f>
        <v>10282</v>
      </c>
      <c r="G22" s="14"/>
      <c r="H22" s="18"/>
    </row>
    <row r="23" spans="1:8" ht="27.75" customHeight="1">
      <c r="A23" s="2">
        <v>15</v>
      </c>
      <c r="B23" s="15" t="s">
        <v>40</v>
      </c>
      <c r="C23" s="14">
        <v>3094</v>
      </c>
      <c r="D23" s="4" t="s">
        <v>19</v>
      </c>
      <c r="E23" s="19" t="s">
        <v>20</v>
      </c>
      <c r="F23" s="14">
        <v>3094</v>
      </c>
      <c r="G23" s="14"/>
      <c r="H23" s="16"/>
    </row>
    <row r="24" spans="1:8" ht="39" customHeight="1">
      <c r="A24" s="2">
        <v>16</v>
      </c>
      <c r="B24" s="15" t="s">
        <v>44</v>
      </c>
      <c r="C24" s="14">
        <v>6317.4</v>
      </c>
      <c r="D24" s="4" t="s">
        <v>26</v>
      </c>
      <c r="E24" s="19" t="s">
        <v>25</v>
      </c>
      <c r="F24" s="14">
        <v>6317.4</v>
      </c>
      <c r="G24" s="14"/>
      <c r="H24" s="16"/>
    </row>
    <row r="25" spans="1:8" ht="37.5" customHeight="1">
      <c r="A25" s="2">
        <v>17</v>
      </c>
      <c r="B25" s="15" t="s">
        <v>45</v>
      </c>
      <c r="C25" s="14">
        <v>26000</v>
      </c>
      <c r="D25" s="4" t="s">
        <v>26</v>
      </c>
      <c r="E25" s="19" t="s">
        <v>25</v>
      </c>
      <c r="F25" s="14">
        <v>26000</v>
      </c>
      <c r="G25" s="14"/>
      <c r="H25" s="16"/>
    </row>
    <row r="26" spans="1:8" ht="27.75" customHeight="1">
      <c r="A26" s="2">
        <v>18</v>
      </c>
      <c r="B26" s="15" t="s">
        <v>34</v>
      </c>
      <c r="C26" s="14">
        <v>28124.02</v>
      </c>
      <c r="D26" s="4" t="s">
        <v>26</v>
      </c>
      <c r="E26" s="19" t="s">
        <v>25</v>
      </c>
      <c r="F26" s="14">
        <v>28124.02</v>
      </c>
      <c r="G26" s="14"/>
      <c r="H26" s="16"/>
    </row>
    <row r="27" spans="1:8" ht="27.75" customHeight="1">
      <c r="A27" s="2">
        <v>19</v>
      </c>
      <c r="B27" s="15" t="s">
        <v>35</v>
      </c>
      <c r="C27" s="14">
        <v>8415.3</v>
      </c>
      <c r="D27" s="4" t="s">
        <v>24</v>
      </c>
      <c r="E27" s="19" t="s">
        <v>25</v>
      </c>
      <c r="F27" s="14">
        <v>8410.76</v>
      </c>
      <c r="G27" s="14">
        <f>+C27-F27</f>
        <v>4.539999999999054</v>
      </c>
      <c r="H27" s="16" t="s">
        <v>46</v>
      </c>
    </row>
    <row r="28" spans="1:8" ht="27.75" customHeight="1">
      <c r="A28" s="2">
        <v>20</v>
      </c>
      <c r="B28" s="15" t="s">
        <v>36</v>
      </c>
      <c r="C28" s="14">
        <v>8928.57</v>
      </c>
      <c r="D28" s="4" t="s">
        <v>24</v>
      </c>
      <c r="E28" s="19" t="s">
        <v>25</v>
      </c>
      <c r="F28" s="14">
        <v>7999.31</v>
      </c>
      <c r="G28" s="14">
        <f>+C28-F28</f>
        <v>929.2599999999993</v>
      </c>
      <c r="H28" s="16" t="s">
        <v>46</v>
      </c>
    </row>
    <row r="29" spans="1:8" ht="27.75" customHeight="1">
      <c r="A29" s="2">
        <v>21</v>
      </c>
      <c r="B29" s="15" t="s">
        <v>49</v>
      </c>
      <c r="C29" s="14">
        <v>46227.22</v>
      </c>
      <c r="D29" s="4" t="s">
        <v>47</v>
      </c>
      <c r="E29" s="19" t="s">
        <v>61</v>
      </c>
      <c r="F29" s="14">
        <v>46227.22</v>
      </c>
      <c r="G29" s="14"/>
      <c r="H29" s="16"/>
    </row>
    <row r="30" spans="1:8" ht="30" customHeight="1">
      <c r="A30" s="2">
        <v>22</v>
      </c>
      <c r="B30" s="15" t="s">
        <v>72</v>
      </c>
      <c r="C30" s="14">
        <v>2499</v>
      </c>
      <c r="D30" s="4" t="s">
        <v>47</v>
      </c>
      <c r="E30" s="19" t="s">
        <v>61</v>
      </c>
      <c r="F30" s="14">
        <v>2499</v>
      </c>
      <c r="G30" s="14"/>
      <c r="H30" s="16"/>
    </row>
    <row r="31" spans="1:8" ht="39" customHeight="1">
      <c r="A31" s="2">
        <v>23</v>
      </c>
      <c r="B31" s="15" t="s">
        <v>73</v>
      </c>
      <c r="C31" s="14">
        <v>528.15</v>
      </c>
      <c r="D31" s="4" t="s">
        <v>47</v>
      </c>
      <c r="E31" s="19" t="s">
        <v>61</v>
      </c>
      <c r="F31" s="14">
        <v>528.15</v>
      </c>
      <c r="G31" s="14"/>
      <c r="H31" s="16"/>
    </row>
    <row r="32" spans="1:8" ht="27.75" customHeight="1">
      <c r="A32" s="2">
        <v>24</v>
      </c>
      <c r="B32" s="15" t="s">
        <v>50</v>
      </c>
      <c r="C32" s="14">
        <v>832</v>
      </c>
      <c r="D32" s="4" t="s">
        <v>47</v>
      </c>
      <c r="E32" s="19" t="s">
        <v>61</v>
      </c>
      <c r="F32" s="14">
        <v>832</v>
      </c>
      <c r="G32" s="14"/>
      <c r="H32" s="16"/>
    </row>
    <row r="33" spans="1:8" ht="26.25" customHeight="1">
      <c r="A33" s="2">
        <v>25</v>
      </c>
      <c r="B33" s="15" t="s">
        <v>74</v>
      </c>
      <c r="C33" s="14">
        <v>1127</v>
      </c>
      <c r="D33" s="4" t="s">
        <v>47</v>
      </c>
      <c r="E33" s="19" t="s">
        <v>61</v>
      </c>
      <c r="F33" s="14">
        <v>1127</v>
      </c>
      <c r="G33" s="14"/>
      <c r="H33" s="16"/>
    </row>
    <row r="34" spans="1:8" ht="27.75" customHeight="1">
      <c r="A34" s="2">
        <v>26</v>
      </c>
      <c r="B34" s="15" t="s">
        <v>51</v>
      </c>
      <c r="C34" s="14">
        <v>2250</v>
      </c>
      <c r="D34" s="4" t="s">
        <v>47</v>
      </c>
      <c r="E34" s="19" t="s">
        <v>61</v>
      </c>
      <c r="F34" s="14">
        <v>2250</v>
      </c>
      <c r="G34" s="14"/>
      <c r="H34" s="16"/>
    </row>
    <row r="35" spans="1:8" ht="27.75" customHeight="1">
      <c r="A35" s="2">
        <v>27</v>
      </c>
      <c r="B35" s="26" t="s">
        <v>53</v>
      </c>
      <c r="C35" s="14">
        <v>40990</v>
      </c>
      <c r="D35" s="4" t="s">
        <v>47</v>
      </c>
      <c r="E35" s="19" t="s">
        <v>61</v>
      </c>
      <c r="F35" s="14">
        <f>2720+3161.8+3394+19710.85+11101.44+856.17</f>
        <v>40944.259999999995</v>
      </c>
      <c r="G35" s="14">
        <f>+C35-F35</f>
        <v>45.74000000000524</v>
      </c>
      <c r="H35" s="16"/>
    </row>
    <row r="36" spans="1:8" ht="39.75" customHeight="1">
      <c r="A36" s="2"/>
      <c r="B36" s="15" t="s">
        <v>52</v>
      </c>
      <c r="C36" s="14"/>
      <c r="D36" s="4" t="s">
        <v>47</v>
      </c>
      <c r="E36" s="19" t="s">
        <v>61</v>
      </c>
      <c r="F36" s="14">
        <f>19710.85+11101.44</f>
        <v>30812.29</v>
      </c>
      <c r="G36" s="14"/>
      <c r="H36" s="16"/>
    </row>
    <row r="37" spans="1:8" ht="27.75" customHeight="1">
      <c r="A37" s="2"/>
      <c r="B37" s="15" t="s">
        <v>54</v>
      </c>
      <c r="C37" s="14"/>
      <c r="D37" s="4" t="s">
        <v>47</v>
      </c>
      <c r="E37" s="19" t="s">
        <v>61</v>
      </c>
      <c r="F37" s="14">
        <v>3161.8</v>
      </c>
      <c r="G37" s="14"/>
      <c r="H37" s="16"/>
    </row>
    <row r="38" spans="1:8" ht="27.75" customHeight="1">
      <c r="A38" s="2"/>
      <c r="B38" s="15" t="s">
        <v>55</v>
      </c>
      <c r="C38" s="14"/>
      <c r="D38" s="4" t="s">
        <v>47</v>
      </c>
      <c r="E38" s="19" t="s">
        <v>61</v>
      </c>
      <c r="F38" s="14">
        <v>2720</v>
      </c>
      <c r="G38" s="14"/>
      <c r="H38" s="16"/>
    </row>
    <row r="39" spans="1:8" ht="27.75" customHeight="1">
      <c r="A39" s="2"/>
      <c r="B39" s="15" t="s">
        <v>56</v>
      </c>
      <c r="C39" s="14"/>
      <c r="D39" s="4" t="s">
        <v>47</v>
      </c>
      <c r="E39" s="19" t="s">
        <v>61</v>
      </c>
      <c r="F39" s="14">
        <v>3394</v>
      </c>
      <c r="G39" s="14"/>
      <c r="H39" s="16"/>
    </row>
    <row r="40" spans="1:8" ht="27.75" customHeight="1">
      <c r="A40" s="2"/>
      <c r="B40" s="15" t="s">
        <v>57</v>
      </c>
      <c r="C40" s="14"/>
      <c r="D40" s="4" t="s">
        <v>47</v>
      </c>
      <c r="E40" s="19" t="s">
        <v>61</v>
      </c>
      <c r="F40" s="14">
        <v>856.17</v>
      </c>
      <c r="G40" s="14"/>
      <c r="H40" s="16"/>
    </row>
    <row r="41" spans="1:8" ht="27.75" customHeight="1">
      <c r="A41" s="2"/>
      <c r="B41" s="15" t="s">
        <v>58</v>
      </c>
      <c r="C41" s="14">
        <v>11300</v>
      </c>
      <c r="D41" s="4" t="s">
        <v>47</v>
      </c>
      <c r="E41" s="19" t="s">
        <v>61</v>
      </c>
      <c r="F41" s="14">
        <v>11190.7</v>
      </c>
      <c r="G41" s="14">
        <f>+C41-F41</f>
        <v>109.29999999999927</v>
      </c>
      <c r="H41" s="16"/>
    </row>
    <row r="42" spans="1:8" ht="27.75" customHeight="1">
      <c r="A42" s="2">
        <v>28</v>
      </c>
      <c r="B42" s="15" t="s">
        <v>59</v>
      </c>
      <c r="C42" s="14">
        <v>8781.12</v>
      </c>
      <c r="D42" s="4" t="s">
        <v>60</v>
      </c>
      <c r="E42" s="19" t="s">
        <v>62</v>
      </c>
      <c r="F42" s="14">
        <v>8781.12</v>
      </c>
      <c r="G42" s="14"/>
      <c r="H42" s="16"/>
    </row>
    <row r="43" spans="1:8" ht="28.5" customHeight="1">
      <c r="A43" s="2">
        <v>29</v>
      </c>
      <c r="B43" s="15" t="s">
        <v>63</v>
      </c>
      <c r="C43" s="14">
        <v>2854.35</v>
      </c>
      <c r="D43" s="4" t="s">
        <v>60</v>
      </c>
      <c r="E43" s="19" t="s">
        <v>62</v>
      </c>
      <c r="F43" s="14">
        <v>2854.35</v>
      </c>
      <c r="G43" s="14"/>
      <c r="H43" s="16"/>
    </row>
    <row r="44" spans="1:8" ht="37.5" customHeight="1">
      <c r="A44" s="2">
        <v>30</v>
      </c>
      <c r="B44" s="15" t="s">
        <v>64</v>
      </c>
      <c r="C44" s="14">
        <v>9000</v>
      </c>
      <c r="D44" s="4" t="s">
        <v>60</v>
      </c>
      <c r="E44" s="19" t="s">
        <v>62</v>
      </c>
      <c r="F44" s="14">
        <v>9000</v>
      </c>
      <c r="G44" s="14"/>
      <c r="H44" s="16"/>
    </row>
    <row r="45" spans="1:8" ht="27.75" customHeight="1">
      <c r="A45" s="2">
        <v>31</v>
      </c>
      <c r="B45" s="15" t="s">
        <v>65</v>
      </c>
      <c r="C45" s="14">
        <v>9590</v>
      </c>
      <c r="D45" s="4" t="s">
        <v>60</v>
      </c>
      <c r="E45" s="19" t="s">
        <v>62</v>
      </c>
      <c r="F45" s="14">
        <v>7090</v>
      </c>
      <c r="G45" s="14">
        <f>+C45-F45</f>
        <v>2500</v>
      </c>
      <c r="H45" s="16" t="s">
        <v>68</v>
      </c>
    </row>
    <row r="46" spans="1:8" ht="27.75" customHeight="1">
      <c r="A46" s="2">
        <v>32</v>
      </c>
      <c r="B46" s="15" t="s">
        <v>66</v>
      </c>
      <c r="C46" s="14">
        <v>1040</v>
      </c>
      <c r="D46" s="4" t="s">
        <v>60</v>
      </c>
      <c r="E46" s="19" t="s">
        <v>62</v>
      </c>
      <c r="F46" s="14">
        <v>1040</v>
      </c>
      <c r="G46" s="14"/>
      <c r="H46" s="16"/>
    </row>
    <row r="47" spans="1:8" ht="27.75" customHeight="1">
      <c r="A47" s="2">
        <v>33</v>
      </c>
      <c r="B47" s="15" t="s">
        <v>67</v>
      </c>
      <c r="C47" s="14">
        <v>900</v>
      </c>
      <c r="D47" s="4" t="s">
        <v>60</v>
      </c>
      <c r="E47" s="19" t="s">
        <v>62</v>
      </c>
      <c r="F47" s="14"/>
      <c r="G47" s="14">
        <v>900</v>
      </c>
      <c r="H47" s="16" t="s">
        <v>69</v>
      </c>
    </row>
    <row r="48" spans="1:8" ht="12.75">
      <c r="A48" s="2"/>
      <c r="B48" s="2"/>
      <c r="C48" s="20">
        <f>SUM(C9:C47)</f>
        <v>398037.26999999996</v>
      </c>
      <c r="D48" s="2"/>
      <c r="E48" s="2"/>
      <c r="F48" s="20">
        <f>SUM(F9:F47)-F35</f>
        <v>392547.1599999999</v>
      </c>
      <c r="G48" s="20"/>
      <c r="H48" s="21"/>
    </row>
    <row r="49" spans="6:8" ht="12.75">
      <c r="F49" s="11"/>
      <c r="H49" s="22"/>
    </row>
    <row r="50" spans="3:8" ht="12.75">
      <c r="C50" s="11"/>
      <c r="D50" s="11"/>
      <c r="F50" s="11"/>
      <c r="G50" s="11"/>
      <c r="H50" s="22"/>
    </row>
    <row r="51" spans="3:7" ht="12.75">
      <c r="C51" s="11"/>
      <c r="G51" s="11"/>
    </row>
    <row r="52" spans="3:6" ht="12.75">
      <c r="C52" s="11"/>
      <c r="F52" s="11"/>
    </row>
    <row r="54" spans="2:4" ht="12.75">
      <c r="B54" s="23"/>
      <c r="C54" s="11"/>
      <c r="D54" s="11"/>
    </row>
    <row r="55" spans="2:7" ht="12.75">
      <c r="B55" s="23"/>
      <c r="C55" s="11"/>
      <c r="D55" s="193"/>
      <c r="E55" s="193"/>
      <c r="F55" s="193"/>
      <c r="G55" s="193"/>
    </row>
    <row r="56" spans="2:7" ht="12.75">
      <c r="B56" s="23"/>
      <c r="F56" s="11"/>
      <c r="G56" s="11"/>
    </row>
    <row r="57" spans="2:6" ht="12.75">
      <c r="B57" s="23"/>
      <c r="F57" s="11"/>
    </row>
    <row r="58" spans="2:3" ht="12.75">
      <c r="B58" s="23"/>
      <c r="C58" s="11"/>
    </row>
  </sheetData>
  <sheetProtection/>
  <mergeCells count="9">
    <mergeCell ref="D55:G55"/>
    <mergeCell ref="A2:H2"/>
    <mergeCell ref="A5:A7"/>
    <mergeCell ref="H5:H7"/>
    <mergeCell ref="D6:E6"/>
    <mergeCell ref="B5:B7"/>
    <mergeCell ref="C5:E5"/>
    <mergeCell ref="F5:F7"/>
    <mergeCell ref="G5:G7"/>
  </mergeCells>
  <printOptions/>
  <pageMargins left="0.5118110236220472" right="0.75" top="0.4330708661417323" bottom="0.2362204724409449" header="0.2362204724409449"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I27"/>
  <sheetViews>
    <sheetView zoomScalePageLayoutView="0" workbookViewId="0" topLeftCell="A1">
      <pane ySplit="7" topLeftCell="A8" activePane="bottomLeft" state="frozen"/>
      <selection pane="topLeft" activeCell="B12" sqref="B12"/>
      <selection pane="bottomLeft" activeCell="B12" sqref="B12"/>
    </sheetView>
  </sheetViews>
  <sheetFormatPr defaultColWidth="9.140625" defaultRowHeight="12.75"/>
  <cols>
    <col min="1" max="1" width="16.7109375" style="78" customWidth="1"/>
    <col min="2" max="2" width="67.8515625" style="78" hidden="1" customWidth="1"/>
    <col min="3" max="3" width="18.7109375" style="112" customWidth="1"/>
    <col min="4" max="4" width="17.28125" style="78" customWidth="1"/>
    <col min="5" max="5" width="11.8515625" style="78" customWidth="1"/>
    <col min="6" max="6" width="19.57421875" style="78" customWidth="1"/>
    <col min="7" max="7" width="13.57421875" style="78" customWidth="1"/>
    <col min="8" max="8" width="27.8515625" style="78" customWidth="1"/>
    <col min="9" max="9" width="10.7109375" style="78" hidden="1" customWidth="1"/>
    <col min="10" max="10" width="9.140625" style="78" customWidth="1"/>
    <col min="11" max="11" width="10.7109375" style="78" hidden="1" customWidth="1"/>
    <col min="12" max="12" width="0" style="78" hidden="1" customWidth="1"/>
    <col min="13" max="14" width="9.57421875" style="78" hidden="1" customWidth="1"/>
    <col min="15" max="16384" width="9.140625" style="78" customWidth="1"/>
  </cols>
  <sheetData>
    <row r="1" ht="15.75"/>
    <row r="2" spans="1:8" ht="15.75">
      <c r="A2" s="179" t="s">
        <v>256</v>
      </c>
      <c r="B2" s="179"/>
      <c r="C2" s="179"/>
      <c r="D2" s="179"/>
      <c r="E2" s="179"/>
      <c r="F2" s="179"/>
      <c r="G2" s="179"/>
      <c r="H2" s="179"/>
    </row>
    <row r="3" spans="1:8" ht="15.75">
      <c r="A3" s="77"/>
      <c r="B3" s="77"/>
      <c r="C3" s="79"/>
      <c r="D3" s="77"/>
      <c r="E3" s="77"/>
      <c r="F3" s="77"/>
      <c r="G3" s="77"/>
      <c r="H3" s="77"/>
    </row>
    <row r="4" spans="1:8" ht="18.75">
      <c r="A4" s="3" t="s">
        <v>193</v>
      </c>
      <c r="B4" s="79" t="s">
        <v>193</v>
      </c>
      <c r="C4" s="80">
        <v>200000</v>
      </c>
      <c r="D4" s="55" t="s">
        <v>257</v>
      </c>
      <c r="E4" s="176">
        <v>359800</v>
      </c>
      <c r="F4" s="1"/>
      <c r="H4"/>
    </row>
    <row r="5" spans="1:8" ht="17.25" customHeight="1">
      <c r="A5" s="180" t="s">
        <v>1</v>
      </c>
      <c r="B5" s="180" t="s">
        <v>2</v>
      </c>
      <c r="C5" s="183" t="s">
        <v>3</v>
      </c>
      <c r="D5" s="184"/>
      <c r="E5" s="185"/>
      <c r="F5" s="186" t="s">
        <v>8</v>
      </c>
      <c r="G5" s="180" t="s">
        <v>228</v>
      </c>
      <c r="H5" s="180" t="s">
        <v>10</v>
      </c>
    </row>
    <row r="6" spans="1:8" ht="18.75" customHeight="1">
      <c r="A6" s="181"/>
      <c r="B6" s="181"/>
      <c r="C6" s="81" t="s">
        <v>4</v>
      </c>
      <c r="D6" s="191" t="s">
        <v>5</v>
      </c>
      <c r="E6" s="192"/>
      <c r="F6" s="187"/>
      <c r="G6" s="189"/>
      <c r="H6" s="181"/>
    </row>
    <row r="7" spans="1:8" ht="23.25" customHeight="1">
      <c r="A7" s="182"/>
      <c r="B7" s="182"/>
      <c r="C7" s="82"/>
      <c r="D7" s="83" t="s">
        <v>6</v>
      </c>
      <c r="E7" s="83" t="s">
        <v>7</v>
      </c>
      <c r="F7" s="188"/>
      <c r="G7" s="190"/>
      <c r="H7" s="182"/>
    </row>
    <row r="8" spans="1:8" s="175" customFormat="1" ht="11.25">
      <c r="A8" s="171">
        <v>1</v>
      </c>
      <c r="B8" s="172">
        <v>2</v>
      </c>
      <c r="C8" s="173">
        <v>3</v>
      </c>
      <c r="D8" s="174">
        <v>4</v>
      </c>
      <c r="E8" s="174">
        <v>5</v>
      </c>
      <c r="F8" s="172">
        <v>6</v>
      </c>
      <c r="G8" s="172">
        <v>7</v>
      </c>
      <c r="H8" s="172">
        <v>8</v>
      </c>
    </row>
    <row r="9" spans="1:9" ht="18" customHeight="1">
      <c r="A9" s="87">
        <v>1</v>
      </c>
      <c r="B9" s="75" t="s">
        <v>196</v>
      </c>
      <c r="C9" s="131">
        <v>39712.89</v>
      </c>
      <c r="D9" s="132" t="s">
        <v>244</v>
      </c>
      <c r="E9" s="133">
        <v>40981</v>
      </c>
      <c r="F9" s="131">
        <v>39209.92</v>
      </c>
      <c r="G9" s="131">
        <f aca="true" t="shared" si="0" ref="G9:G14">+C9-F9</f>
        <v>502.97000000000116</v>
      </c>
      <c r="H9" s="134" t="s">
        <v>237</v>
      </c>
      <c r="I9" s="100" t="e">
        <f>+C9+C10+C11+C12+#REF!+#REF!+#REF!+#REF!+#REF!+#REF!+#REF!+#REF!+#REF!+#REF!</f>
        <v>#REF!</v>
      </c>
    </row>
    <row r="10" spans="1:8" ht="18" customHeight="1">
      <c r="A10" s="87">
        <v>2</v>
      </c>
      <c r="B10" s="76" t="s">
        <v>197</v>
      </c>
      <c r="C10" s="131">
        <v>50000</v>
      </c>
      <c r="D10" s="132" t="s">
        <v>246</v>
      </c>
      <c r="E10" s="133">
        <v>41031</v>
      </c>
      <c r="F10" s="131">
        <v>50000</v>
      </c>
      <c r="G10" s="131">
        <f t="shared" si="0"/>
        <v>0</v>
      </c>
      <c r="H10" s="134"/>
    </row>
    <row r="11" spans="1:8" ht="18" customHeight="1">
      <c r="A11" s="87">
        <v>3</v>
      </c>
      <c r="B11" s="92" t="s">
        <v>207</v>
      </c>
      <c r="C11" s="131">
        <v>50170.82</v>
      </c>
      <c r="D11" s="132" t="s">
        <v>251</v>
      </c>
      <c r="E11" s="133">
        <v>41060</v>
      </c>
      <c r="F11" s="131">
        <v>50170.82</v>
      </c>
      <c r="G11" s="131">
        <f t="shared" si="0"/>
        <v>0</v>
      </c>
      <c r="H11" s="134"/>
    </row>
    <row r="12" spans="1:8" ht="18" customHeight="1">
      <c r="A12" s="87">
        <v>4</v>
      </c>
      <c r="B12" s="76" t="s">
        <v>208</v>
      </c>
      <c r="C12" s="131">
        <v>641.3</v>
      </c>
      <c r="D12" s="132" t="s">
        <v>255</v>
      </c>
      <c r="E12" s="133">
        <v>41109</v>
      </c>
      <c r="F12" s="131">
        <v>641.3</v>
      </c>
      <c r="G12" s="131">
        <f t="shared" si="0"/>
        <v>0</v>
      </c>
      <c r="H12" s="134"/>
    </row>
    <row r="13" spans="1:8" ht="18" customHeight="1">
      <c r="A13" s="87">
        <v>5</v>
      </c>
      <c r="B13" s="177"/>
      <c r="C13" s="131">
        <v>28986.35</v>
      </c>
      <c r="D13" s="132" t="s">
        <v>258</v>
      </c>
      <c r="E13" s="133">
        <v>41183</v>
      </c>
      <c r="F13" s="131">
        <v>28977.33</v>
      </c>
      <c r="G13" s="131">
        <f t="shared" si="0"/>
        <v>9.019999999996799</v>
      </c>
      <c r="H13" s="134" t="s">
        <v>237</v>
      </c>
    </row>
    <row r="14" spans="1:8" ht="18" customHeight="1">
      <c r="A14" s="87">
        <v>6</v>
      </c>
      <c r="B14" s="177"/>
      <c r="C14" s="131">
        <v>133708.87</v>
      </c>
      <c r="D14" s="132" t="s">
        <v>259</v>
      </c>
      <c r="E14" s="133">
        <v>41257</v>
      </c>
      <c r="F14" s="131">
        <v>133617.29</v>
      </c>
      <c r="G14" s="131">
        <f t="shared" si="0"/>
        <v>91.5799999999872</v>
      </c>
      <c r="H14" s="134" t="s">
        <v>237</v>
      </c>
    </row>
    <row r="15" spans="1:8" ht="14.25" customHeight="1" hidden="1">
      <c r="A15" s="103"/>
      <c r="B15" s="74"/>
      <c r="C15" s="96"/>
      <c r="D15" s="97"/>
      <c r="E15" s="102"/>
      <c r="F15" s="96"/>
      <c r="G15" s="141"/>
      <c r="H15" s="95"/>
    </row>
    <row r="16" spans="1:8" ht="15.75">
      <c r="A16" s="103"/>
      <c r="B16" s="47" t="s">
        <v>200</v>
      </c>
      <c r="C16" s="104">
        <f>SUM(C9:C14)</f>
        <v>303220.23</v>
      </c>
      <c r="D16" s="87"/>
      <c r="E16" s="87"/>
      <c r="F16" s="144">
        <f>SUM(F9:F14)</f>
        <v>302616.66000000003</v>
      </c>
      <c r="G16" s="145"/>
      <c r="H16" s="106"/>
    </row>
    <row r="17" spans="2:8" ht="15.75" hidden="1">
      <c r="B17" s="87" t="s">
        <v>198</v>
      </c>
      <c r="C17" s="93" t="e">
        <f>D4+E4-C16</f>
        <v>#VALUE!</v>
      </c>
      <c r="D17" s="87"/>
      <c r="E17" s="87"/>
      <c r="F17" s="107"/>
      <c r="G17" s="87"/>
      <c r="H17" s="106"/>
    </row>
    <row r="18" spans="2:8" ht="15.75" hidden="1">
      <c r="B18" s="87" t="s">
        <v>204</v>
      </c>
      <c r="C18" s="104">
        <f>+C4-C16</f>
        <v>-103220.22999999998</v>
      </c>
      <c r="D18" s="87"/>
      <c r="E18" s="87"/>
      <c r="F18" s="87"/>
      <c r="G18" s="107"/>
      <c r="H18" s="87"/>
    </row>
    <row r="19" spans="2:6" ht="15.75" hidden="1">
      <c r="B19" s="108" t="s">
        <v>202</v>
      </c>
      <c r="C19" s="109">
        <f>+C18/500000*100</f>
        <v>-20.644045999999996</v>
      </c>
      <c r="F19" s="100"/>
    </row>
    <row r="20" spans="2:3" ht="15.75" hidden="1">
      <c r="B20" s="110" t="s">
        <v>199</v>
      </c>
      <c r="C20" s="111" t="e">
        <f>+C12+#REF!+#REF!+#REF!</f>
        <v>#REF!</v>
      </c>
    </row>
    <row r="21" spans="2:4" ht="15.75" hidden="1">
      <c r="B21" s="112" t="s">
        <v>201</v>
      </c>
      <c r="C21" s="113" t="e">
        <f>+C18-C20</f>
        <v>#REF!</v>
      </c>
      <c r="D21" s="100"/>
    </row>
    <row r="22" spans="2:7" ht="15.75" hidden="1">
      <c r="B22" s="108" t="s">
        <v>205</v>
      </c>
      <c r="C22" s="109" t="e">
        <f>+C21/500000*100</f>
        <v>#REF!</v>
      </c>
      <c r="D22" s="178"/>
      <c r="E22" s="178"/>
      <c r="F22" s="178"/>
      <c r="G22" s="178"/>
    </row>
    <row r="23" spans="2:7" ht="15.75" hidden="1">
      <c r="B23" s="112"/>
      <c r="F23" s="100"/>
      <c r="G23" s="100"/>
    </row>
    <row r="24" spans="2:6" ht="15.75" hidden="1">
      <c r="B24" s="112"/>
      <c r="F24" s="100"/>
    </row>
    <row r="25" spans="2:3" ht="15.75">
      <c r="B25" s="112"/>
      <c r="C25" s="113"/>
    </row>
    <row r="26" ht="15.75"/>
    <row r="27" ht="15.75">
      <c r="F27" s="100"/>
    </row>
    <row r="28" ht="15.75"/>
  </sheetData>
  <sheetProtection/>
  <mergeCells count="9">
    <mergeCell ref="D22:G22"/>
    <mergeCell ref="A2:H2"/>
    <mergeCell ref="A5:A7"/>
    <mergeCell ref="B5:B7"/>
    <mergeCell ref="C5:E5"/>
    <mergeCell ref="F5:F7"/>
    <mergeCell ref="G5:G7"/>
    <mergeCell ref="H5:H7"/>
    <mergeCell ref="D6:E6"/>
  </mergeCells>
  <printOptions/>
  <pageMargins left="0.7480314960629921" right="0.7480314960629921" top="0.984251968503937" bottom="0.984251968503937" header="0" footer="0"/>
  <pageSetup fitToHeight="2" fitToWidth="1"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N51"/>
  <sheetViews>
    <sheetView zoomScalePageLayoutView="0" workbookViewId="0" topLeftCell="A1">
      <pane ySplit="7" topLeftCell="A8" activePane="bottomLeft" state="frozen"/>
      <selection pane="topLeft" activeCell="B12" sqref="B12"/>
      <selection pane="bottomLeft" activeCell="B12" sqref="B12"/>
    </sheetView>
  </sheetViews>
  <sheetFormatPr defaultColWidth="9.140625" defaultRowHeight="12.75"/>
  <cols>
    <col min="1" max="1" width="7.8515625" style="78" customWidth="1"/>
    <col min="2" max="2" width="83.00390625" style="78" customWidth="1"/>
    <col min="3" max="3" width="13.421875" style="112" customWidth="1"/>
    <col min="4" max="4" width="10.28125" style="78" customWidth="1"/>
    <col min="5" max="5" width="11.8515625" style="78" customWidth="1"/>
    <col min="6" max="6" width="13.421875" style="78" customWidth="1"/>
    <col min="7" max="7" width="13.00390625" style="78" customWidth="1"/>
    <col min="8" max="8" width="26.57421875" style="78" customWidth="1"/>
    <col min="9" max="9" width="10.7109375" style="78" bestFit="1" customWidth="1"/>
    <col min="10" max="10" width="14.140625" style="78" customWidth="1"/>
    <col min="11" max="11" width="10.7109375" style="78" bestFit="1" customWidth="1"/>
    <col min="12" max="12" width="9.140625" style="78" customWidth="1"/>
    <col min="13" max="14" width="9.57421875" style="78" bestFit="1" customWidth="1"/>
    <col min="15" max="16384" width="9.140625" style="78" customWidth="1"/>
  </cols>
  <sheetData>
    <row r="1" ht="15.75"/>
    <row r="2" spans="1:8" ht="15.75">
      <c r="A2" s="179" t="s">
        <v>242</v>
      </c>
      <c r="B2" s="179"/>
      <c r="C2" s="179"/>
      <c r="D2" s="179"/>
      <c r="E2" s="179"/>
      <c r="F2" s="179"/>
      <c r="G2" s="179"/>
      <c r="H2" s="179"/>
    </row>
    <row r="3" spans="1:8" ht="15.75">
      <c r="A3" s="77"/>
      <c r="B3" s="77"/>
      <c r="C3" s="79"/>
      <c r="D3" s="77"/>
      <c r="E3" s="77"/>
      <c r="F3" s="77"/>
      <c r="G3" s="77"/>
      <c r="H3" s="77"/>
    </row>
    <row r="4" spans="2:8" ht="15.75">
      <c r="B4" s="79" t="s">
        <v>193</v>
      </c>
      <c r="C4" s="80">
        <v>200000</v>
      </c>
      <c r="D4" s="112"/>
      <c r="E4" s="130"/>
      <c r="H4" s="110" t="s">
        <v>241</v>
      </c>
    </row>
    <row r="5" spans="1:8" ht="17.25" customHeight="1">
      <c r="A5" s="180" t="s">
        <v>1</v>
      </c>
      <c r="B5" s="180" t="s">
        <v>2</v>
      </c>
      <c r="C5" s="183" t="s">
        <v>3</v>
      </c>
      <c r="D5" s="184"/>
      <c r="E5" s="185"/>
      <c r="F5" s="186" t="s">
        <v>8</v>
      </c>
      <c r="G5" s="180" t="s">
        <v>9</v>
      </c>
      <c r="H5" s="180" t="s">
        <v>10</v>
      </c>
    </row>
    <row r="6" spans="1:8" ht="18.75" customHeight="1">
      <c r="A6" s="181"/>
      <c r="B6" s="181"/>
      <c r="C6" s="81" t="s">
        <v>4</v>
      </c>
      <c r="D6" s="191" t="s">
        <v>5</v>
      </c>
      <c r="E6" s="192"/>
      <c r="F6" s="187"/>
      <c r="G6" s="189"/>
      <c r="H6" s="181"/>
    </row>
    <row r="7" spans="1:8" ht="23.25" customHeight="1">
      <c r="A7" s="182"/>
      <c r="B7" s="182"/>
      <c r="C7" s="82"/>
      <c r="D7" s="83" t="s">
        <v>6</v>
      </c>
      <c r="E7" s="83" t="s">
        <v>7</v>
      </c>
      <c r="F7" s="188"/>
      <c r="G7" s="190"/>
      <c r="H7" s="182"/>
    </row>
    <row r="8" spans="1:8" ht="15.75">
      <c r="A8" s="84">
        <v>1</v>
      </c>
      <c r="B8" s="85">
        <v>2</v>
      </c>
      <c r="C8" s="86">
        <v>3</v>
      </c>
      <c r="D8" s="83">
        <v>4</v>
      </c>
      <c r="E8" s="83">
        <v>5</v>
      </c>
      <c r="F8" s="85">
        <v>6</v>
      </c>
      <c r="G8" s="85">
        <v>7</v>
      </c>
      <c r="H8" s="85">
        <v>8</v>
      </c>
    </row>
    <row r="9" spans="1:11" ht="65.25" customHeight="1">
      <c r="A9" s="87">
        <v>1</v>
      </c>
      <c r="B9" s="149" t="s">
        <v>243</v>
      </c>
      <c r="C9" s="168">
        <v>39712.89</v>
      </c>
      <c r="D9" s="132" t="s">
        <v>244</v>
      </c>
      <c r="E9" s="133">
        <v>40981</v>
      </c>
      <c r="F9" s="150">
        <f>16758.13+9305.4+5084</f>
        <v>31147.53</v>
      </c>
      <c r="G9" s="150">
        <f>#N/A</f>
        <v>8565.36</v>
      </c>
      <c r="H9" s="134" t="s">
        <v>253</v>
      </c>
      <c r="I9" s="100"/>
      <c r="J9" s="100"/>
      <c r="K9" s="146"/>
    </row>
    <row r="10" spans="1:8" ht="51.75" customHeight="1">
      <c r="A10" s="87">
        <v>2</v>
      </c>
      <c r="B10" s="151" t="s">
        <v>245</v>
      </c>
      <c r="C10" s="169">
        <v>50000</v>
      </c>
      <c r="D10" s="132" t="s">
        <v>246</v>
      </c>
      <c r="E10" s="133">
        <v>41031</v>
      </c>
      <c r="F10" s="150">
        <f>49400+600</f>
        <v>50000</v>
      </c>
      <c r="G10" s="150">
        <f>#N/A</f>
        <v>0</v>
      </c>
      <c r="H10" s="134" t="s">
        <v>252</v>
      </c>
    </row>
    <row r="11" spans="1:8" ht="45" customHeight="1">
      <c r="A11" s="87">
        <v>3</v>
      </c>
      <c r="B11" s="152" t="s">
        <v>247</v>
      </c>
      <c r="C11" s="169">
        <v>50170.82</v>
      </c>
      <c r="D11" s="132" t="s">
        <v>251</v>
      </c>
      <c r="E11" s="133">
        <v>41060</v>
      </c>
      <c r="F11" s="150">
        <v>50170.82</v>
      </c>
      <c r="G11" s="150">
        <f>#N/A</f>
        <v>0</v>
      </c>
      <c r="H11" s="134"/>
    </row>
    <row r="12" spans="1:8" ht="43.5" customHeight="1">
      <c r="A12" s="87">
        <v>4</v>
      </c>
      <c r="B12" s="151" t="s">
        <v>254</v>
      </c>
      <c r="C12" s="131">
        <v>641.3</v>
      </c>
      <c r="D12" s="132" t="s">
        <v>255</v>
      </c>
      <c r="E12" s="133">
        <v>41109</v>
      </c>
      <c r="F12" s="150">
        <f>367.3+274</f>
        <v>641.3</v>
      </c>
      <c r="G12" s="150">
        <f>#N/A</f>
        <v>0</v>
      </c>
      <c r="H12" s="134"/>
    </row>
    <row r="13" spans="1:8" ht="18.75" customHeight="1" thickBot="1">
      <c r="A13" s="87"/>
      <c r="B13" s="157"/>
      <c r="C13" s="158"/>
      <c r="D13" s="132"/>
      <c r="E13" s="133"/>
      <c r="F13" s="150">
        <f>SUM(F9:F12)</f>
        <v>131959.65</v>
      </c>
      <c r="G13" s="150">
        <f>#N/A</f>
        <v>0</v>
      </c>
      <c r="H13" s="134"/>
    </row>
    <row r="14" spans="1:8" ht="18.75" customHeight="1">
      <c r="A14" s="103"/>
      <c r="B14" s="161" t="s">
        <v>200</v>
      </c>
      <c r="C14" s="162">
        <f>+C9+C10+C11+C12</f>
        <v>140525.00999999998</v>
      </c>
      <c r="D14" s="156"/>
      <c r="E14" s="133"/>
      <c r="F14" s="153"/>
      <c r="G14" s="150"/>
      <c r="H14" s="134"/>
    </row>
    <row r="15" spans="1:14" ht="18.75" customHeight="1">
      <c r="A15" s="103"/>
      <c r="B15" s="163" t="s">
        <v>248</v>
      </c>
      <c r="C15" s="170">
        <v>28986.35</v>
      </c>
      <c r="D15" s="156"/>
      <c r="E15" s="133"/>
      <c r="F15" s="153"/>
      <c r="G15" s="150"/>
      <c r="H15" s="136"/>
      <c r="K15" s="147"/>
      <c r="L15" s="148"/>
      <c r="M15" s="147"/>
      <c r="N15" s="147"/>
    </row>
    <row r="16" spans="1:11" ht="18.75" customHeight="1">
      <c r="A16" s="103"/>
      <c r="B16" s="165" t="s">
        <v>249</v>
      </c>
      <c r="C16" s="164">
        <f>+C14+C15</f>
        <v>169511.36</v>
      </c>
      <c r="D16" s="156"/>
      <c r="E16" s="133"/>
      <c r="F16" s="153"/>
      <c r="G16" s="150"/>
      <c r="H16" s="134"/>
      <c r="K16" s="100"/>
    </row>
    <row r="17" spans="1:8" ht="18.75" customHeight="1" thickBot="1">
      <c r="A17" s="103"/>
      <c r="B17" s="166" t="s">
        <v>250</v>
      </c>
      <c r="C17" s="167">
        <f>+C4-C16</f>
        <v>30488.640000000014</v>
      </c>
      <c r="D17" s="156"/>
      <c r="E17" s="133"/>
      <c r="F17" s="153"/>
      <c r="G17" s="150"/>
      <c r="H17" s="137"/>
    </row>
    <row r="18" spans="1:8" ht="18.75" customHeight="1">
      <c r="A18" s="87"/>
      <c r="B18" s="159"/>
      <c r="C18" s="160"/>
      <c r="D18" s="132"/>
      <c r="E18" s="133"/>
      <c r="F18" s="153"/>
      <c r="G18" s="150">
        <f>#N/A</f>
        <v>0</v>
      </c>
      <c r="H18" s="138"/>
    </row>
    <row r="19" spans="1:8" ht="18.75" customHeight="1">
      <c r="A19" s="87"/>
      <c r="B19" s="154"/>
      <c r="C19" s="135"/>
      <c r="D19" s="132"/>
      <c r="E19" s="133"/>
      <c r="F19" s="153"/>
      <c r="G19" s="150">
        <f>#N/A</f>
        <v>0</v>
      </c>
      <c r="H19" s="139"/>
    </row>
    <row r="20" spans="1:8" ht="18.75" customHeight="1">
      <c r="A20" s="87"/>
      <c r="B20" s="155"/>
      <c r="C20" s="135"/>
      <c r="D20" s="132"/>
      <c r="E20" s="133"/>
      <c r="F20" s="153"/>
      <c r="G20" s="150">
        <f>#N/A</f>
        <v>0</v>
      </c>
      <c r="H20" s="137"/>
    </row>
    <row r="21" spans="1:8" ht="18.75" customHeight="1">
      <c r="A21" s="87"/>
      <c r="B21" s="154"/>
      <c r="C21" s="135"/>
      <c r="D21" s="132"/>
      <c r="E21" s="133"/>
      <c r="F21" s="153"/>
      <c r="G21" s="150">
        <f>#N/A</f>
        <v>0</v>
      </c>
      <c r="H21" s="136"/>
    </row>
    <row r="22" spans="1:8" ht="18.75" customHeight="1">
      <c r="A22" s="87"/>
      <c r="B22" s="72"/>
      <c r="C22" s="96"/>
      <c r="D22" s="124"/>
      <c r="E22" s="99"/>
      <c r="F22" s="98"/>
      <c r="G22" s="98">
        <f>#N/A</f>
        <v>0</v>
      </c>
      <c r="H22" s="95"/>
    </row>
    <row r="23" spans="1:8" ht="18.75" customHeight="1">
      <c r="A23" s="87"/>
      <c r="B23" s="72"/>
      <c r="C23" s="114"/>
      <c r="D23" s="97"/>
      <c r="E23" s="99"/>
      <c r="F23" s="98"/>
      <c r="G23" s="98">
        <f>#N/A</f>
        <v>0</v>
      </c>
      <c r="H23" s="95"/>
    </row>
    <row r="24" spans="1:8" ht="18.75" customHeight="1">
      <c r="A24" s="87"/>
      <c r="B24" s="72"/>
      <c r="C24" s="96"/>
      <c r="D24" s="97"/>
      <c r="E24" s="99"/>
      <c r="F24" s="98"/>
      <c r="G24" s="98">
        <f>#N/A</f>
        <v>0</v>
      </c>
      <c r="H24" s="95"/>
    </row>
    <row r="25" spans="1:8" ht="18.75" customHeight="1">
      <c r="A25" s="87"/>
      <c r="B25" s="72"/>
      <c r="C25" s="96"/>
      <c r="D25" s="97"/>
      <c r="E25" s="99"/>
      <c r="F25" s="98"/>
      <c r="G25" s="98">
        <f>+C25-F25</f>
        <v>0</v>
      </c>
      <c r="H25" s="95"/>
    </row>
    <row r="26" spans="1:8" ht="14.25" customHeight="1">
      <c r="A26" s="87"/>
      <c r="B26" s="72"/>
      <c r="C26" s="96"/>
      <c r="D26" s="97"/>
      <c r="E26" s="99"/>
      <c r="F26" s="98"/>
      <c r="G26" s="98">
        <f>#N/A</f>
        <v>0</v>
      </c>
      <c r="H26" s="95"/>
    </row>
    <row r="27" spans="1:8" ht="14.25" customHeight="1">
      <c r="A27" s="87"/>
      <c r="B27" s="72"/>
      <c r="C27" s="96"/>
      <c r="D27" s="97"/>
      <c r="E27" s="99"/>
      <c r="F27" s="98"/>
      <c r="G27" s="98">
        <f>#N/A</f>
        <v>0</v>
      </c>
      <c r="H27" s="95"/>
    </row>
    <row r="28" spans="1:8" ht="14.25" customHeight="1">
      <c r="A28" s="87"/>
      <c r="B28" s="72"/>
      <c r="C28" s="96"/>
      <c r="D28" s="97"/>
      <c r="E28" s="99"/>
      <c r="F28" s="98"/>
      <c r="G28" s="98">
        <f>#N/A</f>
        <v>0</v>
      </c>
      <c r="H28" s="95"/>
    </row>
    <row r="29" spans="1:8" ht="16.5" customHeight="1">
      <c r="A29" s="87"/>
      <c r="B29" s="72"/>
      <c r="C29" s="96"/>
      <c r="D29" s="97"/>
      <c r="E29" s="99"/>
      <c r="F29" s="98"/>
      <c r="G29" s="98">
        <f>#N/A</f>
        <v>0</v>
      </c>
      <c r="H29" s="95"/>
    </row>
    <row r="30" spans="1:9" ht="14.25" customHeight="1">
      <c r="A30" s="87"/>
      <c r="B30" s="72"/>
      <c r="C30" s="96"/>
      <c r="D30" s="97"/>
      <c r="E30" s="99"/>
      <c r="F30" s="98"/>
      <c r="G30" s="98">
        <f>#N/A</f>
        <v>0</v>
      </c>
      <c r="H30" s="95"/>
      <c r="I30" s="100"/>
    </row>
    <row r="31" spans="1:8" ht="15" customHeight="1">
      <c r="A31" s="87"/>
      <c r="B31" s="72"/>
      <c r="C31" s="96"/>
      <c r="D31" s="97"/>
      <c r="E31" s="99"/>
      <c r="F31" s="98"/>
      <c r="G31" s="98">
        <f>#N/A</f>
        <v>0</v>
      </c>
      <c r="H31" s="95"/>
    </row>
    <row r="32" spans="1:8" ht="15" customHeight="1">
      <c r="A32" s="87"/>
      <c r="B32" s="72"/>
      <c r="C32" s="96"/>
      <c r="D32" s="97"/>
      <c r="E32" s="99"/>
      <c r="F32" s="101"/>
      <c r="G32" s="98">
        <f>#N/A</f>
        <v>0</v>
      </c>
      <c r="H32" s="95"/>
    </row>
    <row r="33" spans="1:8" ht="12" customHeight="1">
      <c r="A33" s="87"/>
      <c r="B33" s="72"/>
      <c r="C33" s="96"/>
      <c r="D33" s="97"/>
      <c r="E33" s="99"/>
      <c r="F33" s="98"/>
      <c r="G33" s="98">
        <f>#N/A</f>
        <v>0</v>
      </c>
      <c r="H33" s="95"/>
    </row>
    <row r="34" spans="1:8" ht="14.25" customHeight="1">
      <c r="A34" s="87"/>
      <c r="B34" s="72"/>
      <c r="C34" s="96"/>
      <c r="D34" s="97"/>
      <c r="E34" s="99"/>
      <c r="F34" s="98"/>
      <c r="G34" s="98">
        <f>#N/A</f>
        <v>0</v>
      </c>
      <c r="H34" s="95"/>
    </row>
    <row r="35" spans="1:8" ht="15" customHeight="1">
      <c r="A35" s="87"/>
      <c r="B35" s="71"/>
      <c r="C35" s="96"/>
      <c r="D35" s="97"/>
      <c r="E35" s="99"/>
      <c r="F35" s="98"/>
      <c r="G35" s="98">
        <f>#N/A</f>
        <v>0</v>
      </c>
      <c r="H35" s="95"/>
    </row>
    <row r="36" spans="1:8" ht="13.5" customHeight="1">
      <c r="A36" s="87"/>
      <c r="B36" s="72"/>
      <c r="C36" s="96"/>
      <c r="D36" s="97"/>
      <c r="E36" s="99"/>
      <c r="F36" s="98"/>
      <c r="G36" s="98">
        <f>#N/A</f>
        <v>0</v>
      </c>
      <c r="H36" s="95"/>
    </row>
    <row r="37" spans="1:8" ht="14.25" customHeight="1">
      <c r="A37" s="87"/>
      <c r="B37" s="72"/>
      <c r="C37" s="96"/>
      <c r="D37" s="97"/>
      <c r="E37" s="99"/>
      <c r="F37" s="98"/>
      <c r="G37" s="98">
        <f>#N/A</f>
        <v>0</v>
      </c>
      <c r="H37" s="95"/>
    </row>
    <row r="38" spans="1:8" ht="12" customHeight="1">
      <c r="A38" s="87"/>
      <c r="B38" s="72"/>
      <c r="C38" s="96"/>
      <c r="D38" s="97"/>
      <c r="E38" s="102"/>
      <c r="F38" s="98"/>
      <c r="G38" s="98">
        <f>#N/A</f>
        <v>0</v>
      </c>
      <c r="H38" s="95"/>
    </row>
    <row r="39" spans="1:8" ht="12" customHeight="1">
      <c r="A39" s="87"/>
      <c r="B39" s="73"/>
      <c r="C39" s="96"/>
      <c r="D39" s="97"/>
      <c r="E39" s="102"/>
      <c r="F39" s="98"/>
      <c r="G39" s="98">
        <f>#N/A</f>
        <v>0</v>
      </c>
      <c r="H39" s="95"/>
    </row>
    <row r="40" spans="1:8" ht="18" customHeight="1">
      <c r="A40" s="87"/>
      <c r="B40" s="72"/>
      <c r="C40" s="96"/>
      <c r="D40" s="97"/>
      <c r="E40" s="102"/>
      <c r="F40" s="98"/>
      <c r="G40" s="98">
        <f>#N/A</f>
        <v>0</v>
      </c>
      <c r="H40" s="95"/>
    </row>
    <row r="41" spans="1:8" ht="14.25" customHeight="1">
      <c r="A41" s="87"/>
      <c r="B41" s="74"/>
      <c r="C41" s="96"/>
      <c r="D41" s="97"/>
      <c r="E41" s="102"/>
      <c r="F41" s="98"/>
      <c r="G41" s="98">
        <f>#N/A</f>
        <v>0</v>
      </c>
      <c r="H41" s="95"/>
    </row>
    <row r="42" spans="1:8" ht="15.75">
      <c r="A42" s="103"/>
      <c r="B42" s="47" t="s">
        <v>200</v>
      </c>
      <c r="C42" s="104">
        <f>SUM(C9:C41)</f>
        <v>510036.36999999994</v>
      </c>
      <c r="D42" s="87"/>
      <c r="E42" s="87"/>
      <c r="F42" s="105">
        <f>SUM(F9:F41)</f>
        <v>263919.3</v>
      </c>
      <c r="G42" s="94">
        <f>#N/A</f>
        <v>349090.37</v>
      </c>
      <c r="H42" s="106"/>
    </row>
    <row r="43" spans="2:8" ht="15.75">
      <c r="B43" s="87" t="s">
        <v>198</v>
      </c>
      <c r="C43" s="93">
        <f>D4+E4-C42</f>
        <v>-510036.36999999994</v>
      </c>
      <c r="D43" s="87"/>
      <c r="E43" s="87"/>
      <c r="F43" s="107">
        <v>252649.77</v>
      </c>
      <c r="G43" s="87"/>
      <c r="H43" s="106"/>
    </row>
    <row r="44" spans="2:8" ht="15.75">
      <c r="B44" s="87" t="s">
        <v>204</v>
      </c>
      <c r="C44" s="104">
        <f>+C4-C42</f>
        <v>-310036.36999999994</v>
      </c>
      <c r="D44" s="87"/>
      <c r="E44" s="87"/>
      <c r="F44" s="107">
        <f>+F42-F43</f>
        <v>11269.529999999999</v>
      </c>
      <c r="G44" s="107"/>
      <c r="H44" s="87"/>
    </row>
    <row r="45" spans="2:6" ht="15.75">
      <c r="B45" s="108" t="s">
        <v>202</v>
      </c>
      <c r="C45" s="109">
        <f>+C44/500000*100</f>
        <v>-62.00727399999999</v>
      </c>
      <c r="F45" s="100"/>
    </row>
    <row r="46" spans="2:3" ht="15.75">
      <c r="B46" s="110" t="s">
        <v>199</v>
      </c>
      <c r="C46" s="111" t="e">
        <f>+C12+C13+#REF!+C14</f>
        <v>#REF!</v>
      </c>
    </row>
    <row r="47" spans="2:4" ht="15.75">
      <c r="B47" s="112" t="s">
        <v>201</v>
      </c>
      <c r="C47" s="113" t="e">
        <f>+C44-C46</f>
        <v>#REF!</v>
      </c>
      <c r="D47" s="100"/>
    </row>
    <row r="48" spans="2:7" ht="15.75">
      <c r="B48" s="108" t="s">
        <v>205</v>
      </c>
      <c r="C48" s="109" t="e">
        <f>+C47/500000*100</f>
        <v>#REF!</v>
      </c>
      <c r="D48" s="178"/>
      <c r="E48" s="178"/>
      <c r="F48" s="178"/>
      <c r="G48" s="178"/>
    </row>
    <row r="49" spans="2:7" ht="15.75">
      <c r="B49" s="112"/>
      <c r="F49" s="100"/>
      <c r="G49" s="100"/>
    </row>
    <row r="50" spans="2:6" ht="15.75">
      <c r="B50" s="112"/>
      <c r="F50" s="100"/>
    </row>
    <row r="51" spans="2:3" ht="15.75">
      <c r="B51" s="112"/>
      <c r="C51" s="113"/>
    </row>
  </sheetData>
  <sheetProtection/>
  <mergeCells count="9">
    <mergeCell ref="D48:G48"/>
    <mergeCell ref="A2:H2"/>
    <mergeCell ref="A5:A7"/>
    <mergeCell ref="B5:B7"/>
    <mergeCell ref="C5:E5"/>
    <mergeCell ref="F5:F7"/>
    <mergeCell ref="G5:G7"/>
    <mergeCell ref="H5:H7"/>
    <mergeCell ref="D6:E6"/>
  </mergeCells>
  <printOptions/>
  <pageMargins left="0.7480314960629921" right="0.7480314960629921" top="0.984251968503937" bottom="0.984251968503937" header="0" footer="0"/>
  <pageSetup fitToHeight="2" fitToWidth="1" horizontalDpi="600" verticalDpi="600" orientation="landscape" paperSize="9" scale="6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N55"/>
  <sheetViews>
    <sheetView zoomScalePageLayoutView="0" workbookViewId="0" topLeftCell="A1">
      <pane ySplit="7" topLeftCell="A8" activePane="bottomLeft" state="frozen"/>
      <selection pane="topLeft" activeCell="B12" sqref="B12"/>
      <selection pane="bottomLeft" activeCell="B12" sqref="B12"/>
    </sheetView>
  </sheetViews>
  <sheetFormatPr defaultColWidth="9.140625" defaultRowHeight="12.75"/>
  <cols>
    <col min="1" max="1" width="16.7109375" style="78" customWidth="1"/>
    <col min="2" max="2" width="67.8515625" style="78" hidden="1" customWidth="1"/>
    <col min="3" max="3" width="18.7109375" style="112" customWidth="1"/>
    <col min="4" max="4" width="17.28125" style="78" customWidth="1"/>
    <col min="5" max="5" width="11.8515625" style="78" customWidth="1"/>
    <col min="6" max="6" width="19.57421875" style="78" customWidth="1"/>
    <col min="7" max="7" width="23.28125" style="78" customWidth="1"/>
    <col min="8" max="8" width="24.8515625" style="78" customWidth="1"/>
    <col min="9" max="9" width="10.7109375" style="78" hidden="1" customWidth="1"/>
    <col min="10" max="10" width="9.140625" style="78" customWidth="1"/>
    <col min="11" max="11" width="10.7109375" style="78" hidden="1" customWidth="1"/>
    <col min="12" max="12" width="0" style="78" hidden="1" customWidth="1"/>
    <col min="13" max="14" width="9.57421875" style="78" hidden="1" customWidth="1"/>
    <col min="15" max="16384" width="9.140625" style="78" customWidth="1"/>
  </cols>
  <sheetData>
    <row r="1" ht="15.75"/>
    <row r="2" spans="1:8" ht="15.75">
      <c r="A2" s="179" t="s">
        <v>229</v>
      </c>
      <c r="B2" s="179"/>
      <c r="C2" s="179"/>
      <c r="D2" s="179"/>
      <c r="E2" s="179"/>
      <c r="F2" s="179"/>
      <c r="G2" s="179"/>
      <c r="H2" s="179"/>
    </row>
    <row r="3" spans="1:8" ht="15.75">
      <c r="A3" s="77"/>
      <c r="B3" s="77"/>
      <c r="C3" s="79"/>
      <c r="D3" s="77"/>
      <c r="E3" s="77"/>
      <c r="F3" s="77"/>
      <c r="G3" s="77"/>
      <c r="H3" s="77"/>
    </row>
    <row r="4" spans="1:8" ht="15.75">
      <c r="A4" s="3" t="s">
        <v>193</v>
      </c>
      <c r="B4" s="79" t="s">
        <v>193</v>
      </c>
      <c r="C4" s="80">
        <v>500000</v>
      </c>
      <c r="D4" s="23" t="s">
        <v>224</v>
      </c>
      <c r="E4" s="69">
        <v>40843</v>
      </c>
      <c r="F4" s="1" t="s">
        <v>227</v>
      </c>
      <c r="H4" s="140" t="s">
        <v>226</v>
      </c>
    </row>
    <row r="5" spans="1:8" ht="17.25" customHeight="1">
      <c r="A5" s="180" t="s">
        <v>1</v>
      </c>
      <c r="B5" s="180" t="s">
        <v>2</v>
      </c>
      <c r="C5" s="183" t="s">
        <v>3</v>
      </c>
      <c r="D5" s="184"/>
      <c r="E5" s="185"/>
      <c r="F5" s="186" t="s">
        <v>8</v>
      </c>
      <c r="G5" s="180" t="s">
        <v>228</v>
      </c>
      <c r="H5" s="180" t="s">
        <v>10</v>
      </c>
    </row>
    <row r="6" spans="1:8" ht="18.75" customHeight="1">
      <c r="A6" s="181"/>
      <c r="B6" s="181"/>
      <c r="C6" s="81" t="s">
        <v>4</v>
      </c>
      <c r="D6" s="191" t="s">
        <v>5</v>
      </c>
      <c r="E6" s="192"/>
      <c r="F6" s="187"/>
      <c r="G6" s="189"/>
      <c r="H6" s="181"/>
    </row>
    <row r="7" spans="1:8" ht="23.25" customHeight="1">
      <c r="A7" s="182"/>
      <c r="B7" s="182"/>
      <c r="C7" s="82"/>
      <c r="D7" s="83" t="s">
        <v>6</v>
      </c>
      <c r="E7" s="83" t="s">
        <v>7</v>
      </c>
      <c r="F7" s="188"/>
      <c r="G7" s="190"/>
      <c r="H7" s="182"/>
    </row>
    <row r="8" spans="1:8" ht="15.75">
      <c r="A8" s="84">
        <v>1</v>
      </c>
      <c r="B8" s="85">
        <v>2</v>
      </c>
      <c r="C8" s="86">
        <v>3</v>
      </c>
      <c r="D8" s="83">
        <v>4</v>
      </c>
      <c r="E8" s="83">
        <v>5</v>
      </c>
      <c r="F8" s="85">
        <v>6</v>
      </c>
      <c r="G8" s="85">
        <v>7</v>
      </c>
      <c r="H8" s="85">
        <v>8</v>
      </c>
    </row>
    <row r="9" spans="1:9" ht="18" customHeight="1">
      <c r="A9" s="87">
        <v>1</v>
      </c>
      <c r="B9" s="75" t="s">
        <v>196</v>
      </c>
      <c r="C9" s="131">
        <v>21500</v>
      </c>
      <c r="D9" s="132" t="s">
        <v>194</v>
      </c>
      <c r="E9" s="133">
        <v>40637</v>
      </c>
      <c r="F9" s="141">
        <v>21500</v>
      </c>
      <c r="G9" s="141">
        <f>#N/A</f>
        <v>0</v>
      </c>
      <c r="H9" s="134"/>
      <c r="I9" s="100">
        <f>+C9+C10+C11+C12+C13+C14+C15+C16+C17+C18+C19+C20+C21+C23</f>
        <v>405527.88</v>
      </c>
    </row>
    <row r="10" spans="1:8" ht="18" customHeight="1">
      <c r="A10" s="87">
        <v>2</v>
      </c>
      <c r="B10" s="76" t="s">
        <v>197</v>
      </c>
      <c r="C10" s="131">
        <v>150000</v>
      </c>
      <c r="D10" s="132" t="s">
        <v>195</v>
      </c>
      <c r="E10" s="133">
        <v>40644</v>
      </c>
      <c r="F10" s="141">
        <v>146867.87</v>
      </c>
      <c r="G10" s="141">
        <f>#N/A</f>
        <v>3132.1300000000047</v>
      </c>
      <c r="H10" s="134" t="s">
        <v>237</v>
      </c>
    </row>
    <row r="11" spans="1:8" ht="18" customHeight="1">
      <c r="A11" s="87">
        <v>3</v>
      </c>
      <c r="B11" s="92" t="s">
        <v>207</v>
      </c>
      <c r="C11" s="131">
        <v>50000</v>
      </c>
      <c r="D11" s="132" t="s">
        <v>96</v>
      </c>
      <c r="E11" s="133">
        <v>40655</v>
      </c>
      <c r="F11" s="141">
        <v>50000</v>
      </c>
      <c r="G11" s="141">
        <f>#N/A</f>
        <v>0</v>
      </c>
      <c r="H11" s="134"/>
    </row>
    <row r="12" spans="1:8" ht="18" customHeight="1">
      <c r="A12" s="87">
        <v>4</v>
      </c>
      <c r="B12" s="76" t="s">
        <v>208</v>
      </c>
      <c r="C12" s="131">
        <v>7241.75</v>
      </c>
      <c r="D12" s="132" t="s">
        <v>218</v>
      </c>
      <c r="E12" s="133">
        <v>40749</v>
      </c>
      <c r="F12" s="141">
        <v>7241.75</v>
      </c>
      <c r="G12" s="141">
        <f>#N/A</f>
        <v>0</v>
      </c>
      <c r="H12" s="134"/>
    </row>
    <row r="13" spans="1:8" ht="18" customHeight="1">
      <c r="A13" s="87">
        <v>5</v>
      </c>
      <c r="B13" s="121" t="s">
        <v>209</v>
      </c>
      <c r="C13" s="131">
        <v>1868.25</v>
      </c>
      <c r="D13" s="132" t="s">
        <v>218</v>
      </c>
      <c r="E13" s="133">
        <v>40749</v>
      </c>
      <c r="F13" s="141">
        <v>1868.25</v>
      </c>
      <c r="G13" s="141">
        <f>#N/A</f>
        <v>0</v>
      </c>
      <c r="H13" s="134"/>
    </row>
    <row r="14" spans="1:8" ht="18" customHeight="1" thickBot="1">
      <c r="A14" s="87">
        <v>6</v>
      </c>
      <c r="B14" s="76" t="s">
        <v>210</v>
      </c>
      <c r="C14" s="135">
        <v>102076.64</v>
      </c>
      <c r="D14" s="132" t="s">
        <v>218</v>
      </c>
      <c r="E14" s="133">
        <v>40749</v>
      </c>
      <c r="F14" s="142">
        <f>+C14</f>
        <v>102076.64</v>
      </c>
      <c r="G14" s="141">
        <f>#N/A</f>
        <v>0</v>
      </c>
      <c r="H14" s="134"/>
    </row>
    <row r="15" spans="1:14" ht="18" customHeight="1" thickBot="1">
      <c r="A15" s="87">
        <v>7</v>
      </c>
      <c r="B15" s="76" t="s">
        <v>211</v>
      </c>
      <c r="C15" s="135">
        <v>18000</v>
      </c>
      <c r="D15" s="132" t="s">
        <v>218</v>
      </c>
      <c r="E15" s="133">
        <v>40749</v>
      </c>
      <c r="F15" s="142">
        <v>17985.44</v>
      </c>
      <c r="G15" s="141">
        <f>#N/A</f>
        <v>14.56000000000131</v>
      </c>
      <c r="H15" s="134" t="s">
        <v>237</v>
      </c>
      <c r="K15" s="126">
        <f>+C9+C10+C11+C12+C13+C14+C15+C16+C17+C18+C19+C20+C21+C22</f>
        <v>408527.88</v>
      </c>
      <c r="L15" s="127">
        <v>500000</v>
      </c>
      <c r="M15" s="128">
        <f>+L15-K15</f>
        <v>91472.12</v>
      </c>
      <c r="N15" s="129">
        <f>+M15-40000</f>
        <v>51472.119999999995</v>
      </c>
    </row>
    <row r="16" spans="1:8" ht="18" customHeight="1">
      <c r="A16" s="87">
        <v>8</v>
      </c>
      <c r="B16" s="122" t="s">
        <v>212</v>
      </c>
      <c r="C16" s="135">
        <v>17000</v>
      </c>
      <c r="D16" s="132" t="s">
        <v>218</v>
      </c>
      <c r="E16" s="133">
        <v>40749</v>
      </c>
      <c r="F16" s="142">
        <v>16942.49</v>
      </c>
      <c r="G16" s="141">
        <f>#N/A</f>
        <v>57.5099999999984</v>
      </c>
      <c r="H16" s="134" t="s">
        <v>237</v>
      </c>
    </row>
    <row r="17" spans="1:8" ht="18" customHeight="1">
      <c r="A17" s="87">
        <v>9</v>
      </c>
      <c r="B17" s="123" t="s">
        <v>213</v>
      </c>
      <c r="C17" s="135">
        <v>9207.24</v>
      </c>
      <c r="D17" s="132" t="s">
        <v>218</v>
      </c>
      <c r="E17" s="133">
        <v>40749</v>
      </c>
      <c r="F17" s="142">
        <v>8928</v>
      </c>
      <c r="G17" s="141">
        <f>#N/A</f>
        <v>279.2399999999998</v>
      </c>
      <c r="H17" s="134" t="s">
        <v>237</v>
      </c>
    </row>
    <row r="18" spans="1:8" ht="18" customHeight="1">
      <c r="A18" s="87">
        <v>10</v>
      </c>
      <c r="B18" s="122" t="s">
        <v>214</v>
      </c>
      <c r="C18" s="135">
        <v>9000</v>
      </c>
      <c r="D18" s="132" t="s">
        <v>218</v>
      </c>
      <c r="E18" s="133">
        <v>40749</v>
      </c>
      <c r="F18" s="142">
        <v>9000</v>
      </c>
      <c r="G18" s="141">
        <f>#N/A</f>
        <v>0</v>
      </c>
      <c r="H18" s="138"/>
    </row>
    <row r="19" spans="1:8" ht="18" customHeight="1">
      <c r="A19" s="87">
        <v>11</v>
      </c>
      <c r="B19" s="122" t="s">
        <v>215</v>
      </c>
      <c r="C19" s="135">
        <v>3649</v>
      </c>
      <c r="D19" s="132" t="s">
        <v>218</v>
      </c>
      <c r="E19" s="133">
        <v>40749</v>
      </c>
      <c r="F19" s="142">
        <v>3649</v>
      </c>
      <c r="G19" s="141">
        <f>#N/A</f>
        <v>0</v>
      </c>
      <c r="H19" s="139"/>
    </row>
    <row r="20" spans="1:8" ht="18" customHeight="1">
      <c r="A20" s="87">
        <v>12</v>
      </c>
      <c r="B20" s="120" t="s">
        <v>216</v>
      </c>
      <c r="C20" s="135">
        <v>12485</v>
      </c>
      <c r="D20" s="132" t="s">
        <v>218</v>
      </c>
      <c r="E20" s="133">
        <v>40749</v>
      </c>
      <c r="F20" s="142">
        <v>8196.98</v>
      </c>
      <c r="G20" s="141">
        <f>#N/A</f>
        <v>4288.02</v>
      </c>
      <c r="H20" s="137" t="s">
        <v>237</v>
      </c>
    </row>
    <row r="21" spans="1:8" ht="18" customHeight="1">
      <c r="A21" s="87">
        <v>13</v>
      </c>
      <c r="B21" s="122" t="s">
        <v>217</v>
      </c>
      <c r="C21" s="135">
        <v>3500</v>
      </c>
      <c r="D21" s="132" t="s">
        <v>218</v>
      </c>
      <c r="E21" s="133">
        <v>40749</v>
      </c>
      <c r="F21" s="142">
        <v>3500</v>
      </c>
      <c r="G21" s="141">
        <f>#N/A</f>
        <v>0</v>
      </c>
      <c r="H21" s="136"/>
    </row>
    <row r="22" spans="1:8" ht="18" customHeight="1">
      <c r="A22" s="87">
        <v>14</v>
      </c>
      <c r="B22" s="72" t="s">
        <v>223</v>
      </c>
      <c r="C22" s="96">
        <v>3000</v>
      </c>
      <c r="D22" s="132" t="s">
        <v>222</v>
      </c>
      <c r="E22" s="99">
        <v>40805</v>
      </c>
      <c r="F22" s="142">
        <v>3000</v>
      </c>
      <c r="G22" s="142">
        <f>#N/A</f>
        <v>0</v>
      </c>
      <c r="H22" s="95"/>
    </row>
    <row r="23" spans="1:8" ht="19.5" customHeight="1" hidden="1">
      <c r="A23" s="87"/>
      <c r="B23" s="72"/>
      <c r="C23" s="114"/>
      <c r="D23" s="97"/>
      <c r="E23" s="99"/>
      <c r="F23" s="142"/>
      <c r="G23" s="142">
        <f>#N/A</f>
        <v>0</v>
      </c>
      <c r="H23" s="95"/>
    </row>
    <row r="24" spans="1:8" ht="11.25" customHeight="1" hidden="1">
      <c r="A24" s="87"/>
      <c r="B24" s="72"/>
      <c r="C24" s="96"/>
      <c r="D24" s="97"/>
      <c r="E24" s="99"/>
      <c r="F24" s="142"/>
      <c r="G24" s="142">
        <f>#N/A</f>
        <v>0</v>
      </c>
      <c r="H24" s="95"/>
    </row>
    <row r="25" spans="1:8" ht="14.25" customHeight="1" hidden="1">
      <c r="A25" s="87"/>
      <c r="B25" s="72"/>
      <c r="C25" s="96"/>
      <c r="D25" s="97"/>
      <c r="E25" s="99"/>
      <c r="F25" s="142"/>
      <c r="G25" s="142">
        <f>#N/A</f>
        <v>0</v>
      </c>
      <c r="H25" s="95"/>
    </row>
    <row r="26" spans="1:8" ht="14.25" customHeight="1" hidden="1">
      <c r="A26" s="87"/>
      <c r="B26" s="72"/>
      <c r="C26" s="96"/>
      <c r="D26" s="97"/>
      <c r="E26" s="99"/>
      <c r="F26" s="142"/>
      <c r="G26" s="142">
        <f>#N/A</f>
        <v>0</v>
      </c>
      <c r="H26" s="95"/>
    </row>
    <row r="27" spans="1:8" ht="14.25" customHeight="1" hidden="1">
      <c r="A27" s="87"/>
      <c r="B27" s="72"/>
      <c r="C27" s="96"/>
      <c r="D27" s="97"/>
      <c r="E27" s="99"/>
      <c r="F27" s="142"/>
      <c r="G27" s="142">
        <f>#N/A</f>
        <v>0</v>
      </c>
      <c r="H27" s="95"/>
    </row>
    <row r="28" spans="1:8" ht="16.5" customHeight="1" hidden="1">
      <c r="A28" s="87"/>
      <c r="B28" s="72"/>
      <c r="C28" s="96"/>
      <c r="D28" s="97"/>
      <c r="E28" s="99"/>
      <c r="F28" s="142"/>
      <c r="G28" s="142">
        <f>#N/A</f>
        <v>0</v>
      </c>
      <c r="H28" s="95"/>
    </row>
    <row r="29" spans="1:9" ht="14.25" customHeight="1" hidden="1">
      <c r="A29" s="87"/>
      <c r="B29" s="72"/>
      <c r="C29" s="96"/>
      <c r="D29" s="97"/>
      <c r="E29" s="99"/>
      <c r="F29" s="142"/>
      <c r="G29" s="142">
        <f>#N/A</f>
        <v>0</v>
      </c>
      <c r="H29" s="95"/>
      <c r="I29" s="100"/>
    </row>
    <row r="30" spans="1:8" ht="15" customHeight="1" hidden="1">
      <c r="A30" s="87"/>
      <c r="B30" s="72"/>
      <c r="C30" s="96"/>
      <c r="D30" s="97"/>
      <c r="E30" s="99"/>
      <c r="F30" s="142"/>
      <c r="G30" s="142">
        <f>#N/A</f>
        <v>0</v>
      </c>
      <c r="H30" s="95"/>
    </row>
    <row r="31" spans="1:8" ht="15" customHeight="1" hidden="1">
      <c r="A31" s="87"/>
      <c r="B31" s="72"/>
      <c r="C31" s="96"/>
      <c r="D31" s="97"/>
      <c r="E31" s="99"/>
      <c r="F31" s="143"/>
      <c r="G31" s="142">
        <f>#N/A</f>
        <v>0</v>
      </c>
      <c r="H31" s="95"/>
    </row>
    <row r="32" spans="1:8" ht="12" customHeight="1" hidden="1">
      <c r="A32" s="87"/>
      <c r="B32" s="72"/>
      <c r="C32" s="96"/>
      <c r="D32" s="97"/>
      <c r="E32" s="99"/>
      <c r="F32" s="142"/>
      <c r="G32" s="142">
        <f>#N/A</f>
        <v>0</v>
      </c>
      <c r="H32" s="95"/>
    </row>
    <row r="33" spans="1:8" ht="14.25" customHeight="1" hidden="1">
      <c r="A33" s="87"/>
      <c r="B33" s="72"/>
      <c r="C33" s="96"/>
      <c r="D33" s="97"/>
      <c r="E33" s="99"/>
      <c r="F33" s="142"/>
      <c r="G33" s="142">
        <f>#N/A</f>
        <v>0</v>
      </c>
      <c r="H33" s="95"/>
    </row>
    <row r="34" spans="1:8" ht="15" customHeight="1" hidden="1">
      <c r="A34" s="87"/>
      <c r="B34" s="71"/>
      <c r="C34" s="96"/>
      <c r="D34" s="97"/>
      <c r="E34" s="99"/>
      <c r="F34" s="142"/>
      <c r="G34" s="142">
        <f>#N/A</f>
        <v>0</v>
      </c>
      <c r="H34" s="95"/>
    </row>
    <row r="35" spans="1:8" ht="13.5" customHeight="1" hidden="1">
      <c r="A35" s="87"/>
      <c r="B35" s="72"/>
      <c r="C35" s="96"/>
      <c r="D35" s="97"/>
      <c r="E35" s="99"/>
      <c r="F35" s="142"/>
      <c r="G35" s="142">
        <f>#N/A</f>
        <v>0</v>
      </c>
      <c r="H35" s="95"/>
    </row>
    <row r="36" spans="1:8" ht="14.25" customHeight="1" hidden="1">
      <c r="A36" s="87"/>
      <c r="B36" s="72"/>
      <c r="C36" s="96"/>
      <c r="D36" s="97"/>
      <c r="E36" s="99"/>
      <c r="F36" s="142"/>
      <c r="G36" s="142">
        <f>#N/A</f>
        <v>0</v>
      </c>
      <c r="H36" s="95"/>
    </row>
    <row r="37" spans="1:8" ht="12" customHeight="1" hidden="1">
      <c r="A37" s="87"/>
      <c r="B37" s="72"/>
      <c r="C37" s="96"/>
      <c r="D37" s="97"/>
      <c r="E37" s="102"/>
      <c r="F37" s="142"/>
      <c r="G37" s="142">
        <f>#N/A</f>
        <v>0</v>
      </c>
      <c r="H37" s="95"/>
    </row>
    <row r="38" spans="1:8" ht="12" customHeight="1" hidden="1">
      <c r="A38" s="87"/>
      <c r="B38" s="73"/>
      <c r="C38" s="96"/>
      <c r="D38" s="97"/>
      <c r="E38" s="102"/>
      <c r="F38" s="142"/>
      <c r="G38" s="142">
        <f>#N/A</f>
        <v>0</v>
      </c>
      <c r="H38" s="95"/>
    </row>
    <row r="39" spans="1:8" ht="18" customHeight="1" hidden="1">
      <c r="A39" s="87"/>
      <c r="B39" s="72"/>
      <c r="C39" s="96"/>
      <c r="D39" s="97"/>
      <c r="E39" s="102"/>
      <c r="F39" s="142"/>
      <c r="G39" s="142">
        <f>#N/A</f>
        <v>0</v>
      </c>
      <c r="H39" s="95"/>
    </row>
    <row r="40" spans="1:8" ht="14.25" customHeight="1" hidden="1">
      <c r="A40" s="87"/>
      <c r="B40" s="74"/>
      <c r="C40" s="96"/>
      <c r="D40" s="97"/>
      <c r="E40" s="102"/>
      <c r="F40" s="142"/>
      <c r="G40" s="142">
        <f>#N/A</f>
        <v>0</v>
      </c>
      <c r="H40" s="95"/>
    </row>
    <row r="41" spans="1:8" ht="14.25" customHeight="1">
      <c r="A41" s="103">
        <v>15</v>
      </c>
      <c r="B41" s="74"/>
      <c r="C41" s="96">
        <v>9680</v>
      </c>
      <c r="D41" s="132" t="s">
        <v>235</v>
      </c>
      <c r="E41" s="102" t="s">
        <v>236</v>
      </c>
      <c r="F41" s="142">
        <v>0</v>
      </c>
      <c r="G41" s="142">
        <f>#N/A</f>
        <v>9680</v>
      </c>
      <c r="H41" s="95" t="s">
        <v>238</v>
      </c>
    </row>
    <row r="42" spans="1:8" ht="14.25" customHeight="1">
      <c r="A42" s="103">
        <v>16</v>
      </c>
      <c r="B42" s="74"/>
      <c r="C42" s="96">
        <v>41790</v>
      </c>
      <c r="D42" s="132" t="s">
        <v>235</v>
      </c>
      <c r="E42" s="102" t="s">
        <v>236</v>
      </c>
      <c r="F42" s="142">
        <f>11099.94+6287.1+24214.54</f>
        <v>41601.58</v>
      </c>
      <c r="G42" s="142">
        <f>#N/A</f>
        <v>188.41999999999825</v>
      </c>
      <c r="H42" s="95" t="s">
        <v>237</v>
      </c>
    </row>
    <row r="43" spans="1:8" ht="14.25" customHeight="1">
      <c r="A43" s="103"/>
      <c r="B43" s="74"/>
      <c r="C43" s="96"/>
      <c r="D43" s="97"/>
      <c r="E43" s="102"/>
      <c r="F43" s="96"/>
      <c r="G43" s="142"/>
      <c r="H43" s="95"/>
    </row>
    <row r="44" spans="1:8" ht="15.75">
      <c r="A44" s="103"/>
      <c r="B44" s="47" t="s">
        <v>200</v>
      </c>
      <c r="C44" s="104">
        <f>SUM(C9:C42)</f>
        <v>459997.88</v>
      </c>
      <c r="D44" s="87"/>
      <c r="E44" s="87"/>
      <c r="F44" s="144">
        <f>SUM(F9:F42)</f>
        <v>442358</v>
      </c>
      <c r="G44" s="145">
        <f>#N/A</f>
        <v>17639.880000000005</v>
      </c>
      <c r="H44" s="106"/>
    </row>
    <row r="45" spans="2:8" ht="15.75" hidden="1">
      <c r="B45" s="87" t="s">
        <v>198</v>
      </c>
      <c r="C45" s="93" t="e">
        <f>D4+E4-C44</f>
        <v>#VALUE!</v>
      </c>
      <c r="D45" s="87"/>
      <c r="E45" s="87"/>
      <c r="F45" s="107"/>
      <c r="G45" s="87"/>
      <c r="H45" s="106"/>
    </row>
    <row r="46" spans="2:8" ht="15.75" hidden="1">
      <c r="B46" s="87" t="s">
        <v>204</v>
      </c>
      <c r="C46" s="104">
        <f>+C4-C44</f>
        <v>40002.119999999995</v>
      </c>
      <c r="D46" s="87"/>
      <c r="E46" s="87"/>
      <c r="F46" s="87"/>
      <c r="G46" s="107"/>
      <c r="H46" s="87"/>
    </row>
    <row r="47" spans="2:6" ht="15.75" hidden="1">
      <c r="B47" s="108" t="s">
        <v>202</v>
      </c>
      <c r="C47" s="109">
        <f>+C46/500000*100</f>
        <v>8.000423999999999</v>
      </c>
      <c r="F47" s="100"/>
    </row>
    <row r="48" spans="2:3" ht="15.75" hidden="1">
      <c r="B48" s="110" t="s">
        <v>199</v>
      </c>
      <c r="C48" s="111" t="e">
        <f>+C12+C13+#REF!+C14</f>
        <v>#REF!</v>
      </c>
    </row>
    <row r="49" spans="2:4" ht="15.75" hidden="1">
      <c r="B49" s="112" t="s">
        <v>201</v>
      </c>
      <c r="C49" s="113" t="e">
        <f>+C46-C48</f>
        <v>#REF!</v>
      </c>
      <c r="D49" s="100"/>
    </row>
    <row r="50" spans="2:7" ht="15.75" hidden="1">
      <c r="B50" s="108" t="s">
        <v>205</v>
      </c>
      <c r="C50" s="109" t="e">
        <f>+C49/500000*100</f>
        <v>#REF!</v>
      </c>
      <c r="D50" s="178"/>
      <c r="E50" s="178"/>
      <c r="F50" s="178"/>
      <c r="G50" s="178"/>
    </row>
    <row r="51" spans="2:7" ht="15.75" hidden="1">
      <c r="B51" s="112"/>
      <c r="F51" s="100"/>
      <c r="G51" s="100"/>
    </row>
    <row r="52" spans="2:6" ht="15.75" hidden="1">
      <c r="B52" s="112"/>
      <c r="F52" s="100"/>
    </row>
    <row r="53" spans="1:3" ht="15.75">
      <c r="A53" s="78" t="s">
        <v>230</v>
      </c>
      <c r="B53" s="112"/>
      <c r="C53" s="113">
        <f>460000-C44</f>
        <v>2.1199999999953434</v>
      </c>
    </row>
    <row r="55" ht="15.75">
      <c r="F55" s="100"/>
    </row>
  </sheetData>
  <sheetProtection/>
  <mergeCells count="9">
    <mergeCell ref="D50:G50"/>
    <mergeCell ref="A2:H2"/>
    <mergeCell ref="A5:A7"/>
    <mergeCell ref="B5:B7"/>
    <mergeCell ref="C5:E5"/>
    <mergeCell ref="F5:F7"/>
    <mergeCell ref="G5:G7"/>
    <mergeCell ref="H5:H7"/>
    <mergeCell ref="D6:E6"/>
  </mergeCells>
  <printOptions/>
  <pageMargins left="0.75" right="0.75" top="1" bottom="1" header="0" footer="0"/>
  <pageSetup fitToHeight="2" fitToWidth="1" horizontalDpi="600" verticalDpi="600" orientation="portrait" paperSize="9" scale="6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N51"/>
  <sheetViews>
    <sheetView zoomScalePageLayoutView="0" workbookViewId="0" topLeftCell="A1">
      <pane ySplit="7" topLeftCell="A8" activePane="bottomLeft" state="frozen"/>
      <selection pane="topLeft" activeCell="F9" sqref="F9"/>
      <selection pane="bottomLeft" activeCell="F9" sqref="F9"/>
    </sheetView>
  </sheetViews>
  <sheetFormatPr defaultColWidth="9.140625" defaultRowHeight="12.75"/>
  <cols>
    <col min="1" max="1" width="7.8515625" style="78" customWidth="1"/>
    <col min="2" max="2" width="75.421875" style="78" customWidth="1"/>
    <col min="3" max="3" width="13.421875" style="112" customWidth="1"/>
    <col min="4" max="4" width="10.28125" style="78" customWidth="1"/>
    <col min="5" max="5" width="11.8515625" style="78" customWidth="1"/>
    <col min="6" max="6" width="13.421875" style="78" customWidth="1"/>
    <col min="7" max="7" width="13.00390625" style="78" customWidth="1"/>
    <col min="8" max="8" width="31.28125" style="78" customWidth="1"/>
    <col min="9" max="9" width="10.7109375" style="78" bestFit="1" customWidth="1"/>
    <col min="10" max="10" width="14.140625" style="78" customWidth="1"/>
    <col min="11" max="11" width="10.7109375" style="78" bestFit="1" customWidth="1"/>
    <col min="12" max="12" width="9.140625" style="78" customWidth="1"/>
    <col min="13" max="14" width="9.57421875" style="78" bestFit="1" customWidth="1"/>
    <col min="15" max="16384" width="9.140625" style="78" customWidth="1"/>
  </cols>
  <sheetData>
    <row r="1" ht="15.75"/>
    <row r="2" spans="1:8" ht="15.75">
      <c r="A2" s="179" t="s">
        <v>206</v>
      </c>
      <c r="B2" s="179"/>
      <c r="C2" s="179"/>
      <c r="D2" s="179"/>
      <c r="E2" s="179"/>
      <c r="F2" s="179"/>
      <c r="G2" s="179"/>
      <c r="H2" s="179"/>
    </row>
    <row r="3" spans="1:8" ht="15.75">
      <c r="A3" s="77"/>
      <c r="B3" s="77"/>
      <c r="C3" s="79"/>
      <c r="D3" s="77"/>
      <c r="E3" s="77"/>
      <c r="F3" s="77"/>
      <c r="G3" s="77"/>
      <c r="H3" s="77"/>
    </row>
    <row r="4" spans="2:8" ht="15.75">
      <c r="B4" s="79" t="s">
        <v>193</v>
      </c>
      <c r="C4" s="80">
        <v>500000</v>
      </c>
      <c r="D4" s="112" t="s">
        <v>224</v>
      </c>
      <c r="E4" s="130">
        <v>40843</v>
      </c>
      <c r="F4" s="78" t="s">
        <v>225</v>
      </c>
      <c r="G4" s="78">
        <v>40000</v>
      </c>
      <c r="H4" s="110" t="s">
        <v>226</v>
      </c>
    </row>
    <row r="5" spans="1:8" ht="17.25" customHeight="1">
      <c r="A5" s="180" t="s">
        <v>1</v>
      </c>
      <c r="B5" s="180" t="s">
        <v>2</v>
      </c>
      <c r="C5" s="183" t="s">
        <v>3</v>
      </c>
      <c r="D5" s="184"/>
      <c r="E5" s="185"/>
      <c r="F5" s="186" t="s">
        <v>8</v>
      </c>
      <c r="G5" s="180" t="s">
        <v>9</v>
      </c>
      <c r="H5" s="180" t="s">
        <v>10</v>
      </c>
    </row>
    <row r="6" spans="1:8" ht="18.75" customHeight="1">
      <c r="A6" s="181"/>
      <c r="B6" s="181"/>
      <c r="C6" s="81" t="s">
        <v>4</v>
      </c>
      <c r="D6" s="191" t="s">
        <v>5</v>
      </c>
      <c r="E6" s="192"/>
      <c r="F6" s="187"/>
      <c r="G6" s="189"/>
      <c r="H6" s="181"/>
    </row>
    <row r="7" spans="1:8" ht="23.25" customHeight="1">
      <c r="A7" s="182"/>
      <c r="B7" s="182"/>
      <c r="C7" s="82"/>
      <c r="D7" s="83" t="s">
        <v>6</v>
      </c>
      <c r="E7" s="83" t="s">
        <v>7</v>
      </c>
      <c r="F7" s="188"/>
      <c r="G7" s="190"/>
      <c r="H7" s="182"/>
    </row>
    <row r="8" spans="1:8" ht="15.75">
      <c r="A8" s="84">
        <v>1</v>
      </c>
      <c r="B8" s="85">
        <v>2</v>
      </c>
      <c r="C8" s="86">
        <v>3</v>
      </c>
      <c r="D8" s="83">
        <v>4</v>
      </c>
      <c r="E8" s="83">
        <v>5</v>
      </c>
      <c r="F8" s="85">
        <v>6</v>
      </c>
      <c r="G8" s="85">
        <v>7</v>
      </c>
      <c r="H8" s="85">
        <v>8</v>
      </c>
    </row>
    <row r="9" spans="1:11" ht="65.25" customHeight="1">
      <c r="A9" s="87">
        <v>1</v>
      </c>
      <c r="B9" s="75" t="s">
        <v>196</v>
      </c>
      <c r="C9" s="88">
        <v>21500</v>
      </c>
      <c r="D9" s="124" t="s">
        <v>194</v>
      </c>
      <c r="E9" s="89">
        <v>40637</v>
      </c>
      <c r="F9" s="90">
        <v>21500</v>
      </c>
      <c r="G9" s="90">
        <f>#N/A</f>
        <v>0</v>
      </c>
      <c r="H9" s="91" t="s">
        <v>203</v>
      </c>
      <c r="I9" s="100"/>
      <c r="J9" s="100"/>
      <c r="K9" s="90"/>
    </row>
    <row r="10" spans="1:8" ht="93.75" customHeight="1">
      <c r="A10" s="87">
        <v>2</v>
      </c>
      <c r="B10" s="76" t="s">
        <v>197</v>
      </c>
      <c r="C10" s="88">
        <v>150000</v>
      </c>
      <c r="D10" s="124" t="s">
        <v>195</v>
      </c>
      <c r="E10" s="89">
        <v>40644</v>
      </c>
      <c r="F10" s="90">
        <f>14897.21+9753.92+16984.49+2529.82+14370.11+3396.94+54954.06+29981.32-0.01</f>
        <v>146867.86</v>
      </c>
      <c r="G10" s="90">
        <f>#N/A</f>
        <v>3132.140000000014</v>
      </c>
      <c r="H10" s="91" t="s">
        <v>221</v>
      </c>
    </row>
    <row r="11" spans="1:8" ht="18" customHeight="1">
      <c r="A11" s="87">
        <v>3</v>
      </c>
      <c r="B11" s="92" t="s">
        <v>207</v>
      </c>
      <c r="C11" s="88">
        <v>50000</v>
      </c>
      <c r="D11" s="124" t="s">
        <v>96</v>
      </c>
      <c r="E11" s="89">
        <v>40655</v>
      </c>
      <c r="F11" s="90">
        <v>50000</v>
      </c>
      <c r="G11" s="90">
        <f>#N/A</f>
        <v>0</v>
      </c>
      <c r="H11" s="91">
        <v>40695</v>
      </c>
    </row>
    <row r="12" spans="1:8" ht="30.75" customHeight="1">
      <c r="A12" s="87"/>
      <c r="B12" s="76" t="s">
        <v>208</v>
      </c>
      <c r="C12" s="88">
        <v>7241.75</v>
      </c>
      <c r="D12" s="124" t="s">
        <v>218</v>
      </c>
      <c r="E12" s="89">
        <v>40749</v>
      </c>
      <c r="F12" s="90">
        <f>2925.16+4316.59</f>
        <v>7241.75</v>
      </c>
      <c r="G12" s="90">
        <f>#N/A</f>
        <v>0</v>
      </c>
      <c r="H12" s="91" t="s">
        <v>220</v>
      </c>
    </row>
    <row r="13" spans="1:8" ht="17.25" customHeight="1">
      <c r="A13" s="87"/>
      <c r="B13" s="121" t="s">
        <v>209</v>
      </c>
      <c r="C13" s="88">
        <v>1868.25</v>
      </c>
      <c r="D13" s="124" t="s">
        <v>218</v>
      </c>
      <c r="E13" s="89">
        <v>40749</v>
      </c>
      <c r="F13" s="90">
        <v>1868.25</v>
      </c>
      <c r="G13" s="90">
        <f>#N/A</f>
        <v>0</v>
      </c>
      <c r="H13" s="91" t="s">
        <v>219</v>
      </c>
    </row>
    <row r="14" spans="1:8" ht="64.5" customHeight="1" thickBot="1">
      <c r="A14" s="87"/>
      <c r="B14" s="76" t="s">
        <v>210</v>
      </c>
      <c r="C14" s="115">
        <v>102076.64</v>
      </c>
      <c r="D14" s="124" t="s">
        <v>218</v>
      </c>
      <c r="E14" s="89">
        <v>40749</v>
      </c>
      <c r="F14" s="116">
        <v>102076.64</v>
      </c>
      <c r="G14" s="90">
        <f>#N/A</f>
        <v>0</v>
      </c>
      <c r="H14" s="91"/>
    </row>
    <row r="15" spans="1:14" ht="96.75" customHeight="1" thickBot="1">
      <c r="A15" s="87"/>
      <c r="B15" s="76" t="s">
        <v>211</v>
      </c>
      <c r="C15" s="115">
        <v>18000</v>
      </c>
      <c r="D15" s="124" t="s">
        <v>218</v>
      </c>
      <c r="E15" s="89">
        <v>40749</v>
      </c>
      <c r="F15" s="116">
        <v>17985.44</v>
      </c>
      <c r="G15" s="90">
        <f>#N/A</f>
        <v>14.56000000000131</v>
      </c>
      <c r="H15" s="117" t="s">
        <v>234</v>
      </c>
      <c r="K15" s="126"/>
      <c r="L15" s="127"/>
      <c r="M15" s="128"/>
      <c r="N15" s="129"/>
    </row>
    <row r="16" spans="1:11" ht="28.5" customHeight="1">
      <c r="A16" s="87"/>
      <c r="B16" s="122" t="s">
        <v>212</v>
      </c>
      <c r="C16" s="115">
        <v>17000</v>
      </c>
      <c r="D16" s="124" t="s">
        <v>218</v>
      </c>
      <c r="E16" s="89">
        <v>40749</v>
      </c>
      <c r="F16" s="116">
        <v>16942.49</v>
      </c>
      <c r="G16" s="90">
        <f>#N/A</f>
        <v>57.5099999999984</v>
      </c>
      <c r="H16" s="91" t="s">
        <v>231</v>
      </c>
      <c r="K16" s="100"/>
    </row>
    <row r="17" spans="1:8" ht="15" customHeight="1">
      <c r="A17" s="87"/>
      <c r="B17" s="123" t="s">
        <v>213</v>
      </c>
      <c r="C17" s="115">
        <v>9207.24</v>
      </c>
      <c r="D17" s="124" t="s">
        <v>218</v>
      </c>
      <c r="E17" s="89">
        <v>40749</v>
      </c>
      <c r="F17" s="116">
        <v>8928</v>
      </c>
      <c r="G17" s="90">
        <f>#N/A</f>
        <v>279.2399999999998</v>
      </c>
      <c r="H17" s="118" t="s">
        <v>233</v>
      </c>
    </row>
    <row r="18" spans="1:8" ht="51.75" customHeight="1">
      <c r="A18" s="87"/>
      <c r="B18" s="122" t="s">
        <v>214</v>
      </c>
      <c r="C18" s="115">
        <v>9000</v>
      </c>
      <c r="D18" s="124" t="s">
        <v>218</v>
      </c>
      <c r="E18" s="89">
        <v>40749</v>
      </c>
      <c r="F18" s="116">
        <v>9000</v>
      </c>
      <c r="G18" s="90">
        <f>#N/A</f>
        <v>0</v>
      </c>
      <c r="H18" s="119"/>
    </row>
    <row r="19" spans="1:8" ht="33" customHeight="1">
      <c r="A19" s="87"/>
      <c r="B19" s="122" t="s">
        <v>215</v>
      </c>
      <c r="C19" s="115">
        <v>3649</v>
      </c>
      <c r="D19" s="124" t="s">
        <v>218</v>
      </c>
      <c r="E19" s="89">
        <v>40749</v>
      </c>
      <c r="F19" s="116">
        <v>3649</v>
      </c>
      <c r="G19" s="90">
        <f>#N/A</f>
        <v>0</v>
      </c>
      <c r="H19" s="125">
        <v>40760</v>
      </c>
    </row>
    <row r="20" spans="1:8" ht="43.5" customHeight="1">
      <c r="A20" s="87"/>
      <c r="B20" s="120" t="s">
        <v>216</v>
      </c>
      <c r="C20" s="115">
        <v>12485</v>
      </c>
      <c r="D20" s="124" t="s">
        <v>218</v>
      </c>
      <c r="E20" s="89">
        <v>40749</v>
      </c>
      <c r="F20" s="116">
        <f>6022.91+2174.08</f>
        <v>8196.99</v>
      </c>
      <c r="G20" s="90">
        <f>#N/A</f>
        <v>4288.01</v>
      </c>
      <c r="H20" s="118"/>
    </row>
    <row r="21" spans="1:8" ht="28.5" customHeight="1">
      <c r="A21" s="87"/>
      <c r="B21" s="122" t="s">
        <v>217</v>
      </c>
      <c r="C21" s="115">
        <v>3500</v>
      </c>
      <c r="D21" s="124" t="s">
        <v>218</v>
      </c>
      <c r="E21" s="89">
        <v>40749</v>
      </c>
      <c r="F21" s="116">
        <v>3500</v>
      </c>
      <c r="G21" s="90">
        <f>#N/A</f>
        <v>0</v>
      </c>
      <c r="H21" s="117"/>
    </row>
    <row r="22" spans="1:8" ht="15" customHeight="1">
      <c r="A22" s="87"/>
      <c r="B22" s="72" t="s">
        <v>223</v>
      </c>
      <c r="C22" s="96">
        <v>3000</v>
      </c>
      <c r="D22" s="124" t="s">
        <v>222</v>
      </c>
      <c r="E22" s="99">
        <v>40805</v>
      </c>
      <c r="F22" s="98">
        <v>3000</v>
      </c>
      <c r="G22" s="98">
        <f>#N/A</f>
        <v>0</v>
      </c>
      <c r="H22" s="95"/>
    </row>
    <row r="23" spans="1:8" ht="19.5" customHeight="1">
      <c r="A23" s="87"/>
      <c r="B23" s="72"/>
      <c r="C23" s="114">
        <f>SUM(C9:C22)</f>
        <v>408527.88</v>
      </c>
      <c r="D23" s="97"/>
      <c r="E23" s="99"/>
      <c r="F23" s="98"/>
      <c r="G23" s="98">
        <f>#N/A</f>
        <v>408527.88</v>
      </c>
      <c r="H23" s="95"/>
    </row>
    <row r="24" spans="1:8" ht="30.75" customHeight="1">
      <c r="A24" s="87"/>
      <c r="B24" s="72" t="s">
        <v>240</v>
      </c>
      <c r="C24" s="96">
        <v>9680</v>
      </c>
      <c r="D24" s="97" t="s">
        <v>235</v>
      </c>
      <c r="E24" s="99">
        <v>40905</v>
      </c>
      <c r="F24" s="98">
        <v>0</v>
      </c>
      <c r="G24" s="98">
        <f>#N/A</f>
        <v>9680</v>
      </c>
      <c r="H24" s="95"/>
    </row>
    <row r="25" spans="1:8" ht="34.5" customHeight="1">
      <c r="A25" s="87"/>
      <c r="B25" s="72" t="s">
        <v>239</v>
      </c>
      <c r="C25" s="96">
        <v>41790</v>
      </c>
      <c r="D25" s="97" t="s">
        <v>235</v>
      </c>
      <c r="E25" s="99">
        <v>40905</v>
      </c>
      <c r="F25" s="98">
        <f>11099.94+6287.1+24214.54</f>
        <v>41601.58</v>
      </c>
      <c r="G25" s="98">
        <f>+C25-F25</f>
        <v>188.41999999999825</v>
      </c>
      <c r="H25" s="95"/>
    </row>
    <row r="26" spans="1:8" ht="14.25" customHeight="1">
      <c r="A26" s="87"/>
      <c r="B26" s="72" t="s">
        <v>232</v>
      </c>
      <c r="C26" s="96">
        <f>460000-C23-C24-C25</f>
        <v>2.1199999999953434</v>
      </c>
      <c r="D26" s="97"/>
      <c r="E26" s="99"/>
      <c r="F26" s="98"/>
      <c r="G26" s="98">
        <f>#N/A</f>
        <v>2.1199999999953434</v>
      </c>
      <c r="H26" s="95"/>
    </row>
    <row r="27" spans="1:8" ht="14.25" customHeight="1">
      <c r="A27" s="87"/>
      <c r="B27" s="72"/>
      <c r="C27" s="96"/>
      <c r="D27" s="97"/>
      <c r="E27" s="99"/>
      <c r="F27" s="98"/>
      <c r="G27" s="98">
        <f>#N/A</f>
        <v>0</v>
      </c>
      <c r="H27" s="95"/>
    </row>
    <row r="28" spans="1:8" ht="14.25" customHeight="1">
      <c r="A28" s="87"/>
      <c r="B28" s="72"/>
      <c r="C28" s="96"/>
      <c r="D28" s="97"/>
      <c r="E28" s="99"/>
      <c r="F28" s="98"/>
      <c r="G28" s="98">
        <f>#N/A</f>
        <v>0</v>
      </c>
      <c r="H28" s="95"/>
    </row>
    <row r="29" spans="1:8" ht="16.5" customHeight="1">
      <c r="A29" s="87"/>
      <c r="B29" s="72"/>
      <c r="C29" s="96"/>
      <c r="D29" s="97"/>
      <c r="E29" s="99"/>
      <c r="F29" s="98"/>
      <c r="G29" s="98">
        <f>#N/A</f>
        <v>0</v>
      </c>
      <c r="H29" s="95"/>
    </row>
    <row r="30" spans="1:9" ht="14.25" customHeight="1">
      <c r="A30" s="87"/>
      <c r="B30" s="72"/>
      <c r="C30" s="96"/>
      <c r="D30" s="97"/>
      <c r="E30" s="99"/>
      <c r="F30" s="98"/>
      <c r="G30" s="98">
        <f>#N/A</f>
        <v>0</v>
      </c>
      <c r="H30" s="95"/>
      <c r="I30" s="100"/>
    </row>
    <row r="31" spans="1:8" ht="15" customHeight="1">
      <c r="A31" s="87"/>
      <c r="B31" s="72"/>
      <c r="C31" s="96"/>
      <c r="D31" s="97"/>
      <c r="E31" s="99"/>
      <c r="F31" s="98"/>
      <c r="G31" s="98">
        <f>#N/A</f>
        <v>0</v>
      </c>
      <c r="H31" s="95"/>
    </row>
    <row r="32" spans="1:8" ht="15" customHeight="1">
      <c r="A32" s="87"/>
      <c r="B32" s="72"/>
      <c r="C32" s="96"/>
      <c r="D32" s="97"/>
      <c r="E32" s="99"/>
      <c r="F32" s="101"/>
      <c r="G32" s="98">
        <f>#N/A</f>
        <v>0</v>
      </c>
      <c r="H32" s="95"/>
    </row>
    <row r="33" spans="1:8" ht="12" customHeight="1">
      <c r="A33" s="87"/>
      <c r="B33" s="72"/>
      <c r="C33" s="96"/>
      <c r="D33" s="97"/>
      <c r="E33" s="99"/>
      <c r="F33" s="98"/>
      <c r="G33" s="98">
        <f>#N/A</f>
        <v>0</v>
      </c>
      <c r="H33" s="95"/>
    </row>
    <row r="34" spans="1:8" ht="14.25" customHeight="1">
      <c r="A34" s="87"/>
      <c r="B34" s="72"/>
      <c r="C34" s="96"/>
      <c r="D34" s="97"/>
      <c r="E34" s="99"/>
      <c r="F34" s="98"/>
      <c r="G34" s="98">
        <f>#N/A</f>
        <v>0</v>
      </c>
      <c r="H34" s="95"/>
    </row>
    <row r="35" spans="1:8" ht="15" customHeight="1">
      <c r="A35" s="87"/>
      <c r="B35" s="71"/>
      <c r="C35" s="96"/>
      <c r="D35" s="97"/>
      <c r="E35" s="99"/>
      <c r="F35" s="98"/>
      <c r="G35" s="98">
        <f>#N/A</f>
        <v>0</v>
      </c>
      <c r="H35" s="95"/>
    </row>
    <row r="36" spans="1:8" ht="13.5" customHeight="1">
      <c r="A36" s="87"/>
      <c r="B36" s="72"/>
      <c r="C36" s="96"/>
      <c r="D36" s="97"/>
      <c r="E36" s="99"/>
      <c r="F36" s="98"/>
      <c r="G36" s="98">
        <f>#N/A</f>
        <v>0</v>
      </c>
      <c r="H36" s="95"/>
    </row>
    <row r="37" spans="1:8" ht="14.25" customHeight="1">
      <c r="A37" s="87"/>
      <c r="B37" s="72"/>
      <c r="C37" s="96"/>
      <c r="D37" s="97"/>
      <c r="E37" s="99"/>
      <c r="F37" s="98"/>
      <c r="G37" s="98">
        <f>#N/A</f>
        <v>0</v>
      </c>
      <c r="H37" s="95"/>
    </row>
    <row r="38" spans="1:8" ht="12" customHeight="1">
      <c r="A38" s="87"/>
      <c r="B38" s="72"/>
      <c r="C38" s="96"/>
      <c r="D38" s="97"/>
      <c r="E38" s="102"/>
      <c r="F38" s="98"/>
      <c r="G38" s="98">
        <f>#N/A</f>
        <v>0</v>
      </c>
      <c r="H38" s="95"/>
    </row>
    <row r="39" spans="1:8" ht="12" customHeight="1">
      <c r="A39" s="87"/>
      <c r="B39" s="73"/>
      <c r="C39" s="96"/>
      <c r="D39" s="97"/>
      <c r="E39" s="102"/>
      <c r="F39" s="98"/>
      <c r="G39" s="98">
        <f>#N/A</f>
        <v>0</v>
      </c>
      <c r="H39" s="95"/>
    </row>
    <row r="40" spans="1:8" ht="18" customHeight="1">
      <c r="A40" s="87"/>
      <c r="B40" s="72"/>
      <c r="C40" s="96"/>
      <c r="D40" s="97"/>
      <c r="E40" s="102"/>
      <c r="F40" s="98"/>
      <c r="G40" s="98">
        <f>#N/A</f>
        <v>0</v>
      </c>
      <c r="H40" s="95"/>
    </row>
    <row r="41" spans="1:8" ht="14.25" customHeight="1">
      <c r="A41" s="87"/>
      <c r="B41" s="74"/>
      <c r="C41" s="96"/>
      <c r="D41" s="97"/>
      <c r="E41" s="102"/>
      <c r="F41" s="98"/>
      <c r="G41" s="98">
        <f>#N/A</f>
        <v>0</v>
      </c>
      <c r="H41" s="95"/>
    </row>
    <row r="42" spans="1:8" ht="15.75">
      <c r="A42" s="103"/>
      <c r="B42" s="47" t="s">
        <v>200</v>
      </c>
      <c r="C42" s="104">
        <f>SUM(C9:C41)</f>
        <v>868527.88</v>
      </c>
      <c r="D42" s="87"/>
      <c r="E42" s="87"/>
      <c r="F42" s="105">
        <f>SUM(F9:F41)</f>
        <v>442358</v>
      </c>
      <c r="G42" s="94">
        <f>#N/A</f>
        <v>426169.88</v>
      </c>
      <c r="H42" s="106"/>
    </row>
    <row r="43" spans="2:8" ht="15.75">
      <c r="B43" s="87" t="s">
        <v>198</v>
      </c>
      <c r="C43" s="93" t="e">
        <f>D4+E4-C42</f>
        <v>#VALUE!</v>
      </c>
      <c r="D43" s="87"/>
      <c r="E43" s="87"/>
      <c r="F43" s="107">
        <v>252649.77</v>
      </c>
      <c r="G43" s="87"/>
      <c r="H43" s="106"/>
    </row>
    <row r="44" spans="2:8" ht="15.75">
      <c r="B44" s="87" t="s">
        <v>204</v>
      </c>
      <c r="C44" s="104">
        <f>+C4-C42</f>
        <v>-368527.88</v>
      </c>
      <c r="D44" s="87"/>
      <c r="E44" s="87"/>
      <c r="F44" s="107">
        <f>+F42-F43</f>
        <v>189708.23</v>
      </c>
      <c r="G44" s="107"/>
      <c r="H44" s="87"/>
    </row>
    <row r="45" spans="2:6" ht="15.75">
      <c r="B45" s="108" t="s">
        <v>202</v>
      </c>
      <c r="C45" s="109">
        <f>+C44/500000*100</f>
        <v>-73.70557600000001</v>
      </c>
      <c r="F45" s="100"/>
    </row>
    <row r="46" spans="2:3" ht="15.75">
      <c r="B46" s="110" t="s">
        <v>199</v>
      </c>
      <c r="C46" s="111" t="e">
        <f>+C12+C13+#REF!+C14</f>
        <v>#REF!</v>
      </c>
    </row>
    <row r="47" spans="2:4" ht="15.75">
      <c r="B47" s="112" t="s">
        <v>201</v>
      </c>
      <c r="C47" s="113" t="e">
        <f>+C44-C46</f>
        <v>#REF!</v>
      </c>
      <c r="D47" s="100"/>
    </row>
    <row r="48" spans="2:7" ht="15.75">
      <c r="B48" s="108" t="s">
        <v>205</v>
      </c>
      <c r="C48" s="109" t="e">
        <f>+C47/500000*100</f>
        <v>#REF!</v>
      </c>
      <c r="D48" s="178"/>
      <c r="E48" s="178"/>
      <c r="F48" s="178"/>
      <c r="G48" s="178"/>
    </row>
    <row r="49" spans="2:7" ht="15.75">
      <c r="B49" s="112"/>
      <c r="F49" s="100"/>
      <c r="G49" s="100"/>
    </row>
    <row r="50" spans="2:6" ht="15.75">
      <c r="B50" s="112"/>
      <c r="F50" s="100"/>
    </row>
    <row r="51" spans="2:3" ht="15.75">
      <c r="B51" s="112"/>
      <c r="C51" s="113"/>
    </row>
  </sheetData>
  <sheetProtection/>
  <mergeCells count="9">
    <mergeCell ref="D48:G48"/>
    <mergeCell ref="A2:H2"/>
    <mergeCell ref="A5:A7"/>
    <mergeCell ref="B5:B7"/>
    <mergeCell ref="C5:E5"/>
    <mergeCell ref="F5:F7"/>
    <mergeCell ref="G5:G7"/>
    <mergeCell ref="H5:H7"/>
    <mergeCell ref="D6:E6"/>
  </mergeCells>
  <printOptions/>
  <pageMargins left="0.75" right="0.75" top="1" bottom="1" header="0" footer="0"/>
  <pageSetup fitToHeight="2" fitToWidth="1" horizontalDpi="600" verticalDpi="600" orientation="portrait" paperSize="9" scale="3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I68"/>
  <sheetViews>
    <sheetView zoomScalePageLayoutView="0" workbookViewId="0" topLeftCell="A1">
      <pane ySplit="7" topLeftCell="A8" activePane="bottomLeft" state="frozen"/>
      <selection pane="topLeft" activeCell="F9" sqref="F9"/>
      <selection pane="bottomLeft" activeCell="F9" sqref="F9"/>
    </sheetView>
  </sheetViews>
  <sheetFormatPr defaultColWidth="9.140625" defaultRowHeight="12.75"/>
  <cols>
    <col min="1" max="1" width="2.421875" style="1" customWidth="1"/>
    <col min="2" max="2" width="82.00390625" style="1" customWidth="1"/>
    <col min="3" max="3" width="10.28125" style="23" customWidth="1"/>
    <col min="4" max="7" width="10.28125" style="1" customWidth="1"/>
    <col min="8" max="8" width="24.421875" style="1" customWidth="1"/>
    <col min="9" max="16384" width="9.140625" style="1" customWidth="1"/>
  </cols>
  <sheetData>
    <row r="2" spans="1:8" ht="12.75">
      <c r="A2" s="194" t="s">
        <v>86</v>
      </c>
      <c r="B2" s="194"/>
      <c r="C2" s="194"/>
      <c r="D2" s="194"/>
      <c r="E2" s="194"/>
      <c r="F2" s="194"/>
      <c r="G2" s="194"/>
      <c r="H2" s="194"/>
    </row>
    <row r="3" spans="1:8" ht="12.75">
      <c r="A3" s="12"/>
      <c r="B3" s="12"/>
      <c r="C3" s="55"/>
      <c r="D3" s="12"/>
      <c r="E3" s="12"/>
      <c r="F3" s="12"/>
      <c r="G3" s="12"/>
      <c r="H3" s="12"/>
    </row>
    <row r="4" spans="2:4" ht="12.75">
      <c r="B4" s="3" t="s">
        <v>12</v>
      </c>
      <c r="C4" s="56">
        <v>1000000</v>
      </c>
      <c r="D4" s="3" t="s">
        <v>0</v>
      </c>
    </row>
    <row r="5" spans="1:8" ht="17.25" customHeight="1">
      <c r="A5" s="195" t="s">
        <v>1</v>
      </c>
      <c r="B5" s="195" t="s">
        <v>2</v>
      </c>
      <c r="C5" s="198" t="s">
        <v>3</v>
      </c>
      <c r="D5" s="199"/>
      <c r="E5" s="200"/>
      <c r="F5" s="201" t="s">
        <v>8</v>
      </c>
      <c r="G5" s="195" t="s">
        <v>9</v>
      </c>
      <c r="H5" s="195" t="s">
        <v>10</v>
      </c>
    </row>
    <row r="6" spans="1:8" ht="18.75" customHeight="1">
      <c r="A6" s="196"/>
      <c r="B6" s="196"/>
      <c r="C6" s="57" t="s">
        <v>4</v>
      </c>
      <c r="D6" s="206" t="s">
        <v>5</v>
      </c>
      <c r="E6" s="207"/>
      <c r="F6" s="202"/>
      <c r="G6" s="204"/>
      <c r="H6" s="196"/>
    </row>
    <row r="7" spans="1:8" ht="13.5" customHeight="1">
      <c r="A7" s="197"/>
      <c r="B7" s="197"/>
      <c r="C7" s="58"/>
      <c r="D7" s="4" t="s">
        <v>6</v>
      </c>
      <c r="E7" s="4" t="s">
        <v>7</v>
      </c>
      <c r="F7" s="203"/>
      <c r="G7" s="205"/>
      <c r="H7" s="197"/>
    </row>
    <row r="8" spans="1:8" ht="12.75">
      <c r="A8" s="5">
        <v>1</v>
      </c>
      <c r="B8" s="6">
        <v>2</v>
      </c>
      <c r="C8" s="59">
        <v>3</v>
      </c>
      <c r="D8" s="4">
        <v>4</v>
      </c>
      <c r="E8" s="4">
        <v>5</v>
      </c>
      <c r="F8" s="6">
        <v>6</v>
      </c>
      <c r="G8" s="6">
        <v>7</v>
      </c>
      <c r="H8" s="6">
        <v>8</v>
      </c>
    </row>
    <row r="9" spans="1:8" ht="31.5" customHeight="1">
      <c r="A9" s="5"/>
      <c r="B9" s="15" t="s">
        <v>65</v>
      </c>
      <c r="C9" s="60">
        <v>2173</v>
      </c>
      <c r="D9" s="4" t="s">
        <v>60</v>
      </c>
      <c r="E9" s="19" t="s">
        <v>62</v>
      </c>
      <c r="F9" s="14">
        <v>2173</v>
      </c>
      <c r="G9" s="14">
        <v>0</v>
      </c>
      <c r="H9" s="16" t="s">
        <v>68</v>
      </c>
    </row>
    <row r="10" spans="1:8" ht="20.25" customHeight="1">
      <c r="A10" s="5"/>
      <c r="B10" s="15" t="s">
        <v>67</v>
      </c>
      <c r="C10" s="60">
        <v>900</v>
      </c>
      <c r="D10" s="4" t="s">
        <v>60</v>
      </c>
      <c r="E10" s="19" t="s">
        <v>62</v>
      </c>
      <c r="F10" s="14">
        <v>900</v>
      </c>
      <c r="G10" s="14">
        <v>0</v>
      </c>
      <c r="H10" s="16" t="s">
        <v>69</v>
      </c>
    </row>
    <row r="11" spans="1:8" ht="38.25" customHeight="1">
      <c r="A11" s="2">
        <v>1</v>
      </c>
      <c r="B11" s="7" t="s">
        <v>87</v>
      </c>
      <c r="C11" s="61">
        <v>49335.33</v>
      </c>
      <c r="D11" s="4" t="s">
        <v>88</v>
      </c>
      <c r="E11" s="9" t="s">
        <v>89</v>
      </c>
      <c r="F11" s="8">
        <v>49335.33</v>
      </c>
      <c r="G11" s="8">
        <f>+C11-F11</f>
        <v>0</v>
      </c>
      <c r="H11" s="10" t="s">
        <v>130</v>
      </c>
    </row>
    <row r="12" spans="1:8" ht="25.5" customHeight="1">
      <c r="A12" s="2">
        <v>2</v>
      </c>
      <c r="B12" s="7" t="s">
        <v>90</v>
      </c>
      <c r="C12" s="61">
        <v>9339.18</v>
      </c>
      <c r="D12" s="4" t="s">
        <v>88</v>
      </c>
      <c r="E12" s="9" t="s">
        <v>89</v>
      </c>
      <c r="F12" s="8">
        <v>9339.18</v>
      </c>
      <c r="G12" s="8">
        <f>#N/A</f>
        <v>0</v>
      </c>
      <c r="H12" s="10" t="s">
        <v>131</v>
      </c>
    </row>
    <row r="13" spans="1:8" ht="31.5" customHeight="1">
      <c r="A13" s="2">
        <v>3</v>
      </c>
      <c r="B13" s="7" t="s">
        <v>91</v>
      </c>
      <c r="C13" s="61">
        <v>3155.86</v>
      </c>
      <c r="D13" s="4" t="s">
        <v>88</v>
      </c>
      <c r="E13" s="9" t="s">
        <v>89</v>
      </c>
      <c r="F13" s="8">
        <v>3155.86</v>
      </c>
      <c r="G13" s="8">
        <f>#N/A</f>
        <v>0</v>
      </c>
      <c r="H13" s="10" t="s">
        <v>125</v>
      </c>
    </row>
    <row r="14" spans="1:8" ht="51.75" customHeight="1">
      <c r="A14" s="2">
        <v>4</v>
      </c>
      <c r="B14" s="7" t="s">
        <v>123</v>
      </c>
      <c r="C14" s="61">
        <v>59000</v>
      </c>
      <c r="D14" s="4" t="s">
        <v>88</v>
      </c>
      <c r="E14" s="9" t="s">
        <v>89</v>
      </c>
      <c r="F14" s="8">
        <v>58319.58</v>
      </c>
      <c r="G14" s="8">
        <f>#N/A</f>
        <v>680.4199999999983</v>
      </c>
      <c r="H14" s="10" t="s">
        <v>122</v>
      </c>
    </row>
    <row r="15" spans="1:8" ht="30.75" customHeight="1">
      <c r="A15" s="2">
        <v>5</v>
      </c>
      <c r="B15" s="13" t="s">
        <v>127</v>
      </c>
      <c r="C15" s="60">
        <v>5270.76</v>
      </c>
      <c r="D15" s="4" t="s">
        <v>88</v>
      </c>
      <c r="E15" s="9" t="s">
        <v>89</v>
      </c>
      <c r="F15" s="14">
        <v>5270.76</v>
      </c>
      <c r="G15" s="8">
        <f>#N/A</f>
        <v>0</v>
      </c>
      <c r="H15" s="10" t="s">
        <v>128</v>
      </c>
    </row>
    <row r="16" spans="1:8" ht="38.25" customHeight="1">
      <c r="A16" s="2">
        <v>6</v>
      </c>
      <c r="B16" s="15" t="s">
        <v>124</v>
      </c>
      <c r="C16" s="60">
        <v>19000</v>
      </c>
      <c r="D16" s="4" t="s">
        <v>88</v>
      </c>
      <c r="E16" s="9" t="s">
        <v>89</v>
      </c>
      <c r="F16" s="14">
        <v>8772.45</v>
      </c>
      <c r="G16" s="8">
        <f>#N/A</f>
        <v>10227.55</v>
      </c>
      <c r="H16" s="10" t="s">
        <v>122</v>
      </c>
    </row>
    <row r="17" spans="1:8" ht="37.5" customHeight="1">
      <c r="A17" s="2">
        <v>7</v>
      </c>
      <c r="B17" s="15" t="s">
        <v>92</v>
      </c>
      <c r="C17" s="60">
        <v>14385</v>
      </c>
      <c r="D17" s="4" t="s">
        <v>88</v>
      </c>
      <c r="E17" s="9" t="s">
        <v>89</v>
      </c>
      <c r="F17" s="14">
        <v>14385</v>
      </c>
      <c r="G17" s="8">
        <f>#N/A</f>
        <v>0</v>
      </c>
      <c r="H17" s="10" t="s">
        <v>129</v>
      </c>
    </row>
    <row r="18" spans="1:8" ht="40.5" customHeight="1">
      <c r="A18" s="2">
        <v>8</v>
      </c>
      <c r="B18" s="16" t="s">
        <v>163</v>
      </c>
      <c r="C18" s="60">
        <v>6120.34</v>
      </c>
      <c r="D18" s="48" t="s">
        <v>162</v>
      </c>
      <c r="E18" s="49" t="s">
        <v>164</v>
      </c>
      <c r="F18" s="40">
        <v>6120.34</v>
      </c>
      <c r="G18" s="8">
        <f>#N/A</f>
        <v>0</v>
      </c>
      <c r="H18" s="18" t="s">
        <v>161</v>
      </c>
    </row>
    <row r="19" spans="1:8" ht="51.75" customHeight="1">
      <c r="A19" s="2">
        <v>9</v>
      </c>
      <c r="B19" s="15" t="s">
        <v>93</v>
      </c>
      <c r="C19" s="60">
        <v>1658.67</v>
      </c>
      <c r="D19" s="4" t="s">
        <v>88</v>
      </c>
      <c r="E19" s="9" t="s">
        <v>89</v>
      </c>
      <c r="F19" s="14">
        <v>1658.67</v>
      </c>
      <c r="G19" s="8">
        <f>#N/A</f>
        <v>0</v>
      </c>
      <c r="H19" s="10" t="s">
        <v>126</v>
      </c>
    </row>
    <row r="20" spans="1:8" ht="27" customHeight="1">
      <c r="A20" s="2">
        <v>10</v>
      </c>
      <c r="B20" s="15" t="s">
        <v>118</v>
      </c>
      <c r="C20" s="60">
        <v>10000</v>
      </c>
      <c r="D20" s="4" t="s">
        <v>96</v>
      </c>
      <c r="E20" s="9" t="s">
        <v>98</v>
      </c>
      <c r="F20" s="14">
        <v>10000</v>
      </c>
      <c r="G20" s="8">
        <f>#N/A</f>
        <v>0</v>
      </c>
      <c r="H20" s="16" t="s">
        <v>119</v>
      </c>
    </row>
    <row r="21" spans="1:8" ht="55.5" customHeight="1">
      <c r="A21" s="2">
        <v>11</v>
      </c>
      <c r="B21" s="15" t="s">
        <v>94</v>
      </c>
      <c r="C21" s="60">
        <v>6154.93</v>
      </c>
      <c r="D21" s="4" t="s">
        <v>96</v>
      </c>
      <c r="E21" s="9" t="s">
        <v>98</v>
      </c>
      <c r="F21" s="14">
        <v>6154.93</v>
      </c>
      <c r="G21" s="8">
        <f>#N/A</f>
        <v>0</v>
      </c>
      <c r="H21" s="6" t="s">
        <v>121</v>
      </c>
    </row>
    <row r="22" spans="1:8" ht="39" customHeight="1">
      <c r="A22" s="2">
        <v>12</v>
      </c>
      <c r="B22" s="15" t="s">
        <v>95</v>
      </c>
      <c r="C22" s="60">
        <v>14475.43</v>
      </c>
      <c r="D22" s="4" t="s">
        <v>96</v>
      </c>
      <c r="E22" s="9" t="s">
        <v>98</v>
      </c>
      <c r="F22" s="14">
        <v>14475.43</v>
      </c>
      <c r="G22" s="8">
        <f>#N/A</f>
        <v>0</v>
      </c>
      <c r="H22" s="6" t="s">
        <v>120</v>
      </c>
    </row>
    <row r="23" spans="1:8" ht="57" customHeight="1">
      <c r="A23" s="2">
        <v>13</v>
      </c>
      <c r="B23" s="65" t="s">
        <v>100</v>
      </c>
      <c r="C23" s="60">
        <v>4851.67</v>
      </c>
      <c r="D23" s="4" t="s">
        <v>97</v>
      </c>
      <c r="E23" s="9" t="s">
        <v>99</v>
      </c>
      <c r="F23" s="14">
        <v>4839.28</v>
      </c>
      <c r="G23" s="8">
        <f>#N/A</f>
        <v>12.390000000000327</v>
      </c>
      <c r="H23" s="16" t="s">
        <v>114</v>
      </c>
    </row>
    <row r="24" spans="1:8" ht="66.75" customHeight="1">
      <c r="A24" s="2">
        <v>14</v>
      </c>
      <c r="B24" s="15" t="s">
        <v>117</v>
      </c>
      <c r="C24" s="60">
        <v>10000</v>
      </c>
      <c r="D24" s="4" t="s">
        <v>97</v>
      </c>
      <c r="E24" s="9" t="s">
        <v>99</v>
      </c>
      <c r="F24" s="14">
        <v>9351</v>
      </c>
      <c r="G24" s="8">
        <f>#N/A</f>
        <v>649</v>
      </c>
      <c r="H24" s="18" t="s">
        <v>116</v>
      </c>
    </row>
    <row r="25" spans="1:8" ht="44.25" customHeight="1">
      <c r="A25" s="2">
        <v>15</v>
      </c>
      <c r="B25" s="15" t="s">
        <v>101</v>
      </c>
      <c r="C25" s="60">
        <v>5100</v>
      </c>
      <c r="D25" s="4" t="s">
        <v>97</v>
      </c>
      <c r="E25" s="9" t="s">
        <v>99</v>
      </c>
      <c r="F25" s="14">
        <v>5100</v>
      </c>
      <c r="G25" s="14"/>
      <c r="H25" s="16" t="s">
        <v>115</v>
      </c>
    </row>
    <row r="26" spans="1:8" ht="65.25" customHeight="1">
      <c r="A26" s="2">
        <v>16</v>
      </c>
      <c r="B26" s="15" t="s">
        <v>137</v>
      </c>
      <c r="C26" s="60">
        <v>50000</v>
      </c>
      <c r="D26" s="4" t="s">
        <v>97</v>
      </c>
      <c r="E26" s="9" t="s">
        <v>99</v>
      </c>
      <c r="F26" s="41">
        <v>49929.44</v>
      </c>
      <c r="G26" s="14">
        <f>+C26-F26</f>
        <v>70.55999999999767</v>
      </c>
      <c r="H26" s="42"/>
    </row>
    <row r="27" spans="1:8" ht="39" customHeight="1">
      <c r="A27" s="2">
        <v>17</v>
      </c>
      <c r="B27" s="15" t="s">
        <v>135</v>
      </c>
      <c r="C27" s="60">
        <v>12427.06</v>
      </c>
      <c r="D27" s="4" t="s">
        <v>97</v>
      </c>
      <c r="E27" s="9" t="s">
        <v>99</v>
      </c>
      <c r="F27" s="41">
        <v>9999.23</v>
      </c>
      <c r="G27" s="14">
        <f>+C27-F27</f>
        <v>2427.83</v>
      </c>
      <c r="H27" s="42" t="s">
        <v>136</v>
      </c>
    </row>
    <row r="28" spans="1:8" ht="81" customHeight="1">
      <c r="A28" s="2">
        <v>18</v>
      </c>
      <c r="B28" s="15" t="s">
        <v>105</v>
      </c>
      <c r="C28" s="60">
        <v>67424.63</v>
      </c>
      <c r="D28" s="4" t="s">
        <v>102</v>
      </c>
      <c r="E28" s="9" t="s">
        <v>103</v>
      </c>
      <c r="F28" s="14">
        <v>61943.57</v>
      </c>
      <c r="G28" s="14">
        <f>+C28-F28</f>
        <v>5481.060000000005</v>
      </c>
      <c r="H28" s="16" t="s">
        <v>112</v>
      </c>
    </row>
    <row r="29" spans="1:8" ht="27.75" customHeight="1">
      <c r="A29" s="2">
        <v>19</v>
      </c>
      <c r="B29" s="66" t="s">
        <v>106</v>
      </c>
      <c r="C29" s="60">
        <v>2172.72</v>
      </c>
      <c r="D29" s="4" t="s">
        <v>102</v>
      </c>
      <c r="E29" s="9" t="s">
        <v>103</v>
      </c>
      <c r="F29" s="40">
        <v>2172.72</v>
      </c>
      <c r="G29" s="14">
        <f>#N/A</f>
        <v>0</v>
      </c>
      <c r="H29" s="16"/>
    </row>
    <row r="30" spans="1:8" ht="53.25" customHeight="1">
      <c r="A30" s="2">
        <v>20</v>
      </c>
      <c r="B30" s="15" t="s">
        <v>132</v>
      </c>
      <c r="C30" s="60">
        <v>5000</v>
      </c>
      <c r="D30" s="4" t="s">
        <v>102</v>
      </c>
      <c r="E30" s="9" t="s">
        <v>103</v>
      </c>
      <c r="F30" s="41">
        <v>4996.09</v>
      </c>
      <c r="G30" s="14">
        <f>#N/A</f>
        <v>3.9099999999998545</v>
      </c>
      <c r="H30" s="16" t="s">
        <v>133</v>
      </c>
    </row>
    <row r="31" spans="1:8" ht="52.5" customHeight="1">
      <c r="A31" s="2">
        <v>21</v>
      </c>
      <c r="B31" s="15" t="s">
        <v>148</v>
      </c>
      <c r="C31" s="60">
        <v>15000</v>
      </c>
      <c r="D31" s="4" t="s">
        <v>102</v>
      </c>
      <c r="E31" s="9" t="s">
        <v>103</v>
      </c>
      <c r="F31" s="41">
        <v>14812</v>
      </c>
      <c r="G31" s="14">
        <f>#N/A</f>
        <v>188</v>
      </c>
      <c r="H31" s="16" t="s">
        <v>155</v>
      </c>
    </row>
    <row r="32" spans="1:9" ht="54.75" customHeight="1">
      <c r="A32" s="2">
        <v>22</v>
      </c>
      <c r="B32" s="15" t="s">
        <v>107</v>
      </c>
      <c r="C32" s="60">
        <v>15112.81</v>
      </c>
      <c r="D32" s="4" t="s">
        <v>102</v>
      </c>
      <c r="E32" s="9" t="s">
        <v>103</v>
      </c>
      <c r="F32" s="14">
        <v>15112.81</v>
      </c>
      <c r="G32" s="14">
        <f>#N/A</f>
        <v>0</v>
      </c>
      <c r="H32" s="16" t="s">
        <v>112</v>
      </c>
      <c r="I32" s="11"/>
    </row>
    <row r="33" spans="1:8" ht="39" customHeight="1">
      <c r="A33" s="2">
        <v>23</v>
      </c>
      <c r="B33" s="15" t="s">
        <v>113</v>
      </c>
      <c r="C33" s="60">
        <v>17878</v>
      </c>
      <c r="D33" s="4" t="s">
        <v>102</v>
      </c>
      <c r="E33" s="9" t="s">
        <v>103</v>
      </c>
      <c r="F33" s="14">
        <v>17878</v>
      </c>
      <c r="G33" s="14">
        <f>#N/A</f>
        <v>0</v>
      </c>
      <c r="H33" s="16" t="s">
        <v>134</v>
      </c>
    </row>
    <row r="34" spans="1:8" ht="37.5" customHeight="1">
      <c r="A34" s="2">
        <v>24</v>
      </c>
      <c r="B34" s="66" t="s">
        <v>108</v>
      </c>
      <c r="C34" s="60">
        <v>6700</v>
      </c>
      <c r="D34" s="4" t="s">
        <v>102</v>
      </c>
      <c r="E34" s="9" t="s">
        <v>103</v>
      </c>
      <c r="F34" s="43">
        <v>0</v>
      </c>
      <c r="G34" s="14">
        <f>#N/A</f>
        <v>6700</v>
      </c>
      <c r="H34" s="16"/>
    </row>
    <row r="35" spans="1:8" ht="26.25" customHeight="1">
      <c r="A35" s="2">
        <v>25</v>
      </c>
      <c r="B35" s="15" t="s">
        <v>104</v>
      </c>
      <c r="C35" s="60">
        <v>7203</v>
      </c>
      <c r="D35" s="4" t="s">
        <v>110</v>
      </c>
      <c r="E35" s="9" t="s">
        <v>111</v>
      </c>
      <c r="F35" s="41">
        <v>7203</v>
      </c>
      <c r="G35" s="14">
        <f>#N/A</f>
        <v>0</v>
      </c>
      <c r="H35" s="16" t="s">
        <v>146</v>
      </c>
    </row>
    <row r="36" spans="1:8" ht="37.5" customHeight="1">
      <c r="A36" s="2">
        <v>26</v>
      </c>
      <c r="B36" s="15" t="s">
        <v>160</v>
      </c>
      <c r="C36" s="60">
        <v>6000</v>
      </c>
      <c r="D36" s="4" t="s">
        <v>110</v>
      </c>
      <c r="E36" s="9" t="s">
        <v>111</v>
      </c>
      <c r="F36" s="41">
        <v>6000</v>
      </c>
      <c r="G36" s="14">
        <f>#N/A</f>
        <v>0</v>
      </c>
      <c r="H36" s="16" t="s">
        <v>169</v>
      </c>
    </row>
    <row r="37" spans="1:8" ht="59.25" customHeight="1">
      <c r="A37" s="2">
        <v>27</v>
      </c>
      <c r="B37" s="46" t="s">
        <v>158</v>
      </c>
      <c r="C37" s="60">
        <v>28200</v>
      </c>
      <c r="D37" s="4" t="s">
        <v>110</v>
      </c>
      <c r="E37" s="9" t="s">
        <v>111</v>
      </c>
      <c r="F37" s="41">
        <v>27999.97</v>
      </c>
      <c r="G37" s="14">
        <f>#N/A</f>
        <v>200.02999999999884</v>
      </c>
      <c r="H37" s="16" t="s">
        <v>155</v>
      </c>
    </row>
    <row r="38" spans="1:8" ht="114" customHeight="1">
      <c r="A38" s="2">
        <v>28</v>
      </c>
      <c r="B38" s="45" t="s">
        <v>147</v>
      </c>
      <c r="C38" s="60">
        <v>5697.87</v>
      </c>
      <c r="D38" s="4" t="s">
        <v>110</v>
      </c>
      <c r="E38" s="9" t="s">
        <v>111</v>
      </c>
      <c r="F38" s="41">
        <f>4334.76+983.39</f>
        <v>5318.150000000001</v>
      </c>
      <c r="G38" s="14">
        <f>#N/A</f>
        <v>379.71999999999935</v>
      </c>
      <c r="H38" s="16" t="s">
        <v>145</v>
      </c>
    </row>
    <row r="39" spans="1:8" ht="82.5" customHeight="1">
      <c r="A39" s="2">
        <v>30</v>
      </c>
      <c r="B39" s="45" t="s">
        <v>109</v>
      </c>
      <c r="C39" s="60">
        <v>56610.54</v>
      </c>
      <c r="D39" s="4" t="s">
        <v>110</v>
      </c>
      <c r="E39" s="9" t="s">
        <v>111</v>
      </c>
      <c r="F39" s="41">
        <v>56610.54</v>
      </c>
      <c r="G39" s="14">
        <f>#N/A</f>
        <v>0</v>
      </c>
      <c r="H39" s="16"/>
    </row>
    <row r="40" spans="1:8" ht="51" customHeight="1">
      <c r="A40" s="2">
        <v>29</v>
      </c>
      <c r="B40" s="45" t="s">
        <v>156</v>
      </c>
      <c r="C40" s="60">
        <v>20000</v>
      </c>
      <c r="D40" s="4" t="s">
        <v>138</v>
      </c>
      <c r="E40" s="19" t="s">
        <v>139</v>
      </c>
      <c r="F40" s="14">
        <v>20000</v>
      </c>
      <c r="G40" s="14">
        <f>+C40-F40</f>
        <v>0</v>
      </c>
      <c r="H40" s="16" t="s">
        <v>155</v>
      </c>
    </row>
    <row r="41" spans="1:8" ht="38.25" customHeight="1">
      <c r="A41" s="2"/>
      <c r="B41" s="67" t="s">
        <v>184</v>
      </c>
      <c r="C41" s="60">
        <v>2984</v>
      </c>
      <c r="D41" s="4" t="s">
        <v>140</v>
      </c>
      <c r="E41" s="19" t="s">
        <v>153</v>
      </c>
      <c r="F41" s="14">
        <v>2910</v>
      </c>
      <c r="G41" s="14">
        <f>#N/A</f>
        <v>74</v>
      </c>
      <c r="H41" s="16" t="s">
        <v>183</v>
      </c>
    </row>
    <row r="42" spans="1:8" ht="56.25" customHeight="1">
      <c r="A42" s="2">
        <v>28</v>
      </c>
      <c r="B42" s="45" t="s">
        <v>144</v>
      </c>
      <c r="C42" s="60">
        <v>7500</v>
      </c>
      <c r="D42" s="4" t="s">
        <v>140</v>
      </c>
      <c r="E42" s="19" t="s">
        <v>153</v>
      </c>
      <c r="F42" s="14">
        <v>7500</v>
      </c>
      <c r="G42" s="14">
        <f>#N/A</f>
        <v>0</v>
      </c>
      <c r="H42" s="16" t="s">
        <v>142</v>
      </c>
    </row>
    <row r="43" spans="1:8" ht="109.5" customHeight="1">
      <c r="A43" s="2">
        <v>29</v>
      </c>
      <c r="B43" s="44" t="s">
        <v>141</v>
      </c>
      <c r="C43" s="60">
        <v>4303.51</v>
      </c>
      <c r="D43" s="4" t="s">
        <v>140</v>
      </c>
      <c r="E43" s="19" t="s">
        <v>153</v>
      </c>
      <c r="F43" s="14">
        <v>4088.18</v>
      </c>
      <c r="G43" s="14">
        <f>#N/A</f>
        <v>215.33000000000038</v>
      </c>
      <c r="H43" s="16" t="s">
        <v>143</v>
      </c>
    </row>
    <row r="44" spans="1:8" ht="57.75" customHeight="1">
      <c r="A44" s="2">
        <v>30</v>
      </c>
      <c r="B44" s="44" t="s">
        <v>159</v>
      </c>
      <c r="C44" s="60">
        <v>7820</v>
      </c>
      <c r="D44" s="4" t="s">
        <v>152</v>
      </c>
      <c r="E44" s="19" t="s">
        <v>154</v>
      </c>
      <c r="F44" s="14">
        <v>7740.3</v>
      </c>
      <c r="G44" s="14">
        <f>#N/A</f>
        <v>79.69999999999982</v>
      </c>
      <c r="H44" s="16" t="s">
        <v>169</v>
      </c>
    </row>
    <row r="45" spans="1:8" ht="63" customHeight="1">
      <c r="A45" s="2">
        <v>31</v>
      </c>
      <c r="B45" s="44" t="s">
        <v>149</v>
      </c>
      <c r="C45" s="60">
        <v>20474.51</v>
      </c>
      <c r="D45" s="4" t="s">
        <v>152</v>
      </c>
      <c r="E45" s="19" t="s">
        <v>154</v>
      </c>
      <c r="F45" s="14">
        <v>20474.51</v>
      </c>
      <c r="G45" s="14">
        <f>#N/A</f>
        <v>0</v>
      </c>
      <c r="H45" s="16" t="s">
        <v>157</v>
      </c>
    </row>
    <row r="46" spans="1:8" ht="50.25" customHeight="1">
      <c r="A46" s="2">
        <v>32</v>
      </c>
      <c r="B46" s="45" t="s">
        <v>150</v>
      </c>
      <c r="C46" s="60">
        <v>2760.63</v>
      </c>
      <c r="D46" s="4" t="s">
        <v>152</v>
      </c>
      <c r="E46" s="19" t="s">
        <v>154</v>
      </c>
      <c r="F46" s="14">
        <v>2760.63</v>
      </c>
      <c r="G46" s="14">
        <f>#N/A</f>
        <v>0</v>
      </c>
      <c r="H46" s="16" t="s">
        <v>173</v>
      </c>
    </row>
    <row r="47" spans="1:8" ht="33.75" customHeight="1">
      <c r="A47" s="2">
        <v>33</v>
      </c>
      <c r="B47" s="68" t="s">
        <v>151</v>
      </c>
      <c r="C47" s="60">
        <v>8778</v>
      </c>
      <c r="D47" s="4" t="s">
        <v>152</v>
      </c>
      <c r="E47" s="19" t="s">
        <v>154</v>
      </c>
      <c r="F47" s="14">
        <v>8778</v>
      </c>
      <c r="G47" s="14">
        <f>#N/A</f>
        <v>0</v>
      </c>
      <c r="H47" s="16" t="s">
        <v>177</v>
      </c>
    </row>
    <row r="48" spans="1:8" ht="99.75" customHeight="1">
      <c r="A48" s="50"/>
      <c r="B48" s="47" t="s">
        <v>166</v>
      </c>
      <c r="C48" s="60">
        <v>5751.66</v>
      </c>
      <c r="D48" s="4" t="s">
        <v>178</v>
      </c>
      <c r="E48" s="19" t="s">
        <v>174</v>
      </c>
      <c r="F48" s="14">
        <v>5751.66</v>
      </c>
      <c r="G48" s="14">
        <f>#N/A</f>
        <v>0</v>
      </c>
      <c r="H48" s="16" t="s">
        <v>177</v>
      </c>
    </row>
    <row r="49" spans="1:8" ht="82.5" customHeight="1">
      <c r="A49" s="50"/>
      <c r="B49" s="47" t="s">
        <v>165</v>
      </c>
      <c r="C49" s="60">
        <v>52810.59</v>
      </c>
      <c r="D49" s="4" t="s">
        <v>178</v>
      </c>
      <c r="E49" s="19" t="s">
        <v>174</v>
      </c>
      <c r="F49" s="14">
        <v>52810.59</v>
      </c>
      <c r="G49" s="14">
        <f>#N/A</f>
        <v>0</v>
      </c>
      <c r="H49" s="16" t="s">
        <v>175</v>
      </c>
    </row>
    <row r="50" spans="1:8" ht="69" customHeight="1">
      <c r="A50" s="50"/>
      <c r="B50" s="47" t="s">
        <v>179</v>
      </c>
      <c r="C50" s="60">
        <v>15000</v>
      </c>
      <c r="D50" s="4" t="s">
        <v>178</v>
      </c>
      <c r="E50" s="19" t="s">
        <v>174</v>
      </c>
      <c r="F50" s="14">
        <v>14970</v>
      </c>
      <c r="G50" s="14">
        <f>#N/A</f>
        <v>30</v>
      </c>
      <c r="H50" s="69">
        <v>40539</v>
      </c>
    </row>
    <row r="51" spans="1:8" ht="50.25" customHeight="1">
      <c r="A51" s="50"/>
      <c r="B51" s="47" t="s">
        <v>167</v>
      </c>
      <c r="C51" s="60">
        <v>30000</v>
      </c>
      <c r="D51" s="4" t="s">
        <v>178</v>
      </c>
      <c r="E51" s="19" t="s">
        <v>174</v>
      </c>
      <c r="F51" s="14">
        <v>30000</v>
      </c>
      <c r="G51" s="14">
        <f>#N/A</f>
        <v>0</v>
      </c>
      <c r="H51" s="54" t="s">
        <v>176</v>
      </c>
    </row>
    <row r="52" spans="1:8" ht="63.75" customHeight="1">
      <c r="A52" s="50"/>
      <c r="B52" s="47" t="s">
        <v>168</v>
      </c>
      <c r="C52" s="62">
        <v>27000</v>
      </c>
      <c r="D52" s="4" t="s">
        <v>178</v>
      </c>
      <c r="E52" s="19" t="s">
        <v>174</v>
      </c>
      <c r="F52" s="51">
        <v>0</v>
      </c>
      <c r="G52" s="51">
        <f>#N/A</f>
        <v>27000</v>
      </c>
      <c r="H52" s="54" t="s">
        <v>180</v>
      </c>
    </row>
    <row r="53" spans="1:8" ht="54.75" customHeight="1">
      <c r="A53" s="50"/>
      <c r="B53" s="47" t="s">
        <v>170</v>
      </c>
      <c r="C53" s="62">
        <v>51500</v>
      </c>
      <c r="D53" s="52" t="s">
        <v>181</v>
      </c>
      <c r="E53" s="53" t="s">
        <v>182</v>
      </c>
      <c r="F53" s="51">
        <v>49000</v>
      </c>
      <c r="G53" s="51">
        <f>#N/A</f>
        <v>2500</v>
      </c>
      <c r="H53" s="54"/>
    </row>
    <row r="54" spans="1:8" ht="44.25" customHeight="1">
      <c r="A54" s="50"/>
      <c r="B54" s="47" t="s">
        <v>171</v>
      </c>
      <c r="C54" s="62">
        <v>25000</v>
      </c>
      <c r="D54" s="52" t="s">
        <v>181</v>
      </c>
      <c r="E54" s="53" t="s">
        <v>182</v>
      </c>
      <c r="F54" s="51">
        <v>25000</v>
      </c>
      <c r="G54" s="51">
        <f>#N/A</f>
        <v>0</v>
      </c>
      <c r="H54" s="54" t="s">
        <v>176</v>
      </c>
    </row>
    <row r="55" spans="1:8" ht="34.5" customHeight="1">
      <c r="A55" s="50"/>
      <c r="B55" s="47" t="s">
        <v>172</v>
      </c>
      <c r="C55" s="62">
        <v>8004</v>
      </c>
      <c r="D55" s="52" t="s">
        <v>181</v>
      </c>
      <c r="E55" s="53" t="s">
        <v>182</v>
      </c>
      <c r="F55" s="51">
        <v>8004</v>
      </c>
      <c r="G55" s="51">
        <f>#N/A</f>
        <v>0</v>
      </c>
      <c r="H55" s="54" t="s">
        <v>183</v>
      </c>
    </row>
    <row r="56" spans="1:8" ht="34.5" customHeight="1">
      <c r="A56" s="50"/>
      <c r="B56" s="47" t="s">
        <v>186</v>
      </c>
      <c r="C56" s="62">
        <v>20500.51</v>
      </c>
      <c r="D56" s="52" t="s">
        <v>185</v>
      </c>
      <c r="E56" s="53" t="s">
        <v>183</v>
      </c>
      <c r="F56" s="51">
        <v>20500.51</v>
      </c>
      <c r="G56" s="51">
        <f>#N/A</f>
        <v>0</v>
      </c>
      <c r="H56" s="54"/>
    </row>
    <row r="57" spans="1:8" ht="34.5" customHeight="1">
      <c r="A57" s="50"/>
      <c r="B57" s="47" t="s">
        <v>187</v>
      </c>
      <c r="C57" s="62">
        <v>2300</v>
      </c>
      <c r="D57" s="52" t="s">
        <v>188</v>
      </c>
      <c r="E57" s="53" t="s">
        <v>183</v>
      </c>
      <c r="F57" s="51">
        <v>2299.97</v>
      </c>
      <c r="G57" s="51">
        <f>+C57-F57</f>
        <v>0.03000000000020009</v>
      </c>
      <c r="H57" s="54" t="s">
        <v>189</v>
      </c>
    </row>
    <row r="58" spans="1:8" ht="34.5" customHeight="1">
      <c r="A58" s="50"/>
      <c r="B58" s="47" t="s">
        <v>190</v>
      </c>
      <c r="C58" s="62">
        <v>3851.43</v>
      </c>
      <c r="D58" s="52" t="s">
        <v>191</v>
      </c>
      <c r="E58" s="53" t="s">
        <v>189</v>
      </c>
      <c r="F58" s="51">
        <v>3851.43</v>
      </c>
      <c r="G58" s="51">
        <f>+C58-F58</f>
        <v>0</v>
      </c>
      <c r="H58" s="54" t="s">
        <v>192</v>
      </c>
    </row>
    <row r="59" spans="1:8" ht="15.75">
      <c r="A59" s="50"/>
      <c r="B59" s="47"/>
      <c r="C59" s="61">
        <f>SUM(C9:C55)</f>
        <v>806033.7000000001</v>
      </c>
      <c r="D59" s="2"/>
      <c r="E59" s="2"/>
      <c r="F59" s="70">
        <f>SUM(F9:F58)</f>
        <v>775766.1100000001</v>
      </c>
      <c r="G59" s="14">
        <f>+C59-F59</f>
        <v>30267.589999999967</v>
      </c>
      <c r="H59" s="21"/>
    </row>
    <row r="60" spans="2:8" ht="12.75">
      <c r="B60" s="2"/>
      <c r="C60" s="61">
        <f>1000000-C59</f>
        <v>193966.29999999993</v>
      </c>
      <c r="D60" s="2"/>
      <c r="E60" s="2"/>
      <c r="F60" s="20"/>
      <c r="G60" s="2"/>
      <c r="H60" s="21"/>
    </row>
    <row r="61" spans="2:8" ht="12.75">
      <c r="B61" s="2"/>
      <c r="C61" s="63"/>
      <c r="D61" s="2"/>
      <c r="E61" s="2"/>
      <c r="F61" s="2"/>
      <c r="G61" s="20"/>
      <c r="H61" s="2"/>
    </row>
    <row r="62" spans="3:6" ht="12.75">
      <c r="C62" s="64"/>
      <c r="F62" s="11"/>
    </row>
    <row r="64" spans="2:4" ht="12.75">
      <c r="B64" s="23"/>
      <c r="C64" s="64"/>
      <c r="D64" s="11"/>
    </row>
    <row r="65" spans="2:7" ht="12.75">
      <c r="B65" s="23"/>
      <c r="C65" s="64"/>
      <c r="D65" s="193"/>
      <c r="E65" s="193"/>
      <c r="F65" s="193"/>
      <c r="G65" s="193"/>
    </row>
    <row r="66" spans="2:7" ht="12.75">
      <c r="B66" s="23"/>
      <c r="F66" s="11"/>
      <c r="G66" s="11"/>
    </row>
    <row r="67" spans="2:6" ht="12.75">
      <c r="B67" s="23"/>
      <c r="F67" s="11"/>
    </row>
    <row r="68" spans="2:3" ht="12.75">
      <c r="B68" s="23"/>
      <c r="C68" s="64"/>
    </row>
  </sheetData>
  <sheetProtection/>
  <mergeCells count="9">
    <mergeCell ref="D65:G65"/>
    <mergeCell ref="A2:H2"/>
    <mergeCell ref="A5:A7"/>
    <mergeCell ref="B5:B7"/>
    <mergeCell ref="C5:E5"/>
    <mergeCell ref="F5:F7"/>
    <mergeCell ref="G5:G7"/>
    <mergeCell ref="H5:H7"/>
    <mergeCell ref="D6:E6"/>
  </mergeCells>
  <printOptions/>
  <pageMargins left="0.75" right="0.75" top="1" bottom="1" header="0" footer="0"/>
  <pageSetup fitToHeight="2"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tabColor indexed="24"/>
  </sheetPr>
  <dimension ref="A2:C20"/>
  <sheetViews>
    <sheetView zoomScalePageLayoutView="0" workbookViewId="0" topLeftCell="A1">
      <selection activeCell="F9" sqref="F9"/>
    </sheetView>
  </sheetViews>
  <sheetFormatPr defaultColWidth="9.140625" defaultRowHeight="12.75"/>
  <cols>
    <col min="1" max="1" width="2.421875" style="1" customWidth="1"/>
    <col min="2" max="2" width="62.00390625" style="1" customWidth="1"/>
    <col min="3" max="3" width="10.28125" style="1" customWidth="1"/>
    <col min="4" max="16384" width="9.140625" style="1" customWidth="1"/>
  </cols>
  <sheetData>
    <row r="2" spans="1:3" ht="12.75">
      <c r="A2" s="208" t="s">
        <v>75</v>
      </c>
      <c r="B2" s="208"/>
      <c r="C2" s="208"/>
    </row>
    <row r="3" spans="1:3" ht="12.75">
      <c r="A3" s="209"/>
      <c r="B3" s="209"/>
      <c r="C3" s="209"/>
    </row>
    <row r="4" ht="12.75">
      <c r="B4" s="3"/>
    </row>
    <row r="5" spans="1:3" ht="17.25" customHeight="1">
      <c r="A5" s="195" t="s">
        <v>1</v>
      </c>
      <c r="B5" s="195" t="s">
        <v>2</v>
      </c>
      <c r="C5" s="201" t="s">
        <v>8</v>
      </c>
    </row>
    <row r="6" spans="1:3" ht="18.75" customHeight="1">
      <c r="A6" s="196"/>
      <c r="B6" s="196"/>
      <c r="C6" s="202"/>
    </row>
    <row r="7" spans="1:3" ht="13.5" customHeight="1">
      <c r="A7" s="197"/>
      <c r="B7" s="197"/>
      <c r="C7" s="203"/>
    </row>
    <row r="8" spans="1:3" ht="12.75">
      <c r="A8" s="5">
        <v>1</v>
      </c>
      <c r="B8" s="6">
        <v>2</v>
      </c>
      <c r="C8" s="6">
        <v>6</v>
      </c>
    </row>
    <row r="9" spans="1:3" ht="29.25" customHeight="1">
      <c r="A9" s="2">
        <v>1</v>
      </c>
      <c r="B9" s="7" t="s">
        <v>77</v>
      </c>
      <c r="C9" s="8">
        <f>150162.82+'2009 METAI (3)'!F24+78318</f>
        <v>234798.22</v>
      </c>
    </row>
    <row r="10" spans="1:3" ht="29.25" customHeight="1">
      <c r="A10" s="2">
        <v>2</v>
      </c>
      <c r="B10" s="15" t="s">
        <v>78</v>
      </c>
      <c r="C10" s="8">
        <v>62072.52</v>
      </c>
    </row>
    <row r="11" spans="1:3" ht="29.25" customHeight="1">
      <c r="A11" s="2">
        <v>3</v>
      </c>
      <c r="B11" s="18" t="s">
        <v>48</v>
      </c>
      <c r="C11" s="14">
        <f>20699.91+15869.93+25529.89+6899</f>
        <v>68998.73</v>
      </c>
    </row>
    <row r="12" spans="1:3" ht="29.25" customHeight="1">
      <c r="A12" s="2">
        <v>4</v>
      </c>
      <c r="B12" s="7" t="s">
        <v>79</v>
      </c>
      <c r="C12" s="8">
        <v>11349.17</v>
      </c>
    </row>
    <row r="13" spans="1:3" ht="29.25" customHeight="1">
      <c r="A13" s="2">
        <v>5</v>
      </c>
      <c r="B13" s="7" t="s">
        <v>80</v>
      </c>
      <c r="C13" s="8">
        <v>2080</v>
      </c>
    </row>
    <row r="14" spans="1:3" ht="29.25" customHeight="1">
      <c r="A14" s="2">
        <v>6</v>
      </c>
      <c r="B14" s="7" t="s">
        <v>85</v>
      </c>
      <c r="C14" s="8">
        <v>5484</v>
      </c>
    </row>
    <row r="15" spans="1:3" ht="29.25" customHeight="1">
      <c r="A15" s="2">
        <v>7</v>
      </c>
      <c r="B15" s="7" t="s">
        <v>84</v>
      </c>
      <c r="C15" s="8">
        <f>3710.52+30000</f>
        <v>33710.52</v>
      </c>
    </row>
    <row r="16" spans="1:3" ht="29.25" customHeight="1">
      <c r="A16" s="2">
        <v>8</v>
      </c>
      <c r="B16" s="7" t="s">
        <v>81</v>
      </c>
      <c r="C16" s="8">
        <v>9000</v>
      </c>
    </row>
    <row r="17" spans="1:3" ht="40.5" customHeight="1">
      <c r="A17" s="2">
        <v>9</v>
      </c>
      <c r="B17" s="15" t="s">
        <v>82</v>
      </c>
      <c r="C17" s="8">
        <v>26000</v>
      </c>
    </row>
    <row r="18" spans="1:3" ht="29.25" customHeight="1">
      <c r="A18" s="2">
        <v>10</v>
      </c>
      <c r="B18" s="15" t="s">
        <v>33</v>
      </c>
      <c r="C18" s="8">
        <v>10282</v>
      </c>
    </row>
    <row r="19" spans="1:3" ht="29.25" customHeight="1">
      <c r="A19" s="2">
        <v>11</v>
      </c>
      <c r="B19" s="15" t="s">
        <v>65</v>
      </c>
      <c r="C19" s="8">
        <v>9590</v>
      </c>
    </row>
    <row r="20" spans="1:3" ht="29.25" customHeight="1">
      <c r="A20" s="2"/>
      <c r="B20" s="39" t="s">
        <v>83</v>
      </c>
      <c r="C20" s="8">
        <f>SUM(C9:C19)</f>
        <v>473365.16</v>
      </c>
    </row>
  </sheetData>
  <sheetProtection/>
  <mergeCells count="4">
    <mergeCell ref="A5:A7"/>
    <mergeCell ref="B5:B7"/>
    <mergeCell ref="C5:C7"/>
    <mergeCell ref="A2:C3"/>
  </mergeCells>
  <printOptions/>
  <pageMargins left="0.69" right="0.75" top="0.4330708661417323" bottom="0.2362204724409449" header="0.2362204724409449"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24"/>
  </sheetPr>
  <dimension ref="A2:C20"/>
  <sheetViews>
    <sheetView zoomScalePageLayoutView="0" workbookViewId="0" topLeftCell="A1">
      <selection activeCell="F9" sqref="F9"/>
    </sheetView>
  </sheetViews>
  <sheetFormatPr defaultColWidth="9.140625" defaultRowHeight="12.75"/>
  <cols>
    <col min="1" max="1" width="2.421875" style="1" customWidth="1"/>
    <col min="2" max="2" width="62.00390625" style="1" customWidth="1"/>
    <col min="3" max="3" width="10.28125" style="1" customWidth="1"/>
    <col min="4" max="16384" width="9.140625" style="1" customWidth="1"/>
  </cols>
  <sheetData>
    <row r="2" spans="1:3" ht="12.75">
      <c r="A2" s="208" t="s">
        <v>75</v>
      </c>
      <c r="B2" s="208"/>
      <c r="C2" s="208"/>
    </row>
    <row r="3" spans="1:3" ht="12.75">
      <c r="A3" s="209"/>
      <c r="B3" s="209"/>
      <c r="C3" s="209"/>
    </row>
    <row r="4" ht="12.75">
      <c r="B4" s="3"/>
    </row>
    <row r="5" spans="1:3" ht="17.25" customHeight="1">
      <c r="A5" s="195" t="s">
        <v>1</v>
      </c>
      <c r="B5" s="195" t="s">
        <v>2</v>
      </c>
      <c r="C5" s="201" t="s">
        <v>8</v>
      </c>
    </row>
    <row r="6" spans="1:3" ht="18.75" customHeight="1">
      <c r="A6" s="196"/>
      <c r="B6" s="196"/>
      <c r="C6" s="202"/>
    </row>
    <row r="7" spans="1:3" ht="13.5" customHeight="1">
      <c r="A7" s="197"/>
      <c r="B7" s="197"/>
      <c r="C7" s="203"/>
    </row>
    <row r="8" spans="1:3" ht="12.75">
      <c r="A8" s="5">
        <v>1</v>
      </c>
      <c r="B8" s="6">
        <v>2</v>
      </c>
      <c r="C8" s="6">
        <v>6</v>
      </c>
    </row>
    <row r="9" spans="1:3" ht="29.25" customHeight="1">
      <c r="A9" s="2">
        <v>1</v>
      </c>
      <c r="B9" s="7" t="s">
        <v>77</v>
      </c>
      <c r="C9" s="8">
        <f>150162.82+'2009 METAI (3)'!F24+78318</f>
        <v>234798.22</v>
      </c>
    </row>
    <row r="10" spans="1:3" ht="29.25" customHeight="1">
      <c r="A10" s="2">
        <v>2</v>
      </c>
      <c r="B10" s="15" t="s">
        <v>78</v>
      </c>
      <c r="C10" s="8">
        <v>62072.52</v>
      </c>
    </row>
    <row r="11" spans="1:3" ht="29.25" customHeight="1">
      <c r="A11" s="2">
        <v>3</v>
      </c>
      <c r="B11" s="18" t="s">
        <v>48</v>
      </c>
      <c r="C11" s="14">
        <f>20699.91+15869.93+25529.89+6899</f>
        <v>68998.73</v>
      </c>
    </row>
    <row r="12" spans="1:3" ht="29.25" customHeight="1">
      <c r="A12" s="2">
        <v>4</v>
      </c>
      <c r="B12" s="7" t="s">
        <v>79</v>
      </c>
      <c r="C12" s="8">
        <v>11349.17</v>
      </c>
    </row>
    <row r="13" spans="1:3" ht="29.25" customHeight="1">
      <c r="A13" s="2">
        <v>5</v>
      </c>
      <c r="B13" s="7" t="s">
        <v>80</v>
      </c>
      <c r="C13" s="8">
        <v>2080</v>
      </c>
    </row>
    <row r="14" spans="1:3" ht="29.25" customHeight="1">
      <c r="A14" s="2">
        <v>6</v>
      </c>
      <c r="B14" s="7" t="s">
        <v>85</v>
      </c>
      <c r="C14" s="8">
        <v>5484</v>
      </c>
    </row>
    <row r="15" spans="1:3" ht="29.25" customHeight="1">
      <c r="A15" s="2">
        <v>7</v>
      </c>
      <c r="B15" s="7" t="s">
        <v>84</v>
      </c>
      <c r="C15" s="8">
        <f>3710.52+30000</f>
        <v>33710.52</v>
      </c>
    </row>
    <row r="16" spans="1:3" ht="29.25" customHeight="1">
      <c r="A16" s="2">
        <v>8</v>
      </c>
      <c r="B16" s="7" t="s">
        <v>81</v>
      </c>
      <c r="C16" s="8">
        <v>9000</v>
      </c>
    </row>
    <row r="17" spans="1:3" ht="40.5" customHeight="1">
      <c r="A17" s="2">
        <v>9</v>
      </c>
      <c r="B17" s="15" t="s">
        <v>82</v>
      </c>
      <c r="C17" s="8">
        <v>26000</v>
      </c>
    </row>
    <row r="18" spans="1:3" ht="29.25" customHeight="1">
      <c r="A18" s="2">
        <v>10</v>
      </c>
      <c r="B18" s="15" t="s">
        <v>33</v>
      </c>
      <c r="C18" s="8">
        <v>10282</v>
      </c>
    </row>
    <row r="19" spans="1:3" ht="29.25" customHeight="1">
      <c r="A19" s="2">
        <v>11</v>
      </c>
      <c r="B19" s="15" t="s">
        <v>65</v>
      </c>
      <c r="C19" s="8">
        <v>9590</v>
      </c>
    </row>
    <row r="20" spans="1:3" ht="29.25" customHeight="1">
      <c r="A20" s="2"/>
      <c r="B20" s="39" t="s">
        <v>83</v>
      </c>
      <c r="C20" s="8">
        <f>SUM(C9:C19)</f>
        <v>473365.16</v>
      </c>
    </row>
  </sheetData>
  <sheetProtection/>
  <mergeCells count="4">
    <mergeCell ref="A5:A7"/>
    <mergeCell ref="B5:B7"/>
    <mergeCell ref="C5:C7"/>
    <mergeCell ref="A2:C3"/>
  </mergeCells>
  <printOptions/>
  <pageMargins left="0.69" right="0.75" top="0.4330708661417323" bottom="0.2362204724409449" header="0.2362204724409449"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2"/>
  <sheetViews>
    <sheetView zoomScalePageLayoutView="0" workbookViewId="0" topLeftCell="A1">
      <selection activeCell="F9" sqref="F9"/>
    </sheetView>
  </sheetViews>
  <sheetFormatPr defaultColWidth="9.140625" defaultRowHeight="12.75"/>
  <cols>
    <col min="1" max="1" width="2.421875" style="1" customWidth="1"/>
    <col min="2" max="2" width="62.00390625" style="1" customWidth="1"/>
    <col min="3" max="7" width="10.28125" style="1" customWidth="1"/>
    <col min="8" max="8" width="27.421875" style="1" customWidth="1"/>
    <col min="9" max="16384" width="9.140625" style="1" customWidth="1"/>
  </cols>
  <sheetData>
    <row r="1" spans="1:8" ht="12.75">
      <c r="A1" s="194" t="s">
        <v>75</v>
      </c>
      <c r="B1" s="194"/>
      <c r="C1" s="194"/>
      <c r="D1" s="194"/>
      <c r="E1" s="194"/>
      <c r="F1" s="194"/>
      <c r="G1" s="194"/>
      <c r="H1" s="194"/>
    </row>
    <row r="2" spans="1:8" ht="12.75">
      <c r="A2" s="12"/>
      <c r="B2" s="12"/>
      <c r="C2" s="12"/>
      <c r="D2" s="12"/>
      <c r="E2" s="12"/>
      <c r="F2" s="12"/>
      <c r="G2" s="12"/>
      <c r="H2" s="12"/>
    </row>
    <row r="3" spans="2:4" ht="12.75">
      <c r="B3" s="3" t="s">
        <v>12</v>
      </c>
      <c r="C3" s="17">
        <v>400000</v>
      </c>
      <c r="D3" s="3" t="s">
        <v>0</v>
      </c>
    </row>
    <row r="4" spans="1:8" ht="13.5" customHeight="1">
      <c r="A4" s="195" t="s">
        <v>1</v>
      </c>
      <c r="B4" s="195" t="s">
        <v>2</v>
      </c>
      <c r="C4" s="198" t="s">
        <v>3</v>
      </c>
      <c r="D4" s="199"/>
      <c r="E4" s="200"/>
      <c r="F4" s="201" t="s">
        <v>8</v>
      </c>
      <c r="G4" s="195" t="s">
        <v>9</v>
      </c>
      <c r="H4" s="195" t="s">
        <v>10</v>
      </c>
    </row>
    <row r="5" spans="1:8" ht="14.25" customHeight="1">
      <c r="A5" s="196"/>
      <c r="B5" s="196"/>
      <c r="C5" s="24" t="s">
        <v>4</v>
      </c>
      <c r="D5" s="206" t="s">
        <v>5</v>
      </c>
      <c r="E5" s="207"/>
      <c r="F5" s="202"/>
      <c r="G5" s="204"/>
      <c r="H5" s="196"/>
    </row>
    <row r="6" spans="1:8" ht="10.5" customHeight="1">
      <c r="A6" s="197"/>
      <c r="B6" s="197"/>
      <c r="C6" s="25"/>
      <c r="D6" s="4" t="s">
        <v>6</v>
      </c>
      <c r="E6" s="4" t="s">
        <v>7</v>
      </c>
      <c r="F6" s="203"/>
      <c r="G6" s="205"/>
      <c r="H6" s="197"/>
    </row>
    <row r="7" spans="1:8" ht="10.5" customHeight="1">
      <c r="A7" s="5">
        <v>1</v>
      </c>
      <c r="B7" s="6">
        <v>2</v>
      </c>
      <c r="C7" s="6">
        <v>3</v>
      </c>
      <c r="D7" s="4">
        <v>4</v>
      </c>
      <c r="E7" s="4">
        <v>5</v>
      </c>
      <c r="F7" s="6">
        <v>6</v>
      </c>
      <c r="G7" s="6">
        <v>7</v>
      </c>
      <c r="H7" s="6">
        <v>8</v>
      </c>
    </row>
    <row r="8" spans="1:8" ht="29.25" customHeight="1">
      <c r="A8" s="2">
        <v>1</v>
      </c>
      <c r="B8" s="7" t="s">
        <v>31</v>
      </c>
      <c r="C8" s="8">
        <v>5913.81</v>
      </c>
      <c r="D8" s="4" t="s">
        <v>13</v>
      </c>
      <c r="E8" s="9" t="s">
        <v>14</v>
      </c>
      <c r="F8" s="8">
        <v>5913.81</v>
      </c>
      <c r="G8" s="8"/>
      <c r="H8" s="10" t="s">
        <v>27</v>
      </c>
    </row>
    <row r="9" spans="1:8" ht="51.75" customHeight="1">
      <c r="A9" s="2">
        <v>5</v>
      </c>
      <c r="B9" s="13" t="s">
        <v>76</v>
      </c>
      <c r="C9" s="14">
        <v>8542</v>
      </c>
      <c r="D9" s="4" t="s">
        <v>15</v>
      </c>
      <c r="E9" s="19" t="s">
        <v>21</v>
      </c>
      <c r="F9" s="14">
        <v>8542</v>
      </c>
      <c r="G9" s="14"/>
      <c r="H9" s="6"/>
    </row>
    <row r="10" spans="1:8" ht="38.25" customHeight="1">
      <c r="A10" s="2">
        <v>6</v>
      </c>
      <c r="B10" s="15" t="s">
        <v>37</v>
      </c>
      <c r="C10" s="14">
        <v>11334.28</v>
      </c>
      <c r="D10" s="4" t="s">
        <v>16</v>
      </c>
      <c r="E10" s="19" t="s">
        <v>22</v>
      </c>
      <c r="F10" s="14">
        <v>11334.28</v>
      </c>
      <c r="G10" s="6"/>
      <c r="H10" s="6"/>
    </row>
    <row r="11" spans="1:8" ht="38.25" customHeight="1">
      <c r="A11" s="2">
        <v>9</v>
      </c>
      <c r="B11" s="15" t="s">
        <v>71</v>
      </c>
      <c r="C11" s="14">
        <v>1544.63</v>
      </c>
      <c r="D11" s="4" t="s">
        <v>18</v>
      </c>
      <c r="E11" s="19" t="s">
        <v>23</v>
      </c>
      <c r="F11" s="14">
        <v>1544.63</v>
      </c>
      <c r="G11" s="6"/>
      <c r="H11" s="6"/>
    </row>
    <row r="12" spans="1:8" ht="27.75" customHeight="1">
      <c r="A12" s="2">
        <v>13</v>
      </c>
      <c r="B12" s="15" t="s">
        <v>43</v>
      </c>
      <c r="C12" s="14">
        <v>130.9</v>
      </c>
      <c r="D12" s="4" t="s">
        <v>18</v>
      </c>
      <c r="E12" s="19" t="s">
        <v>23</v>
      </c>
      <c r="F12" s="14">
        <v>130.9</v>
      </c>
      <c r="G12" s="14"/>
      <c r="H12" s="16"/>
    </row>
    <row r="13" spans="1:8" ht="27.75" customHeight="1">
      <c r="A13" s="2">
        <v>19</v>
      </c>
      <c r="B13" s="15" t="s">
        <v>35</v>
      </c>
      <c r="C13" s="14">
        <v>8415.3</v>
      </c>
      <c r="D13" s="4" t="s">
        <v>24</v>
      </c>
      <c r="E13" s="19" t="s">
        <v>25</v>
      </c>
      <c r="F13" s="14">
        <v>8410.76</v>
      </c>
      <c r="G13" s="14">
        <f>+C13-F13</f>
        <v>4.539999999999054</v>
      </c>
      <c r="H13" s="16" t="s">
        <v>46</v>
      </c>
    </row>
    <row r="14" spans="1:8" ht="27.75" customHeight="1">
      <c r="A14" s="2">
        <v>20</v>
      </c>
      <c r="B14" s="15" t="s">
        <v>36</v>
      </c>
      <c r="C14" s="14">
        <v>8928.57</v>
      </c>
      <c r="D14" s="4" t="s">
        <v>24</v>
      </c>
      <c r="E14" s="19" t="s">
        <v>25</v>
      </c>
      <c r="F14" s="14">
        <v>7999.31</v>
      </c>
      <c r="G14" s="14">
        <f>+C14-F14</f>
        <v>929.2599999999993</v>
      </c>
      <c r="H14" s="16" t="s">
        <v>46</v>
      </c>
    </row>
    <row r="15" spans="1:8" ht="27.75" customHeight="1">
      <c r="A15" s="2">
        <v>21</v>
      </c>
      <c r="B15" s="15" t="s">
        <v>49</v>
      </c>
      <c r="C15" s="14">
        <v>46227.22</v>
      </c>
      <c r="D15" s="4" t="s">
        <v>47</v>
      </c>
      <c r="E15" s="19" t="s">
        <v>61</v>
      </c>
      <c r="F15" s="14">
        <v>46227.22</v>
      </c>
      <c r="G15" s="14"/>
      <c r="H15" s="16"/>
    </row>
    <row r="16" spans="1:8" ht="39.75" customHeight="1">
      <c r="A16" s="2"/>
      <c r="B16" s="15" t="s">
        <v>52</v>
      </c>
      <c r="C16" s="14">
        <f>19710.85+11101.44</f>
        <v>30812.29</v>
      </c>
      <c r="D16" s="4" t="s">
        <v>47</v>
      </c>
      <c r="E16" s="19" t="s">
        <v>61</v>
      </c>
      <c r="F16" s="14">
        <f>19710.85+11101.44</f>
        <v>30812.29</v>
      </c>
      <c r="G16" s="14"/>
      <c r="H16" s="16"/>
    </row>
    <row r="17" spans="1:8" ht="27.75" customHeight="1">
      <c r="A17" s="2"/>
      <c r="B17" s="15" t="s">
        <v>54</v>
      </c>
      <c r="C17" s="14">
        <v>3161.8</v>
      </c>
      <c r="D17" s="4" t="s">
        <v>47</v>
      </c>
      <c r="E17" s="19" t="s">
        <v>61</v>
      </c>
      <c r="F17" s="14">
        <v>3161.8</v>
      </c>
      <c r="G17" s="14"/>
      <c r="H17" s="16"/>
    </row>
    <row r="18" spans="1:8" ht="27.75" customHeight="1">
      <c r="A18" s="2"/>
      <c r="B18" s="15" t="s">
        <v>55</v>
      </c>
      <c r="C18" s="14">
        <v>2720</v>
      </c>
      <c r="D18" s="4" t="s">
        <v>47</v>
      </c>
      <c r="E18" s="19" t="s">
        <v>61</v>
      </c>
      <c r="F18" s="14">
        <v>2720</v>
      </c>
      <c r="G18" s="14"/>
      <c r="H18" s="16"/>
    </row>
    <row r="19" spans="1:8" ht="27.75" customHeight="1">
      <c r="A19" s="2"/>
      <c r="B19" s="15" t="s">
        <v>56</v>
      </c>
      <c r="C19" s="14">
        <v>3394</v>
      </c>
      <c r="D19" s="4" t="s">
        <v>47</v>
      </c>
      <c r="E19" s="19" t="s">
        <v>61</v>
      </c>
      <c r="F19" s="14">
        <v>3394</v>
      </c>
      <c r="G19" s="14"/>
      <c r="H19" s="16"/>
    </row>
    <row r="20" spans="1:8" ht="27.75" customHeight="1">
      <c r="A20" s="2"/>
      <c r="B20" s="15" t="s">
        <v>58</v>
      </c>
      <c r="C20" s="14">
        <v>11300</v>
      </c>
      <c r="D20" s="4" t="s">
        <v>47</v>
      </c>
      <c r="E20" s="19" t="s">
        <v>61</v>
      </c>
      <c r="F20" s="14">
        <v>11190.7</v>
      </c>
      <c r="G20" s="14">
        <f>+C20-F20</f>
        <v>109.29999999999927</v>
      </c>
      <c r="H20" s="16"/>
    </row>
    <row r="21" spans="1:8" ht="27.75" customHeight="1">
      <c r="A21" s="2">
        <v>28</v>
      </c>
      <c r="B21" s="15" t="s">
        <v>59</v>
      </c>
      <c r="C21" s="14">
        <v>8781.12</v>
      </c>
      <c r="D21" s="4" t="s">
        <v>60</v>
      </c>
      <c r="E21" s="19" t="s">
        <v>62</v>
      </c>
      <c r="F21" s="14">
        <v>8781.12</v>
      </c>
      <c r="G21" s="14"/>
      <c r="H21" s="16"/>
    </row>
    <row r="22" spans="1:8" ht="12.75">
      <c r="A22" s="2"/>
      <c r="B22" s="2"/>
      <c r="C22" s="20">
        <f>SUM(C8:C21)</f>
        <v>151205.91999999998</v>
      </c>
      <c r="D22" s="2"/>
      <c r="E22" s="2"/>
      <c r="F22" s="20">
        <f>SUM(F8:F21)</f>
        <v>150162.82</v>
      </c>
      <c r="G22" s="20"/>
      <c r="H22" s="21"/>
    </row>
    <row r="23" spans="6:8" ht="12.75">
      <c r="F23" s="11"/>
      <c r="H23" s="22"/>
    </row>
    <row r="24" spans="3:8" ht="12.75">
      <c r="C24" s="11"/>
      <c r="D24" s="11"/>
      <c r="F24" s="11"/>
      <c r="G24" s="11"/>
      <c r="H24" s="22"/>
    </row>
    <row r="25" spans="3:7" ht="12.75">
      <c r="C25" s="11"/>
      <c r="G25" s="11"/>
    </row>
    <row r="26" spans="3:6" ht="12.75">
      <c r="C26" s="11"/>
      <c r="F26" s="11"/>
    </row>
    <row r="28" spans="2:4" ht="12.75">
      <c r="B28" s="23"/>
      <c r="C28" s="11"/>
      <c r="D28" s="11"/>
    </row>
    <row r="29" spans="2:7" ht="12.75">
      <c r="B29" s="23"/>
      <c r="C29" s="11"/>
      <c r="D29" s="193"/>
      <c r="E29" s="193"/>
      <c r="F29" s="193"/>
      <c r="G29" s="193"/>
    </row>
    <row r="30" spans="2:7" ht="12.75">
      <c r="B30" s="23"/>
      <c r="F30" s="11"/>
      <c r="G30" s="11"/>
    </row>
    <row r="31" spans="2:6" ht="12.75">
      <c r="B31" s="23"/>
      <c r="F31" s="11"/>
    </row>
    <row r="32" spans="2:3" ht="12.75">
      <c r="B32" s="23"/>
      <c r="C32" s="11"/>
    </row>
  </sheetData>
  <sheetProtection/>
  <mergeCells count="9">
    <mergeCell ref="D29:G29"/>
    <mergeCell ref="A1:H1"/>
    <mergeCell ref="A4:A6"/>
    <mergeCell ref="H4:H6"/>
    <mergeCell ref="D5:E5"/>
    <mergeCell ref="B4:B6"/>
    <mergeCell ref="C4:E4"/>
    <mergeCell ref="F4:F6"/>
    <mergeCell ref="G4:G6"/>
  </mergeCells>
  <printOptions/>
  <pageMargins left="0.5118110236220472" right="0.75" top="0.4330708661417323" bottom="0.2362204724409449" header="0.2362204724409449"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G.Jonusiene</dc:creator>
  <cp:keywords/>
  <dc:description/>
  <cp:lastModifiedBy>Andrius Juskevicius</cp:lastModifiedBy>
  <cp:lastPrinted>2013-01-24T12:41:46Z</cp:lastPrinted>
  <dcterms:created xsi:type="dcterms:W3CDTF">2008-07-23T06:08:46Z</dcterms:created>
  <dcterms:modified xsi:type="dcterms:W3CDTF">2013-07-01T12:14:43Z</dcterms:modified>
  <cp:category/>
  <cp:version/>
  <cp:contentType/>
  <cp:contentStatus/>
</cp:coreProperties>
</file>