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8-2020 SVP\2018-2020 SVP SPRENDIMAS\"/>
    </mc:Choice>
  </mc:AlternateContent>
  <bookViews>
    <workbookView xWindow="0" yWindow="0" windowWidth="20490" windowHeight="7755"/>
  </bookViews>
  <sheets>
    <sheet name="12 programa" sheetId="7" r:id="rId1"/>
    <sheet name="Lyginamasis" sheetId="8" state="hidden" r:id="rId2"/>
    <sheet name="Aiškinamoji lentelė" sheetId="4" state="hidden" r:id="rId3"/>
    <sheet name="Lyginamasis variantas" sheetId="6" state="hidden" r:id="rId4"/>
    <sheet name="MVP 2017" sheetId="1" state="hidden" r:id="rId5"/>
  </sheets>
  <definedNames>
    <definedName name="_xlnm.Print_Area" localSheetId="0">'12 programa'!$A$1:$N$193</definedName>
    <definedName name="_xlnm.Print_Area" localSheetId="2">'Aiškinamoji lentelė'!$A$1:$U$234</definedName>
    <definedName name="_xlnm.Print_Area" localSheetId="1">Lyginamasis!$A$1:$Q$188</definedName>
    <definedName name="_xlnm.Print_Area" localSheetId="3">'Lyginamasis variantas'!$A$1:$U$180</definedName>
    <definedName name="_xlnm.Print_Area" localSheetId="4">'MVP 2017'!$A$1:$M$210</definedName>
    <definedName name="_xlnm.Print_Titles" localSheetId="0">'12 programa'!$6:$8</definedName>
    <definedName name="_xlnm.Print_Titles" localSheetId="2">'Aiškinamoji lentelė'!$6:$8</definedName>
    <definedName name="_xlnm.Print_Titles" localSheetId="1">Lyginamasis!$6:$8</definedName>
    <definedName name="_xlnm.Print_Titles" localSheetId="3">'Lyginamasis variantas'!$6:$8</definedName>
    <definedName name="_xlnm.Print_Titles" localSheetId="4">'MVP 2017'!$6:$8</definedName>
  </definedNames>
  <calcPr calcId="162913"/>
</workbook>
</file>

<file path=xl/calcChain.xml><?xml version="1.0" encoding="utf-8"?>
<calcChain xmlns="http://schemas.openxmlformats.org/spreadsheetml/2006/main">
  <c r="I118" i="8" l="1"/>
  <c r="H118" i="7" l="1"/>
  <c r="J39" i="8" l="1"/>
  <c r="J49" i="8" s="1"/>
  <c r="J31" i="8"/>
  <c r="J183" i="8"/>
  <c r="J180" i="8"/>
  <c r="J174" i="8"/>
  <c r="I184" i="8"/>
  <c r="I183" i="8"/>
  <c r="I182" i="8"/>
  <c r="I180" i="8"/>
  <c r="I179" i="8"/>
  <c r="I178" i="8"/>
  <c r="I177" i="8"/>
  <c r="I176" i="8"/>
  <c r="I174" i="8"/>
  <c r="I181" i="8" l="1"/>
  <c r="J181" i="8"/>
  <c r="J117" i="8" l="1"/>
  <c r="J176" i="8" s="1"/>
  <c r="J116" i="8"/>
  <c r="J55" i="8"/>
  <c r="J89" i="8" s="1"/>
  <c r="J51" i="8"/>
  <c r="J43" i="8"/>
  <c r="J42" i="8"/>
  <c r="J41" i="8"/>
  <c r="J40" i="8"/>
  <c r="J30" i="8"/>
  <c r="J29" i="8"/>
  <c r="J28" i="8"/>
  <c r="J23" i="8"/>
  <c r="J22" i="8"/>
  <c r="J177" i="8" l="1"/>
  <c r="J173" i="8" s="1"/>
  <c r="J185" i="8" s="1"/>
  <c r="J118" i="8"/>
  <c r="J126" i="8" s="1"/>
  <c r="J169" i="8" s="1"/>
  <c r="J170" i="8" s="1"/>
  <c r="J21" i="8"/>
  <c r="J20" i="8"/>
  <c r="M152" i="4" l="1"/>
  <c r="L152" i="4"/>
  <c r="N152" i="4"/>
  <c r="K152" i="4"/>
  <c r="M147" i="4"/>
  <c r="L147" i="4"/>
  <c r="K147" i="4"/>
  <c r="M145" i="4"/>
  <c r="L145" i="4"/>
  <c r="K145" i="4"/>
  <c r="M140" i="4"/>
  <c r="L140" i="4"/>
  <c r="K140" i="4"/>
  <c r="M133" i="4"/>
  <c r="L133" i="4"/>
  <c r="K133" i="4"/>
  <c r="M123" i="4"/>
  <c r="L123" i="4"/>
  <c r="K123" i="4"/>
  <c r="M121" i="4"/>
  <c r="L106" i="4"/>
  <c r="K97" i="4"/>
  <c r="L82" i="4"/>
  <c r="K80" i="4"/>
  <c r="K79" i="4"/>
  <c r="K64" i="4"/>
  <c r="K63" i="4"/>
  <c r="L59" i="4"/>
  <c r="M47" i="4"/>
  <c r="L47" i="4"/>
  <c r="K47" i="4"/>
  <c r="M42" i="4"/>
  <c r="L42" i="4"/>
  <c r="K42" i="4"/>
  <c r="M40" i="4"/>
  <c r="L40" i="4"/>
  <c r="K38" i="4"/>
  <c r="K40" i="4" s="1"/>
  <c r="M37" i="4"/>
  <c r="L37" i="4"/>
  <c r="K37" i="4"/>
  <c r="M33" i="4"/>
  <c r="L33" i="4"/>
  <c r="K33" i="4"/>
  <c r="M31" i="4"/>
  <c r="L31" i="4"/>
  <c r="K31" i="4"/>
  <c r="M29" i="4"/>
  <c r="L29" i="4"/>
  <c r="K29" i="4"/>
  <c r="M27" i="4"/>
  <c r="L27" i="4"/>
  <c r="K26" i="4"/>
  <c r="K25" i="4"/>
  <c r="K24" i="4"/>
  <c r="K23" i="4"/>
  <c r="K22" i="4"/>
  <c r="K21" i="4"/>
  <c r="L121" i="4" l="1"/>
  <c r="K27" i="4"/>
  <c r="K121" i="4"/>
  <c r="I175" i="8"/>
  <c r="I173" i="8" s="1"/>
  <c r="I167" i="8"/>
  <c r="I164" i="8"/>
  <c r="I153" i="8"/>
  <c r="I151" i="8"/>
  <c r="I147" i="8"/>
  <c r="I142" i="8"/>
  <c r="I143" i="8" s="1"/>
  <c r="I123" i="8"/>
  <c r="I125" i="8" s="1"/>
  <c r="I122" i="8"/>
  <c r="I114" i="8"/>
  <c r="I112" i="8"/>
  <c r="I109" i="8"/>
  <c r="I101" i="8"/>
  <c r="I91" i="8"/>
  <c r="I89" i="8"/>
  <c r="I48" i="8"/>
  <c r="I45" i="8"/>
  <c r="I43" i="8"/>
  <c r="I41" i="8"/>
  <c r="I36" i="8"/>
  <c r="I34" i="8"/>
  <c r="I31" i="8"/>
  <c r="I27" i="8"/>
  <c r="I25" i="8"/>
  <c r="I23" i="8"/>
  <c r="I21" i="8"/>
  <c r="I19" i="8"/>
  <c r="L184" i="8"/>
  <c r="K184" i="8"/>
  <c r="H184" i="8"/>
  <c r="L183" i="8"/>
  <c r="K183" i="8"/>
  <c r="H183" i="8"/>
  <c r="L182" i="8"/>
  <c r="K182" i="8"/>
  <c r="H182" i="8"/>
  <c r="L180" i="8"/>
  <c r="K180" i="8"/>
  <c r="H180" i="8"/>
  <c r="L179" i="8"/>
  <c r="K179" i="8"/>
  <c r="H179" i="8"/>
  <c r="L178" i="8"/>
  <c r="K178" i="8"/>
  <c r="H178" i="8"/>
  <c r="L177" i="8"/>
  <c r="K177" i="8"/>
  <c r="H177" i="8"/>
  <c r="L176" i="8"/>
  <c r="K176" i="8"/>
  <c r="H176" i="8"/>
  <c r="H175" i="8"/>
  <c r="K174" i="8"/>
  <c r="L167" i="8"/>
  <c r="K167" i="8"/>
  <c r="H167" i="8"/>
  <c r="L164" i="8"/>
  <c r="K164" i="8"/>
  <c r="H164" i="8"/>
  <c r="H153" i="8"/>
  <c r="L151" i="8"/>
  <c r="K151" i="8"/>
  <c r="K154" i="8" s="1"/>
  <c r="H151" i="8"/>
  <c r="L147" i="8"/>
  <c r="K147" i="8"/>
  <c r="H147" i="8"/>
  <c r="L142" i="8"/>
  <c r="L143" i="8" s="1"/>
  <c r="K142" i="8"/>
  <c r="K143" i="8" s="1"/>
  <c r="H142" i="8"/>
  <c r="H143" i="8" s="1"/>
  <c r="L125" i="8"/>
  <c r="K125" i="8"/>
  <c r="H123" i="8"/>
  <c r="H174" i="8" s="1"/>
  <c r="L122" i="8"/>
  <c r="K122" i="8"/>
  <c r="H122" i="8"/>
  <c r="L118" i="8"/>
  <c r="K118" i="8"/>
  <c r="H118" i="8"/>
  <c r="L114" i="8"/>
  <c r="K114" i="8"/>
  <c r="H114" i="8"/>
  <c r="K112" i="8"/>
  <c r="H112" i="8"/>
  <c r="L110" i="8"/>
  <c r="L112" i="8" s="1"/>
  <c r="L109" i="8"/>
  <c r="K109" i="8"/>
  <c r="H109" i="8"/>
  <c r="L101" i="8"/>
  <c r="K101" i="8"/>
  <c r="H101" i="8"/>
  <c r="L91" i="8"/>
  <c r="K91" i="8"/>
  <c r="H91" i="8"/>
  <c r="L89" i="8"/>
  <c r="K89" i="8"/>
  <c r="H89" i="8"/>
  <c r="L48" i="8"/>
  <c r="K48" i="8"/>
  <c r="H48" i="8"/>
  <c r="L45" i="8"/>
  <c r="K45" i="8"/>
  <c r="H45" i="8"/>
  <c r="L43" i="8"/>
  <c r="K43" i="8"/>
  <c r="H43" i="8"/>
  <c r="L41" i="8"/>
  <c r="K41" i="8"/>
  <c r="H41" i="8"/>
  <c r="L36" i="8"/>
  <c r="K36" i="8"/>
  <c r="H36" i="8"/>
  <c r="L34" i="8"/>
  <c r="K34" i="8"/>
  <c r="H34" i="8"/>
  <c r="L31" i="8"/>
  <c r="K31" i="8"/>
  <c r="H31" i="8"/>
  <c r="L27" i="8"/>
  <c r="K27" i="8"/>
  <c r="H27" i="8"/>
  <c r="L25" i="8"/>
  <c r="K25" i="8"/>
  <c r="H25" i="8"/>
  <c r="L23" i="8"/>
  <c r="K23" i="8"/>
  <c r="H23" i="8"/>
  <c r="L21" i="8"/>
  <c r="K21" i="8"/>
  <c r="H21" i="8"/>
  <c r="L19" i="8"/>
  <c r="K19" i="8"/>
  <c r="H19" i="8"/>
  <c r="H181" i="8" l="1"/>
  <c r="K173" i="8"/>
  <c r="L39" i="8"/>
  <c r="L49" i="8" s="1"/>
  <c r="H154" i="8"/>
  <c r="H39" i="8"/>
  <c r="L168" i="8"/>
  <c r="K181" i="8"/>
  <c r="I154" i="8"/>
  <c r="I168" i="8" s="1"/>
  <c r="K39" i="8"/>
  <c r="K49" i="8" s="1"/>
  <c r="L126" i="8"/>
  <c r="K126" i="8"/>
  <c r="H173" i="8"/>
  <c r="H185" i="8" s="1"/>
  <c r="L154" i="8"/>
  <c r="L181" i="8"/>
  <c r="I39" i="8"/>
  <c r="I49" i="8" s="1"/>
  <c r="I126" i="8"/>
  <c r="H49" i="8"/>
  <c r="H168" i="8"/>
  <c r="K185" i="8"/>
  <c r="K168" i="8"/>
  <c r="L174" i="8"/>
  <c r="L173" i="8" s="1"/>
  <c r="L185" i="8" s="1"/>
  <c r="H125" i="8"/>
  <c r="H126" i="8" s="1"/>
  <c r="P110" i="4"/>
  <c r="O110" i="4"/>
  <c r="P109" i="4"/>
  <c r="O109" i="4"/>
  <c r="P101" i="4"/>
  <c r="O101" i="4"/>
  <c r="N111" i="4"/>
  <c r="P58" i="4"/>
  <c r="O58" i="4"/>
  <c r="P52" i="4"/>
  <c r="O52" i="4"/>
  <c r="P30" i="4"/>
  <c r="O30" i="4"/>
  <c r="P19" i="4"/>
  <c r="O19" i="4"/>
  <c r="P18" i="4"/>
  <c r="K19" i="4"/>
  <c r="K18" i="4"/>
  <c r="O18" i="4" s="1"/>
  <c r="I185" i="8" l="1"/>
  <c r="L169" i="8"/>
  <c r="L170" i="8" s="1"/>
  <c r="K169" i="8"/>
  <c r="K170" i="8" s="1"/>
  <c r="I169" i="8"/>
  <c r="I170" i="8" s="1"/>
  <c r="H169" i="8"/>
  <c r="H170" i="8" s="1"/>
  <c r="H151" i="7"/>
  <c r="K192" i="4" l="1"/>
  <c r="N188" i="4"/>
  <c r="K188" i="4"/>
  <c r="H164" i="7" l="1"/>
  <c r="H142" i="7"/>
  <c r="I181" i="4"/>
  <c r="H122" i="7"/>
  <c r="H109" i="7"/>
  <c r="H101" i="7"/>
  <c r="H89" i="7"/>
  <c r="J21" i="7"/>
  <c r="I21" i="7"/>
  <c r="H21" i="7"/>
  <c r="H19" i="7"/>
  <c r="H184" i="7" l="1"/>
  <c r="H183" i="7"/>
  <c r="J182" i="7"/>
  <c r="I182" i="7"/>
  <c r="H182" i="7"/>
  <c r="H179" i="7"/>
  <c r="I178" i="7"/>
  <c r="I177" i="7"/>
  <c r="I176" i="7"/>
  <c r="H176" i="7"/>
  <c r="J167" i="7"/>
  <c r="I167" i="7"/>
  <c r="H167" i="7"/>
  <c r="J164" i="7"/>
  <c r="I164" i="7"/>
  <c r="H153" i="7"/>
  <c r="J151" i="7"/>
  <c r="I151" i="7"/>
  <c r="J147" i="7"/>
  <c r="I147" i="7"/>
  <c r="H147" i="7"/>
  <c r="J142" i="7"/>
  <c r="J143" i="7" s="1"/>
  <c r="I142" i="7"/>
  <c r="I143" i="7" s="1"/>
  <c r="J125" i="7"/>
  <c r="I125" i="7"/>
  <c r="H123" i="7"/>
  <c r="H125" i="7" s="1"/>
  <c r="J122" i="7"/>
  <c r="I122" i="7"/>
  <c r="J118" i="7"/>
  <c r="I118" i="7"/>
  <c r="J114" i="7"/>
  <c r="I114" i="7"/>
  <c r="H114" i="7"/>
  <c r="I112" i="7"/>
  <c r="H112" i="7"/>
  <c r="J110" i="7"/>
  <c r="J112" i="7" s="1"/>
  <c r="J109" i="7"/>
  <c r="I109" i="7"/>
  <c r="J101" i="7"/>
  <c r="I101" i="7"/>
  <c r="J91" i="7"/>
  <c r="I91" i="7"/>
  <c r="H91" i="7"/>
  <c r="J48" i="7"/>
  <c r="I48" i="7"/>
  <c r="H48" i="7"/>
  <c r="J45" i="7"/>
  <c r="I45" i="7"/>
  <c r="H45" i="7"/>
  <c r="J43" i="7"/>
  <c r="I43" i="7"/>
  <c r="H43" i="7"/>
  <c r="J41" i="7"/>
  <c r="I41" i="7"/>
  <c r="H41" i="7"/>
  <c r="J36" i="7"/>
  <c r="I36" i="7"/>
  <c r="H36" i="7"/>
  <c r="J34" i="7"/>
  <c r="I34" i="7"/>
  <c r="H34" i="7"/>
  <c r="J31" i="7"/>
  <c r="I31" i="7"/>
  <c r="H31" i="7"/>
  <c r="J27" i="7"/>
  <c r="I27" i="7"/>
  <c r="H27" i="7"/>
  <c r="J25" i="7"/>
  <c r="I25" i="7"/>
  <c r="H25" i="7"/>
  <c r="J23" i="7"/>
  <c r="I23" i="7"/>
  <c r="H23" i="7"/>
  <c r="J19" i="7"/>
  <c r="I19" i="7"/>
  <c r="H39" i="7" l="1"/>
  <c r="H181" i="7"/>
  <c r="H175" i="7"/>
  <c r="H154" i="7"/>
  <c r="H168" i="7" s="1"/>
  <c r="H180" i="7"/>
  <c r="I39" i="7"/>
  <c r="I49" i="7" s="1"/>
  <c r="I154" i="7"/>
  <c r="I168" i="7" s="1"/>
  <c r="J39" i="7"/>
  <c r="J49" i="7" s="1"/>
  <c r="H177" i="7"/>
  <c r="J154" i="7"/>
  <c r="J168" i="7" s="1"/>
  <c r="J174" i="7"/>
  <c r="H174" i="7"/>
  <c r="H143" i="7"/>
  <c r="H178" i="7"/>
  <c r="I179" i="7"/>
  <c r="K177" i="4"/>
  <c r="K176" i="4"/>
  <c r="I183" i="7" l="1"/>
  <c r="I184" i="7"/>
  <c r="H126" i="7"/>
  <c r="I180" i="7"/>
  <c r="H49" i="7"/>
  <c r="I174" i="7"/>
  <c r="H173" i="7"/>
  <c r="H185" i="7" s="1"/>
  <c r="K166" i="4"/>
  <c r="I181" i="7" l="1"/>
  <c r="I173" i="7"/>
  <c r="H169" i="7"/>
  <c r="H170" i="7" s="1"/>
  <c r="I89" i="7"/>
  <c r="J184" i="7" s="1"/>
  <c r="J179" i="7"/>
  <c r="J108" i="4"/>
  <c r="I185" i="7" l="1"/>
  <c r="J177" i="7"/>
  <c r="J183" i="7"/>
  <c r="J181" i="7" s="1"/>
  <c r="J178" i="7"/>
  <c r="J176" i="7"/>
  <c r="I126" i="7"/>
  <c r="I169" i="7" s="1"/>
  <c r="I170" i="7" s="1"/>
  <c r="K169" i="4"/>
  <c r="N169" i="4" s="1"/>
  <c r="N166" i="4"/>
  <c r="J180" i="7" l="1"/>
  <c r="J173" i="7" s="1"/>
  <c r="J185" i="7" s="1"/>
  <c r="J89" i="7"/>
  <c r="J126" i="7" s="1"/>
  <c r="J169" i="7" s="1"/>
  <c r="J170" i="7" s="1"/>
  <c r="J18" i="4"/>
  <c r="J226" i="4" l="1"/>
  <c r="J81" i="4"/>
  <c r="J14" i="4"/>
  <c r="N168" i="4" l="1"/>
  <c r="P226" i="4"/>
  <c r="O226" i="4"/>
  <c r="N226" i="4"/>
  <c r="M226" i="4"/>
  <c r="L226" i="4"/>
  <c r="K226" i="4"/>
  <c r="K181" i="4" l="1"/>
  <c r="N82" i="4" l="1"/>
  <c r="P65" i="4" l="1"/>
  <c r="L210" i="4" l="1"/>
  <c r="P111" i="4" l="1"/>
  <c r="O111" i="4"/>
  <c r="P106" i="4"/>
  <c r="O106" i="4"/>
  <c r="P104" i="4"/>
  <c r="O104" i="4"/>
  <c r="P100" i="4"/>
  <c r="O100" i="4"/>
  <c r="P97" i="4"/>
  <c r="O97" i="4"/>
  <c r="P85" i="4"/>
  <c r="O85" i="4"/>
  <c r="P81" i="4"/>
  <c r="O81" i="4"/>
  <c r="P70" i="4"/>
  <c r="P121" i="4" s="1"/>
  <c r="O70" i="4"/>
  <c r="O65" i="4"/>
  <c r="O59" i="4"/>
  <c r="O121" i="4" l="1"/>
  <c r="L157" i="4"/>
  <c r="K157" i="4"/>
  <c r="L160" i="4" l="1"/>
  <c r="M160" i="4"/>
  <c r="N160" i="4"/>
  <c r="O160" i="4"/>
  <c r="P160" i="4"/>
  <c r="K160" i="4"/>
  <c r="K223" i="4"/>
  <c r="P54" i="4" l="1"/>
  <c r="O54" i="4"/>
  <c r="N54" i="4"/>
  <c r="M54" i="4"/>
  <c r="L54" i="4"/>
  <c r="K54" i="4"/>
  <c r="J54" i="4"/>
  <c r="I54" i="4"/>
  <c r="L20" i="4" l="1"/>
  <c r="L45" i="4" s="1"/>
  <c r="K210" i="4"/>
  <c r="K182" i="4"/>
  <c r="K233" i="4"/>
  <c r="K231" i="4"/>
  <c r="J232" i="4" l="1"/>
  <c r="J210" i="4" l="1"/>
  <c r="J192" i="4"/>
  <c r="J152" i="4"/>
  <c r="J145" i="4"/>
  <c r="J140" i="4"/>
  <c r="J133" i="4"/>
  <c r="J27" i="4"/>
  <c r="J20" i="4"/>
  <c r="J233" i="4"/>
  <c r="J231" i="4"/>
  <c r="J228" i="4"/>
  <c r="J225" i="4"/>
  <c r="J224" i="4"/>
  <c r="J223" i="4"/>
  <c r="L181" i="4"/>
  <c r="M181" i="4"/>
  <c r="N181" i="4"/>
  <c r="O181" i="4"/>
  <c r="P181" i="4"/>
  <c r="O156" i="4" l="1"/>
  <c r="L156" i="4"/>
  <c r="M156" i="4"/>
  <c r="N156" i="4"/>
  <c r="P156" i="4"/>
  <c r="K156" i="4"/>
  <c r="J188" i="4" l="1"/>
  <c r="J195" i="4" s="1"/>
  <c r="J156" i="4"/>
  <c r="J37" i="4"/>
  <c r="O210" i="4" l="1"/>
  <c r="I210" i="4"/>
  <c r="P210" i="4"/>
  <c r="N210" i="4"/>
  <c r="M210" i="4"/>
  <c r="O152" i="4"/>
  <c r="P152" i="4"/>
  <c r="I140" i="4"/>
  <c r="P133" i="4"/>
  <c r="O133" i="4"/>
  <c r="N133" i="4"/>
  <c r="I133" i="4"/>
  <c r="P123" i="4"/>
  <c r="O123" i="4"/>
  <c r="N123" i="4"/>
  <c r="J104" i="4" l="1"/>
  <c r="N121" i="4" l="1"/>
  <c r="J82" i="4"/>
  <c r="J121" i="4" s="1"/>
  <c r="I82" i="4"/>
  <c r="I121" i="4" l="1"/>
  <c r="I227" i="4"/>
  <c r="J227" i="4"/>
  <c r="K225" i="4"/>
  <c r="K232" i="4" l="1"/>
  <c r="K230" i="4" s="1"/>
  <c r="K227" i="4"/>
  <c r="P51" i="4"/>
  <c r="O51" i="4"/>
  <c r="N51" i="4"/>
  <c r="M51" i="4"/>
  <c r="L51" i="4"/>
  <c r="K51" i="4"/>
  <c r="P49" i="4"/>
  <c r="O49" i="4"/>
  <c r="N49" i="4"/>
  <c r="M49" i="4"/>
  <c r="L49" i="4"/>
  <c r="K49" i="4"/>
  <c r="P42" i="4" l="1"/>
  <c r="O42" i="4"/>
  <c r="N42" i="4"/>
  <c r="P40" i="4"/>
  <c r="O40" i="4"/>
  <c r="N40" i="4"/>
  <c r="P31" i="4"/>
  <c r="O31" i="4"/>
  <c r="N31" i="4"/>
  <c r="P29" i="4"/>
  <c r="O29" i="4"/>
  <c r="N29" i="4"/>
  <c r="P20" i="4"/>
  <c r="O20" i="4"/>
  <c r="I20" i="4"/>
  <c r="K17" i="4"/>
  <c r="K15" i="4"/>
  <c r="K14" i="4"/>
  <c r="K13" i="4"/>
  <c r="K229" i="4" l="1"/>
  <c r="K20" i="4"/>
  <c r="K45" i="4" s="1"/>
  <c r="K222" i="4"/>
  <c r="P141" i="4" l="1"/>
  <c r="N233" i="4" l="1"/>
  <c r="N232" i="4"/>
  <c r="N231" i="4"/>
  <c r="N229" i="4"/>
  <c r="N228" i="4"/>
  <c r="N227" i="4"/>
  <c r="N225" i="4"/>
  <c r="N224" i="4"/>
  <c r="N223" i="4"/>
  <c r="N222" i="4"/>
  <c r="M233" i="4"/>
  <c r="M232" i="4"/>
  <c r="M231" i="4"/>
  <c r="M229" i="4"/>
  <c r="M228" i="4"/>
  <c r="M227" i="4"/>
  <c r="M225" i="4"/>
  <c r="M224" i="4"/>
  <c r="M223" i="4"/>
  <c r="M222" i="4"/>
  <c r="L233" i="4"/>
  <c r="L232" i="4"/>
  <c r="L231" i="4"/>
  <c r="L229" i="4"/>
  <c r="L228" i="4"/>
  <c r="L227" i="4"/>
  <c r="L225" i="4"/>
  <c r="L224" i="4"/>
  <c r="L223" i="4"/>
  <c r="L222" i="4"/>
  <c r="P147" i="4"/>
  <c r="P145" i="4"/>
  <c r="P140" i="4"/>
  <c r="L213" i="4"/>
  <c r="M213" i="4"/>
  <c r="N213" i="4"/>
  <c r="L194" i="4"/>
  <c r="M194" i="4"/>
  <c r="N194" i="4"/>
  <c r="L192" i="4"/>
  <c r="M192" i="4"/>
  <c r="N192" i="4"/>
  <c r="L188" i="4"/>
  <c r="M188" i="4"/>
  <c r="L182" i="4"/>
  <c r="M182" i="4"/>
  <c r="N182" i="4"/>
  <c r="N147" i="4"/>
  <c r="N145" i="4"/>
  <c r="N140" i="4"/>
  <c r="N47" i="4"/>
  <c r="N37" i="4"/>
  <c r="N33" i="4"/>
  <c r="N27" i="4"/>
  <c r="M20" i="4"/>
  <c r="M45" i="4" s="1"/>
  <c r="N20" i="4"/>
  <c r="K228" i="4"/>
  <c r="K224" i="4"/>
  <c r="K221" i="4" l="1"/>
  <c r="L55" i="4"/>
  <c r="N45" i="4"/>
  <c r="N55" i="4" s="1"/>
  <c r="M55" i="4"/>
  <c r="N230" i="4"/>
  <c r="N221" i="4"/>
  <c r="M230" i="4"/>
  <c r="M221" i="4"/>
  <c r="L230" i="4"/>
  <c r="L221" i="4"/>
  <c r="N234" i="4" l="1"/>
  <c r="L234" i="4"/>
  <c r="M234" i="4"/>
  <c r="I231" i="4" l="1"/>
  <c r="I229" i="4"/>
  <c r="I228" i="4"/>
  <c r="I225" i="4"/>
  <c r="I224" i="4"/>
  <c r="I223" i="4"/>
  <c r="I233" i="4"/>
  <c r="I232" i="4"/>
  <c r="I230" i="4" l="1"/>
  <c r="J176" i="4" l="1"/>
  <c r="J181" i="4" l="1"/>
  <c r="J222" i="4"/>
  <c r="I192" i="4"/>
  <c r="I145" i="4"/>
  <c r="I37" i="4"/>
  <c r="L195" i="4"/>
  <c r="L214" i="4" s="1"/>
  <c r="M195" i="4"/>
  <c r="M214" i="4" s="1"/>
  <c r="N195" i="4"/>
  <c r="N214" i="4" s="1"/>
  <c r="I188" i="4" l="1"/>
  <c r="I182" i="4"/>
  <c r="I160" i="4"/>
  <c r="I156" i="4"/>
  <c r="I152" i="4"/>
  <c r="I147" i="4"/>
  <c r="I123" i="4"/>
  <c r="I51" i="4"/>
  <c r="I49" i="4"/>
  <c r="I47" i="4"/>
  <c r="I33" i="4"/>
  <c r="I31" i="4"/>
  <c r="I29" i="4"/>
  <c r="I27" i="4"/>
  <c r="I45" i="4" l="1"/>
  <c r="I55" i="4" s="1"/>
  <c r="I195" i="4"/>
  <c r="I214" i="4" s="1"/>
  <c r="I222" i="4"/>
  <c r="I221" i="4" s="1"/>
  <c r="I234" i="4" s="1"/>
  <c r="O213" i="4" l="1"/>
  <c r="O192" i="4"/>
  <c r="O188" i="4"/>
  <c r="K213" i="4"/>
  <c r="K194" i="4"/>
  <c r="O182" i="4"/>
  <c r="O147" i="4"/>
  <c r="O145" i="4"/>
  <c r="O140" i="4"/>
  <c r="O47" i="4"/>
  <c r="O37" i="4"/>
  <c r="O33" i="4"/>
  <c r="O27" i="4"/>
  <c r="K55" i="4" l="1"/>
  <c r="K161" i="4"/>
  <c r="K195" i="4"/>
  <c r="K214" i="4" s="1"/>
  <c r="K234" i="4"/>
  <c r="O195" i="4"/>
  <c r="O214" i="4" s="1"/>
  <c r="K215" i="4" l="1"/>
  <c r="I138" i="6" l="1"/>
  <c r="J135" i="6"/>
  <c r="O33" i="6" l="1"/>
  <c r="N33" i="6"/>
  <c r="O171" i="6"/>
  <c r="N171" i="6"/>
  <c r="L171" i="6"/>
  <c r="K171" i="6"/>
  <c r="I171" i="6"/>
  <c r="H171" i="6"/>
  <c r="I48" i="6"/>
  <c r="I49" i="6"/>
  <c r="I104" i="6" l="1"/>
  <c r="I106" i="6" l="1"/>
  <c r="H106" i="6"/>
  <c r="J104" i="6"/>
  <c r="J106" i="6" s="1"/>
  <c r="J78" i="6"/>
  <c r="J87" i="6" s="1"/>
  <c r="L123" i="6" l="1"/>
  <c r="M123" i="6" s="1"/>
  <c r="I123" i="6"/>
  <c r="N173" i="6" l="1"/>
  <c r="O173" i="6"/>
  <c r="N172" i="6"/>
  <c r="N138" i="6"/>
  <c r="O138" i="6"/>
  <c r="P136" i="6"/>
  <c r="P138" i="6" s="1"/>
  <c r="P163" i="6" s="1"/>
  <c r="P174" i="6"/>
  <c r="P179" i="6"/>
  <c r="P178" i="6"/>
  <c r="P177" i="6"/>
  <c r="O179" i="6"/>
  <c r="O178" i="6"/>
  <c r="O177" i="6"/>
  <c r="O175" i="6"/>
  <c r="O172" i="6"/>
  <c r="P172" i="6" s="1"/>
  <c r="N159" i="6"/>
  <c r="N75" i="6"/>
  <c r="N22" i="6"/>
  <c r="N179" i="6"/>
  <c r="N178" i="6"/>
  <c r="N177" i="6"/>
  <c r="N175" i="6"/>
  <c r="P60" i="6"/>
  <c r="P59" i="6"/>
  <c r="P58" i="6"/>
  <c r="P54" i="6"/>
  <c r="P75" i="6" s="1"/>
  <c r="P112" i="6" s="1"/>
  <c r="O162" i="6"/>
  <c r="O159" i="6"/>
  <c r="O142" i="6"/>
  <c r="O115" i="6"/>
  <c r="O130" i="6" s="1"/>
  <c r="O131" i="6" s="1"/>
  <c r="O111" i="6"/>
  <c r="O108" i="6"/>
  <c r="O106" i="6"/>
  <c r="O102" i="6"/>
  <c r="O100" i="6"/>
  <c r="O96" i="6"/>
  <c r="O87" i="6"/>
  <c r="O77" i="6"/>
  <c r="O75" i="6"/>
  <c r="O45" i="6"/>
  <c r="O43" i="6"/>
  <c r="O41" i="6"/>
  <c r="O38" i="6"/>
  <c r="O36" i="6"/>
  <c r="O34" i="6"/>
  <c r="O30" i="6"/>
  <c r="O28" i="6"/>
  <c r="O26" i="6"/>
  <c r="O24" i="6"/>
  <c r="O22" i="6"/>
  <c r="N162" i="6"/>
  <c r="N142" i="6"/>
  <c r="N115" i="6"/>
  <c r="N111" i="6"/>
  <c r="N108" i="6"/>
  <c r="N106" i="6"/>
  <c r="N102" i="6"/>
  <c r="N100" i="6"/>
  <c r="N96" i="6"/>
  <c r="N87" i="6"/>
  <c r="N77" i="6"/>
  <c r="N45" i="6"/>
  <c r="N43" i="6"/>
  <c r="N41" i="6"/>
  <c r="N38" i="6"/>
  <c r="N36" i="6"/>
  <c r="N34" i="6"/>
  <c r="N30" i="6"/>
  <c r="N28" i="6"/>
  <c r="N26" i="6"/>
  <c r="N24" i="6"/>
  <c r="K144" i="6"/>
  <c r="K75" i="6"/>
  <c r="P164" i="6" l="1"/>
  <c r="P165" i="6" s="1"/>
  <c r="N39" i="6"/>
  <c r="N163" i="6"/>
  <c r="O169" i="6"/>
  <c r="N112" i="6"/>
  <c r="P175" i="6"/>
  <c r="N130" i="6"/>
  <c r="N131" i="6" s="1"/>
  <c r="N169" i="6"/>
  <c r="P173" i="6"/>
  <c r="N176" i="6"/>
  <c r="P176" i="6"/>
  <c r="O176" i="6"/>
  <c r="O112" i="6"/>
  <c r="O163" i="6"/>
  <c r="O39" i="6"/>
  <c r="O46" i="6" s="1"/>
  <c r="N46" i="6"/>
  <c r="N164" i="6" l="1"/>
  <c r="N165" i="6" s="1"/>
  <c r="O168" i="6"/>
  <c r="O180" i="6" s="1"/>
  <c r="P169" i="6"/>
  <c r="N168" i="6"/>
  <c r="N180" i="6" s="1"/>
  <c r="P171" i="6"/>
  <c r="O164" i="6"/>
  <c r="O165" i="6" s="1"/>
  <c r="P168" i="6" l="1"/>
  <c r="P180" i="6" s="1"/>
  <c r="H48" i="6"/>
  <c r="K138" i="6" l="1"/>
  <c r="M136" i="6"/>
  <c r="M138" i="6" s="1"/>
  <c r="J136" i="6"/>
  <c r="J134" i="6"/>
  <c r="J138" i="6" l="1"/>
  <c r="M58" i="6" l="1"/>
  <c r="M60" i="6"/>
  <c r="L52" i="6"/>
  <c r="L75" i="6" s="1"/>
  <c r="M54" i="6"/>
  <c r="J54" i="6"/>
  <c r="H55" i="6"/>
  <c r="H75" i="6" s="1"/>
  <c r="I52" i="6"/>
  <c r="I75" i="6" s="1"/>
  <c r="J59" i="6"/>
  <c r="M52" i="6" l="1"/>
  <c r="M75" i="6"/>
  <c r="J42" i="4"/>
  <c r="J40" i="4"/>
  <c r="M38" i="6" l="1"/>
  <c r="L38" i="6"/>
  <c r="K38" i="6"/>
  <c r="I38" i="6"/>
  <c r="H38" i="6"/>
  <c r="J37" i="6"/>
  <c r="J38" i="6" s="1"/>
  <c r="J35" i="6"/>
  <c r="J36" i="6" s="1"/>
  <c r="M36" i="6"/>
  <c r="L36" i="6"/>
  <c r="K36" i="6"/>
  <c r="I36" i="6"/>
  <c r="H36" i="6"/>
  <c r="J229" i="4" l="1"/>
  <c r="J221" i="4" s="1"/>
  <c r="I25" i="6"/>
  <c r="M59" i="6" l="1"/>
  <c r="J60" i="6" l="1"/>
  <c r="J58" i="6"/>
  <c r="H175" i="6"/>
  <c r="I175" i="6"/>
  <c r="H174" i="6"/>
  <c r="H170" i="6"/>
  <c r="I170" i="6"/>
  <c r="H159" i="6"/>
  <c r="H96" i="6"/>
  <c r="H87" i="6"/>
  <c r="H77" i="6"/>
  <c r="H30" i="6"/>
  <c r="H28" i="6"/>
  <c r="H26" i="6"/>
  <c r="H24" i="6"/>
  <c r="J175" i="6" l="1"/>
  <c r="J170" i="6"/>
  <c r="J161" i="6"/>
  <c r="J162" i="6" s="1"/>
  <c r="L144" i="6" l="1"/>
  <c r="L179" i="6"/>
  <c r="L178" i="6"/>
  <c r="L177" i="6"/>
  <c r="L175" i="6"/>
  <c r="K175" i="6"/>
  <c r="L173" i="6"/>
  <c r="L172" i="6"/>
  <c r="K172" i="6"/>
  <c r="M174" i="6"/>
  <c r="M170" i="6"/>
  <c r="M159" i="6"/>
  <c r="M130" i="6"/>
  <c r="M131" i="6" s="1"/>
  <c r="M100" i="6"/>
  <c r="M34" i="6"/>
  <c r="M28" i="6"/>
  <c r="M26" i="6"/>
  <c r="M24" i="6"/>
  <c r="M22" i="6"/>
  <c r="L162" i="6"/>
  <c r="L159" i="6"/>
  <c r="L142" i="6"/>
  <c r="L138" i="6"/>
  <c r="L115" i="6"/>
  <c r="L169" i="6" s="1"/>
  <c r="L111" i="6"/>
  <c r="L108" i="6"/>
  <c r="L106" i="6"/>
  <c r="L102" i="6"/>
  <c r="L100" i="6"/>
  <c r="L96" i="6"/>
  <c r="L87" i="6"/>
  <c r="L77" i="6"/>
  <c r="L45" i="6"/>
  <c r="L43" i="6"/>
  <c r="L41" i="6"/>
  <c r="L34" i="6"/>
  <c r="L30" i="6"/>
  <c r="L28" i="6"/>
  <c r="L26" i="6"/>
  <c r="L24" i="6"/>
  <c r="L22" i="6"/>
  <c r="M172" i="6" l="1"/>
  <c r="M39" i="6"/>
  <c r="M46" i="6" s="1"/>
  <c r="L39" i="6"/>
  <c r="L46" i="6" s="1"/>
  <c r="L163" i="6"/>
  <c r="L130" i="6"/>
  <c r="L131" i="6" s="1"/>
  <c r="L112" i="6"/>
  <c r="M112" i="6"/>
  <c r="M163" i="6"/>
  <c r="L164" i="6" l="1"/>
  <c r="L165" i="6" s="1"/>
  <c r="M164" i="6"/>
  <c r="M165" i="6" s="1"/>
  <c r="K201" i="1"/>
  <c r="K200" i="1"/>
  <c r="I100" i="6"/>
  <c r="I172" i="6"/>
  <c r="H172" i="6"/>
  <c r="P225" i="4"/>
  <c r="O225" i="4"/>
  <c r="O224" i="4"/>
  <c r="J171" i="6" l="1"/>
  <c r="J98" i="6"/>
  <c r="J100" i="6" s="1"/>
  <c r="J49" i="6"/>
  <c r="O188" i="1" l="1"/>
  <c r="O232" i="4" l="1"/>
  <c r="O231" i="4"/>
  <c r="O229" i="4"/>
  <c r="O227" i="4"/>
  <c r="J29" i="4" l="1"/>
  <c r="K208" i="1"/>
  <c r="K207" i="1"/>
  <c r="K206" i="1"/>
  <c r="K204" i="1"/>
  <c r="K203" i="1"/>
  <c r="K202" i="1"/>
  <c r="K199" i="1"/>
  <c r="K159" i="6"/>
  <c r="I159" i="6"/>
  <c r="J159" i="6"/>
  <c r="K190" i="1"/>
  <c r="I142" i="6" l="1"/>
  <c r="J163" i="6" l="1"/>
  <c r="I178" i="6"/>
  <c r="K43" i="1"/>
  <c r="I179" i="6"/>
  <c r="I177" i="6"/>
  <c r="I174" i="6"/>
  <c r="J174" i="6" s="1"/>
  <c r="I173" i="6"/>
  <c r="I34" i="6"/>
  <c r="I24" i="6"/>
  <c r="I22" i="6"/>
  <c r="H142" i="6"/>
  <c r="I176" i="6" l="1"/>
  <c r="J33" i="6"/>
  <c r="J32" i="6"/>
  <c r="J27" i="6"/>
  <c r="J28" i="6" s="1"/>
  <c r="J25" i="6"/>
  <c r="J26" i="6" s="1"/>
  <c r="J23" i="6"/>
  <c r="J24" i="6" s="1"/>
  <c r="J15" i="6"/>
  <c r="J14" i="6"/>
  <c r="J13" i="6"/>
  <c r="J34" i="6" l="1"/>
  <c r="J22" i="6"/>
  <c r="K53" i="1"/>
  <c r="J52" i="6"/>
  <c r="J39" i="6" l="1"/>
  <c r="J46" i="6" s="1"/>
  <c r="O53" i="1"/>
  <c r="K110" i="1"/>
  <c r="K112" i="1" s="1"/>
  <c r="J172" i="6"/>
  <c r="J51" i="6" l="1"/>
  <c r="J124" i="6" l="1"/>
  <c r="J123" i="6"/>
  <c r="K163" i="1"/>
  <c r="K165" i="1" l="1"/>
  <c r="K198" i="1"/>
  <c r="K197" i="1" s="1"/>
  <c r="J130" i="6"/>
  <c r="J131" i="6" s="1"/>
  <c r="T49" i="6"/>
  <c r="I162" i="6" l="1"/>
  <c r="I163" i="6"/>
  <c r="I115" i="6"/>
  <c r="I111" i="6"/>
  <c r="I108" i="6"/>
  <c r="I102" i="6"/>
  <c r="I96" i="6"/>
  <c r="I87" i="6"/>
  <c r="I77" i="6"/>
  <c r="I45" i="6"/>
  <c r="I43" i="6"/>
  <c r="I41" i="6"/>
  <c r="I30" i="6"/>
  <c r="I28" i="6"/>
  <c r="I26" i="6"/>
  <c r="K179" i="6"/>
  <c r="H179" i="6"/>
  <c r="J179" i="6" s="1"/>
  <c r="K177" i="6"/>
  <c r="H177" i="6"/>
  <c r="K178" i="6"/>
  <c r="H178" i="6"/>
  <c r="J178" i="6" s="1"/>
  <c r="K173" i="6"/>
  <c r="H173" i="6"/>
  <c r="K162" i="6"/>
  <c r="H162" i="6"/>
  <c r="K142" i="6"/>
  <c r="K163" i="6" s="1"/>
  <c r="H138" i="6"/>
  <c r="K115" i="6"/>
  <c r="K130" i="6" s="1"/>
  <c r="K131" i="6" s="1"/>
  <c r="H115" i="6"/>
  <c r="K111" i="6"/>
  <c r="H111" i="6"/>
  <c r="K108" i="6"/>
  <c r="H108" i="6"/>
  <c r="K106" i="6"/>
  <c r="K102" i="6"/>
  <c r="H102" i="6"/>
  <c r="K100" i="6"/>
  <c r="H100" i="6"/>
  <c r="K96" i="6"/>
  <c r="K87" i="6"/>
  <c r="K77" i="6"/>
  <c r="S49" i="6"/>
  <c r="R49" i="6"/>
  <c r="K45" i="6"/>
  <c r="H45" i="6"/>
  <c r="K43" i="6"/>
  <c r="H43" i="6"/>
  <c r="K41" i="6"/>
  <c r="H41" i="6"/>
  <c r="K34" i="6"/>
  <c r="H34" i="6"/>
  <c r="K30" i="6"/>
  <c r="K28" i="6"/>
  <c r="K26" i="6"/>
  <c r="K24" i="6"/>
  <c r="K22" i="6"/>
  <c r="H22" i="6"/>
  <c r="I169" i="6" l="1"/>
  <c r="I168" i="6" s="1"/>
  <c r="I180" i="6" s="1"/>
  <c r="I130" i="6"/>
  <c r="H131" i="6"/>
  <c r="H130" i="6"/>
  <c r="K112" i="6"/>
  <c r="H39" i="6"/>
  <c r="I39" i="6"/>
  <c r="K39" i="6"/>
  <c r="K46" i="6" s="1"/>
  <c r="J48" i="6"/>
  <c r="J75" i="6" s="1"/>
  <c r="K169" i="6"/>
  <c r="K168" i="6" s="1"/>
  <c r="K176" i="6"/>
  <c r="I131" i="6"/>
  <c r="J177" i="6"/>
  <c r="J176" i="6" s="1"/>
  <c r="H176" i="6"/>
  <c r="I112" i="6"/>
  <c r="H163" i="6"/>
  <c r="H169" i="6"/>
  <c r="H168" i="6" s="1"/>
  <c r="I46" i="6"/>
  <c r="H46" i="6"/>
  <c r="H112" i="6"/>
  <c r="M171" i="6" s="1"/>
  <c r="J112" i="6" l="1"/>
  <c r="J164" i="6" s="1"/>
  <c r="J165" i="6" s="1"/>
  <c r="M169" i="6"/>
  <c r="M175" i="6"/>
  <c r="M178" i="6"/>
  <c r="M177" i="6"/>
  <c r="K180" i="6"/>
  <c r="H180" i="6"/>
  <c r="K164" i="6"/>
  <c r="K165" i="6" s="1"/>
  <c r="I164" i="6"/>
  <c r="I165" i="6" s="1"/>
  <c r="J169" i="6"/>
  <c r="J168" i="6" s="1"/>
  <c r="H164" i="6"/>
  <c r="H165" i="6" s="1"/>
  <c r="M168" i="6" l="1"/>
  <c r="M176" i="6"/>
  <c r="L176" i="6"/>
  <c r="L168" i="6"/>
  <c r="J180" i="6"/>
  <c r="K134" i="1"/>
  <c r="K125" i="1"/>
  <c r="K21" i="1"/>
  <c r="K30" i="1"/>
  <c r="M180" i="6" l="1"/>
  <c r="L180" i="6"/>
  <c r="K205" i="1"/>
  <c r="O222" i="4" l="1"/>
  <c r="O221" i="4" s="1"/>
  <c r="M22" i="1" l="1"/>
  <c r="P224" i="4"/>
  <c r="J230" i="4" l="1"/>
  <c r="P213" i="4" l="1"/>
  <c r="J213" i="4"/>
  <c r="J214" i="4" s="1"/>
  <c r="P37" i="4" l="1"/>
  <c r="P27" i="4"/>
  <c r="O45" i="4" l="1"/>
  <c r="O55" i="4" s="1"/>
  <c r="P232" i="4" l="1"/>
  <c r="P231" i="4"/>
  <c r="P229" i="4"/>
  <c r="P227" i="4"/>
  <c r="P192" i="4"/>
  <c r="P188" i="4"/>
  <c r="J182" i="4"/>
  <c r="P233" i="4"/>
  <c r="O233" i="4"/>
  <c r="O230" i="4" s="1"/>
  <c r="J160" i="4"/>
  <c r="J147" i="4"/>
  <c r="J123" i="4"/>
  <c r="J51" i="4"/>
  <c r="J49" i="4"/>
  <c r="P47" i="4"/>
  <c r="J47" i="4"/>
  <c r="P33" i="4"/>
  <c r="J33" i="4"/>
  <c r="J31" i="4"/>
  <c r="J161" i="4" l="1"/>
  <c r="J45" i="4"/>
  <c r="P195" i="4"/>
  <c r="P214" i="4" s="1"/>
  <c r="P45" i="4"/>
  <c r="P55" i="4" s="1"/>
  <c r="P230" i="4"/>
  <c r="P222" i="4"/>
  <c r="P221" i="4" s="1"/>
  <c r="P182" i="4"/>
  <c r="J55" i="4" l="1"/>
  <c r="J215" i="4" s="1"/>
  <c r="J234" i="4"/>
  <c r="O234" i="4"/>
  <c r="P234" i="4" l="1"/>
  <c r="K148" i="1" l="1"/>
  <c r="K145" i="1" l="1"/>
  <c r="K171" i="1" l="1"/>
  <c r="K138" i="1" l="1"/>
  <c r="K166" i="1" l="1"/>
  <c r="K143" i="1" l="1"/>
  <c r="K175" i="1" l="1"/>
  <c r="K140" i="1"/>
  <c r="K50" i="1"/>
  <c r="K48" i="1"/>
  <c r="K36" i="1"/>
  <c r="K34" i="1"/>
  <c r="K32" i="1"/>
  <c r="K44" i="1" l="1"/>
  <c r="K191" i="1"/>
  <c r="K46" i="1"/>
  <c r="K114" i="1"/>
  <c r="K149" i="1" s="1"/>
  <c r="K51" i="1" l="1"/>
  <c r="K192" i="1" s="1"/>
  <c r="K193" i="1" s="1"/>
  <c r="K209" i="1"/>
  <c r="P161" i="4" l="1"/>
  <c r="P215" i="4" s="1"/>
  <c r="P216" i="4" s="1"/>
  <c r="O161" i="4"/>
  <c r="O215" i="4" s="1"/>
  <c r="O216" i="4" s="1"/>
  <c r="N161" i="4"/>
  <c r="N215" i="4" s="1"/>
  <c r="N216" i="4" s="1"/>
  <c r="I161" i="4"/>
  <c r="I215" i="4" s="1"/>
  <c r="I216" i="4" s="1"/>
  <c r="K216" i="4"/>
  <c r="J216" i="4"/>
  <c r="L161" i="4"/>
  <c r="L215" i="4" s="1"/>
  <c r="L216" i="4" s="1"/>
  <c r="M161" i="4"/>
  <c r="M215" i="4" s="1"/>
  <c r="M216" i="4" s="1"/>
</calcChain>
</file>

<file path=xl/comments1.xml><?xml version="1.0" encoding="utf-8"?>
<comments xmlns="http://schemas.openxmlformats.org/spreadsheetml/2006/main">
  <authors>
    <author>Snieguole Kacerauskaite</author>
    <author>Saulina Paulauskiene</author>
  </authors>
  <commentList>
    <comment ref="K94" authorId="0" shapeId="0">
      <text>
        <r>
          <rPr>
            <sz val="9"/>
            <color indexed="81"/>
            <rFont val="Tahoma"/>
            <family val="2"/>
            <charset val="186"/>
          </rPr>
          <t xml:space="preserve">VšĮ Klaipėdos specialioji mokykla - daugiafunkcinis centras „Svetliačiok“
</t>
        </r>
      </text>
    </comment>
    <comment ref="K96" authorId="0" shapeId="0">
      <text>
        <r>
          <rPr>
            <sz val="9"/>
            <color indexed="81"/>
            <rFont val="Tahoma"/>
            <family val="2"/>
            <charset val="186"/>
          </rPr>
          <t xml:space="preserve">LPF „Dienvidis“ ir LPF „DPJC“
</t>
        </r>
      </text>
    </comment>
    <comment ref="D129"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32" authorId="0" shape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L140" authorId="1" shapeId="0">
      <text>
        <r>
          <rPr>
            <b/>
            <sz val="9"/>
            <color indexed="81"/>
            <rFont val="Tahoma"/>
            <family val="2"/>
            <charset val="186"/>
          </rPr>
          <t>Saulina Paulauskiene:</t>
        </r>
        <r>
          <rPr>
            <sz val="9"/>
            <color indexed="81"/>
            <rFont val="Tahoma"/>
            <family val="2"/>
            <charset val="186"/>
          </rPr>
          <t xml:space="preserve">
nuo sausio prisidės globos namai Rytas</t>
        </r>
      </text>
    </comment>
  </commentList>
</comments>
</file>

<file path=xl/comments2.xml><?xml version="1.0" encoding="utf-8"?>
<comments xmlns="http://schemas.openxmlformats.org/spreadsheetml/2006/main">
  <authors>
    <author>Snieguole Kacerauskaite</author>
    <author>Saulina Paulauskiene</author>
  </authors>
  <commentList>
    <comment ref="M94" authorId="0" shapeId="0">
      <text>
        <r>
          <rPr>
            <sz val="9"/>
            <color indexed="81"/>
            <rFont val="Tahoma"/>
            <family val="2"/>
            <charset val="186"/>
          </rPr>
          <t xml:space="preserve">VšĮ Klaipėdos specialioji mokykla - daugiafunkcinis centras „Svetliačiok“
</t>
        </r>
      </text>
    </comment>
    <comment ref="M96" authorId="0" shapeId="0">
      <text>
        <r>
          <rPr>
            <sz val="9"/>
            <color indexed="81"/>
            <rFont val="Tahoma"/>
            <family val="2"/>
            <charset val="186"/>
          </rPr>
          <t xml:space="preserve">LPF „Dienvidis“ ir LPF „DPJC“
</t>
        </r>
      </text>
    </comment>
    <comment ref="D129"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32" authorId="0" shape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N140" authorId="1" shapeId="0">
      <text>
        <r>
          <rPr>
            <b/>
            <sz val="9"/>
            <color indexed="81"/>
            <rFont val="Tahoma"/>
            <family val="2"/>
            <charset val="186"/>
          </rPr>
          <t>Saulina Paulauskiene:</t>
        </r>
        <r>
          <rPr>
            <sz val="9"/>
            <color indexed="81"/>
            <rFont val="Tahoma"/>
            <family val="2"/>
            <charset val="186"/>
          </rPr>
          <t xml:space="preserve">
nuo sausio prisidės globos namai Rytas</t>
        </r>
      </text>
    </comment>
  </commentList>
</comments>
</file>

<file path=xl/comments3.xml><?xml version="1.0" encoding="utf-8"?>
<comments xmlns="http://schemas.openxmlformats.org/spreadsheetml/2006/main">
  <authors>
    <author>Snieguole Kacerauskaite</author>
    <author>Saulina Paulauskiene</author>
  </authors>
  <commentList>
    <comment ref="D164"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67" authorId="0" shape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S176" authorId="1" shapeId="0">
      <text>
        <r>
          <rPr>
            <b/>
            <sz val="9"/>
            <color indexed="81"/>
            <rFont val="Tahoma"/>
            <family val="2"/>
            <charset val="186"/>
          </rPr>
          <t>Saulina Paulauskiene:</t>
        </r>
        <r>
          <rPr>
            <sz val="9"/>
            <color indexed="81"/>
            <rFont val="Tahoma"/>
            <family val="2"/>
            <charset val="186"/>
          </rPr>
          <t xml:space="preserve">
nuo sausio prisidės globos namai Rytas</t>
        </r>
      </text>
    </comment>
    <comment ref="D180" authorId="0" shape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List>
</comments>
</file>

<file path=xl/comments4.xml><?xml version="1.0" encoding="utf-8"?>
<comments xmlns="http://schemas.openxmlformats.org/spreadsheetml/2006/main">
  <authors>
    <author>Snieguole Kacerauskaite</author>
  </authors>
  <commentList>
    <comment ref="G32" authorId="0" shapeId="0">
      <text>
        <r>
          <rPr>
            <b/>
            <sz val="9"/>
            <color indexed="81"/>
            <rFont val="Tahoma"/>
            <family val="2"/>
            <charset val="186"/>
          </rPr>
          <t>2016 m. nepanaudotas likutis</t>
        </r>
        <r>
          <rPr>
            <sz val="9"/>
            <color indexed="81"/>
            <rFont val="Tahoma"/>
            <family val="2"/>
            <charset val="186"/>
          </rPr>
          <t xml:space="preserve">
</t>
        </r>
      </text>
    </comment>
    <comment ref="Q35" authorId="0" shapeId="0">
      <text>
        <r>
          <rPr>
            <sz val="9"/>
            <color indexed="81"/>
            <rFont val="Tahoma"/>
            <family val="2"/>
            <charset val="186"/>
          </rPr>
          <t xml:space="preserve">Veiklą vykdys </t>
        </r>
        <r>
          <rPr>
            <i/>
            <sz val="9"/>
            <color indexed="81"/>
            <rFont val="Tahoma"/>
            <family val="2"/>
            <charset val="186"/>
          </rPr>
          <t>BĮ Šeimos ir vaiko gerovės centras</t>
        </r>
        <r>
          <rPr>
            <sz val="9"/>
            <color indexed="81"/>
            <rFont val="Tahoma"/>
            <family val="2"/>
            <charset val="186"/>
          </rPr>
          <t xml:space="preserve"> ir 
</t>
        </r>
        <r>
          <rPr>
            <i/>
            <sz val="9"/>
            <color indexed="81"/>
            <rFont val="Tahoma"/>
            <family val="2"/>
            <charset val="186"/>
          </rPr>
          <t>VšĮ SOS Vaikų kaimai Lietuvoje</t>
        </r>
      </text>
    </comment>
    <comment ref="D115"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17" authorId="0" shape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D127" authorId="0" shape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List>
</comments>
</file>

<file path=xl/comments5.xml><?xml version="1.0" encoding="utf-8"?>
<comments xmlns="http://schemas.openxmlformats.org/spreadsheetml/2006/main">
  <authors>
    <author>Snieguole Kacerauskaite</author>
  </authors>
  <commentList>
    <comment ref="E153" authorId="0" shape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 ref="E158" authorId="0" shape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E160" authorId="0" shape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M169" authorId="0" shapeId="0">
      <text>
        <r>
          <rPr>
            <b/>
            <sz val="9"/>
            <color indexed="81"/>
            <rFont val="Tahoma"/>
            <family val="2"/>
            <charset val="186"/>
          </rPr>
          <t>po 10 butų iš SB ir LRVB</t>
        </r>
        <r>
          <rPr>
            <sz val="9"/>
            <color indexed="81"/>
            <rFont val="Tahoma"/>
            <family val="2"/>
            <charset val="186"/>
          </rPr>
          <t xml:space="preserve">
</t>
        </r>
      </text>
    </comment>
  </commentList>
</comments>
</file>

<file path=xl/sharedStrings.xml><?xml version="1.0" encoding="utf-8"?>
<sst xmlns="http://schemas.openxmlformats.org/spreadsheetml/2006/main" count="2426" uniqueCount="468">
  <si>
    <t>SOCIALINĖS ATSKIRTIES MAŽINIMO PROGRAMOS (NR. 12)</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</si>
  <si>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</si>
  <si>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</si>
  <si>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</si>
  <si>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</si>
  <si>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</si>
  <si>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</si>
  <si>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</si>
  <si>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</si>
  <si>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</si>
  <si>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2018-ųjų metų lėšų projektas</t>
  </si>
  <si>
    <t>Produkto kriterijaus</t>
  </si>
  <si>
    <t>Planas</t>
  </si>
  <si>
    <t>2017-ieji metai</t>
  </si>
  <si>
    <t>2018-ieji metai</t>
  </si>
  <si>
    <t>03 Strateginis tikslas. Užtikrinti gyventojams aukštą švietimo, kultūros, socialinių, sporto ir sveikatos apsaugos paslaugų kokybę ir prieinamumą</t>
  </si>
  <si>
    <t>12 Socialinės atskirties mažinimo programa</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</si>
  <si>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</si>
  <si>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</si>
  <si>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</si>
  <si>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Socialinių paslaugų ir kitos socialinės paramos teikimas</t>
  </si>
  <si>
    <t>10</t>
  </si>
  <si>
    <t>3</t>
  </si>
  <si>
    <t>SB(VB)</t>
  </si>
  <si>
    <t xml:space="preserve">Piniginės socialinės paramos nepasiturinčioms šeimoms ir vieniems gyvenantiems asmenims bei paramos mirties atveju teikimas, išmokant pašalpas ir kompensacijas </t>
  </si>
  <si>
    <t>SB</t>
  </si>
  <si>
    <t xml:space="preserve">Vidutinis išmokamų socialinių pašalpų skaičius per mėn. </t>
  </si>
  <si>
    <t>Vidutinis išmokamų kompensacijų skaičius per mėn.</t>
  </si>
  <si>
    <t xml:space="preserve">Vidutinis išmokamų kompensacijų kreditams ir kredito palūkanoms skaičius per mėn. </t>
  </si>
  <si>
    <t>Iš viso:</t>
  </si>
  <si>
    <t>Socialinės globos paslaugų teikimas asmenims su sunkia negalia</t>
  </si>
  <si>
    <t xml:space="preserve">Asmenų su sunkia negalia, kuriems teikiamos socialinės globos paslaugos, skaičius </t>
  </si>
  <si>
    <t>Pagalbos socialinės rizikos šeimoms teikimas</t>
  </si>
  <si>
    <t>Darbuotojų, dirbančių su socialinės rizikos šeimomis, skaičius</t>
  </si>
  <si>
    <t>Mokinių nemokamo maitinimo ir aprūpinimo mokinio reikmenimis organizavimas</t>
  </si>
  <si>
    <t>Nemokamą maitinimą gaunančių bei aprūpinamų mokinio reikmenimis mokinių skaičius</t>
  </si>
  <si>
    <t>Mokinių iš mažas pajamas gaunančių šeimų nemokamo maitinimo gamybos išlaidų padengimas</t>
  </si>
  <si>
    <t>Asmenų su sunkia negalia, kuriems teikiamos socialinės globos paslaugos, skaičius, iš jų:</t>
  </si>
  <si>
    <t>Iš viso priemonei:</t>
  </si>
  <si>
    <t>02</t>
  </si>
  <si>
    <t xml:space="preserve">Tikslinių kompensacijų ir išmokų skaičiavimas ir mokėjimas, siekiant neįgaliesiems kompensuoti specialiųjų poreikių tenkinimo išlaidas </t>
  </si>
  <si>
    <t>LRVB</t>
  </si>
  <si>
    <t>Išmokų gavėjų skaičius, žm.</t>
  </si>
  <si>
    <t>03</t>
  </si>
  <si>
    <t>Išmokų vaikams skaičiavimas ir mokėjimas</t>
  </si>
  <si>
    <t>04</t>
  </si>
  <si>
    <t>05</t>
  </si>
  <si>
    <t>Iš viso uždaviniui:</t>
  </si>
  <si>
    <t xml:space="preserve">Teikti visuomenės poreikius atitinkančias socialines paslaugas įvairioms gyventojų grupėms </t>
  </si>
  <si>
    <t>Socialinių paslaugų teikimas socialinėse įstaigose:</t>
  </si>
  <si>
    <t>BĮ Klaipėdos miesto globos namuose;</t>
  </si>
  <si>
    <t>BĮ Klaipėdos miesto socialinės paramos centre;</t>
  </si>
  <si>
    <t>SB(SP)</t>
  </si>
  <si>
    <t>BĮ Neįgaliųjų centre „Klaipėdos lakštutė“;</t>
  </si>
  <si>
    <t>Kt</t>
  </si>
  <si>
    <t>Išduota techninės pagalbos priemonių, vnt. / asm.</t>
  </si>
  <si>
    <t>BĮ Klaipėdos miesto šeimos ir vaiko gerovės centre, iš jų:</t>
  </si>
  <si>
    <t xml:space="preserve"> - projekto „Kompleksinė pagalba Klaipėdos miesto socialinės grupės vaikams ir jaunimui“ įgyvendinimas;</t>
  </si>
  <si>
    <t>BĮ Klaipėdos miesto nakvynės namuose;</t>
  </si>
  <si>
    <t>BĮ Klaipėdos vaikų globos namuose „Smiltelė“;</t>
  </si>
  <si>
    <t>BĮ Klaipėdos socialinių paslaugų centre „Danė“;</t>
  </si>
  <si>
    <t>BĮ Klaipėdos vaikų globos namuose „Rytas“</t>
  </si>
  <si>
    <t>Socialinės globos paslaugų teikimas senyvo amžiaus asmenims ir asmenims su negalia ne savivaldybės institucijose</t>
  </si>
  <si>
    <t>Dienos socialinės globos, trumpalaikės socialinės globos ir socialinės priežiūros paslaugų teikimo organizavimas miesto gyventojams ne savivaldybės institucijose:</t>
  </si>
  <si>
    <t>Dienos socialinę globą per mėn. gaunančių asmenų skaičius</t>
  </si>
  <si>
    <t>Vidutiniškai per dieną maitinimo ir apnakvindinimo paslaugas gaunančių asmenų skaičius</t>
  </si>
  <si>
    <t>Asmenų, įrašytų į eilę pagalbos į namus paslaugoms gauti, skaičius</t>
  </si>
  <si>
    <t>40</t>
  </si>
  <si>
    <t>45</t>
  </si>
  <si>
    <t>Psichosocialinės pagalbos teikimas šeimoms, auginančioms vaiką su negalia ir patiriančioms krizes</t>
  </si>
  <si>
    <t>Socialinių projektų dalinis finansavimas:</t>
  </si>
  <si>
    <t>NVO projektų, gaunančių dalinį finansavimą iš savivaldybės biudžeto, skaičius</t>
  </si>
  <si>
    <t xml:space="preserve">Nevyriausybinių organizacijų socialinių projektų </t>
  </si>
  <si>
    <t xml:space="preserve">Nevyriausybinių organizacijų socialinių projektų, skirtų šeimoms, turinčioms socialinių problemų, stiprinimui, </t>
  </si>
  <si>
    <t xml:space="preserve">Socialinės reabilitacijos paslaugų neįgaliesiems bendruomenėje projektų </t>
  </si>
  <si>
    <t>Būsto pritaikymas neįgaliesiems</t>
  </si>
  <si>
    <t>6</t>
  </si>
  <si>
    <t>Pritaikyta butų neįgaliesiems, skaičius</t>
  </si>
  <si>
    <t>06</t>
  </si>
  <si>
    <t>07</t>
  </si>
  <si>
    <t>Parengtas techninis projektas</t>
  </si>
  <si>
    <t>ES</t>
  </si>
  <si>
    <t>Plėtoti socialinių paslaugų infrastruktūrą, įrengiant  naujus ir modernizuojant esamus socialines paslaugas teikiančių įstaigų pastatus</t>
  </si>
  <si>
    <t>Teikiamų socialinių paslaugų infrastruktūros tobulinimas siekiant atitikti keliamus reikalavimus:</t>
  </si>
  <si>
    <t>Parengtas techninis projektas, vnt.</t>
  </si>
  <si>
    <t>I</t>
  </si>
  <si>
    <t>Atlikta darbų, proc.</t>
  </si>
  <si>
    <t xml:space="preserve">Užtikrinti Klaipėdos miesto socialinio būsto fondo plėtrą ir valstybės politikos, padedančios apsirūpinti būstu, įgyvendinimą </t>
  </si>
  <si>
    <t>Socialinio būsto fondo plėtra:</t>
  </si>
  <si>
    <t>Įgyvendintas projektas, proc.</t>
  </si>
  <si>
    <t>Savivaldybės gyvenamųjų patalpų  tinkamos fizinės būklės užtikrinimas ir nuomos administravimas:</t>
  </si>
  <si>
    <t xml:space="preserve">Savivaldybės gyvenamųjų patalpų techninės būklės vertinimas ir remontas </t>
  </si>
  <si>
    <t>Suremontuotų butų skaičius</t>
  </si>
  <si>
    <t xml:space="preserve">Apmokėjimas savivaldybei tenkančia dalimi už daugiabučių namų bendrosios  nuosavybės objektų atnaujinimą ir renovaciją bei lėšų kaupimą </t>
  </si>
  <si>
    <t>Rezervo naudojimas nenumatytiems darbams apmokėti ir avarinėms situacijoms likviduoti</t>
  </si>
  <si>
    <t>Savivaldybės gyvenamųjų patalpų nuomos administravimas</t>
  </si>
  <si>
    <t xml:space="preserve">Surinkta  nuomos mokesčio  proc. nuo priskaičiuoto </t>
  </si>
  <si>
    <t>Savininkams grąžintų nuomotų patalpų vertės įskaičiavimas į nuompinigius</t>
  </si>
  <si>
    <t>Apmokėjimas už daugiabučių namų bendrųjų objektų administravimą ir nuolatinę techninę priežiūrą</t>
  </si>
  <si>
    <t>Užtikrintas privalomojo gyvenamųjų namų naudojimo ir priežiūros reikalavimų įgyvendinimas, proc.</t>
  </si>
  <si>
    <t xml:space="preserve">Politinių kalinių ir tremtinių bei jų šeimų narių sugrįžimo į Lietuvą programos įgyvendinimas: </t>
  </si>
  <si>
    <t>1</t>
  </si>
  <si>
    <t>Iš viso tikslui:</t>
  </si>
  <si>
    <t>12</t>
  </si>
  <si>
    <t xml:space="preserve">Iš viso programai: </t>
  </si>
  <si>
    <t>Finansavimo šaltinių suvestinė</t>
  </si>
  <si>
    <t>Finansavimo šaltiniai</t>
  </si>
  <si>
    <t>2017 m. lėšų projektas</t>
  </si>
  <si>
    <t>2018 m. lėšų projektas</t>
  </si>
  <si>
    <t>SAVIVALDYBĖS  LĖŠOS, IŠ VISO: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</si>
  <si>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</si>
  <si>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</si>
  <si>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</si>
  <si>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</si>
  <si>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t xml:space="preserve">Valstybės biudžeto lėšos </t>
    </r>
    <r>
      <rPr>
        <b/>
        <sz val="10"/>
        <rFont val="Times New Roman"/>
        <family val="1"/>
      </rPr>
      <t>LRVB</t>
    </r>
  </si>
  <si>
    <r>
      <t xml:space="preserve">Kiti finansavimo šaltiniai </t>
    </r>
    <r>
      <rPr>
        <b/>
        <sz val="10"/>
        <rFont val="Times New Roman"/>
        <family val="1"/>
      </rPr>
      <t>Kt</t>
    </r>
  </si>
  <si>
    <t>IŠ VISO:</t>
  </si>
  <si>
    <t>Vykdytojas (skyrius / asmuo)</t>
  </si>
  <si>
    <t>Iš viso</t>
  </si>
  <si>
    <t>Socialinės paramos skyrius</t>
  </si>
  <si>
    <t>Asmenų su sunkia negalia, kuriems teikiamos socialinės globos paslaugos, skaičius (perkamos paslaugos)</t>
  </si>
  <si>
    <t>Asmenų su sunkia negalia, kuriems teikiamos socialinės globos paslaugos, skaičius („Klaipėdos lakštutė“)</t>
  </si>
  <si>
    <t>Asmenų su sunkia negalia, kuriems teikiamos socialinės globos paslaugos, skaičius (SPC)</t>
  </si>
  <si>
    <t>Asmenų su sunkia negalia, kuriems teikiamos socialinės globos paslaugos, skaičius (Globos namai)</t>
  </si>
  <si>
    <t>Asmenų su sunkia negalia, kuriems teikiamos socialinės globos paslaugos, skaičius (Senyvo amžiaus asmenų dienos socialinės globos centre „Danė“)</t>
  </si>
  <si>
    <t>Asmenų su sunkia negalia, kuriems teikiamos socialinės globos paslaugos, skaičius (Suaugusių asmenų su psichine negalia dienos socialinės globos centre „Danė“)</t>
  </si>
  <si>
    <t>Vietų skaičius įstaigoje</t>
  </si>
  <si>
    <t>Darbuotojų skaičius įstaigoje</t>
  </si>
  <si>
    <t>SB(SPL)</t>
  </si>
  <si>
    <t>Įsigyta kompiuterinės įrangos, vnt.</t>
  </si>
  <si>
    <t>Suteikta transporto paslaugų, asmenų skaičius</t>
  </si>
  <si>
    <t>70/35</t>
  </si>
  <si>
    <t>Priežiūrą namuose gaunančių asmenų skaičius</t>
  </si>
  <si>
    <t>37</t>
  </si>
  <si>
    <t>Intensyvios krizių įveikimo pagalbos paslaugai gauti vaikų vietų skaičius</t>
  </si>
  <si>
    <t>Trumpalaikė socialinė globa moterims ir motinoms su vaikais, nukentėjusiems nuo smurto šeimoje ar prekybos žmonėmis, vietų skaičius</t>
  </si>
  <si>
    <t>Trumpalaikės socialinės globos paslaugai gauti vaikų vietų skaičius</t>
  </si>
  <si>
    <t>Socialinių įgūdžių ugdymo ir palaikymo paslaugos socialinės  rizikos vaikų ir socialinės rizikos  šeimų vaikams (dienos centre) vietų skaičius</t>
  </si>
  <si>
    <t>275/ 340</t>
  </si>
  <si>
    <t>Socialinę globą teikiančių darbuotojų dalis bendroje vaikų globos namų  personalo struktūroje</t>
  </si>
  <si>
    <t>Planinis vietų skaičius įstaigoje</t>
  </si>
  <si>
    <t xml:space="preserve">Paslaugos gavėjų skaičius suaugusių asmenų su psichine negalia dienos socialinės globos centre </t>
  </si>
  <si>
    <t>Paslaugos gavėjų skaičius senyvo amžiaus asmenų dienos socialinės globos centre</t>
  </si>
  <si>
    <t>08</t>
  </si>
  <si>
    <t>09</t>
  </si>
  <si>
    <t>Dienos socialinės globos paslaugų teikimas asmenims su psichine negalia dienos socialinės globos centre</t>
  </si>
  <si>
    <t>Dienos socialinės globos paslaugų teikimas vaikams su negalia dienos socialinės globos centre</t>
  </si>
  <si>
    <t>Dienos socialinės priežiūros paslauga vaikams iš socialinės rizikos šeimų vaikų dienos centruose</t>
  </si>
  <si>
    <t>Pagalbos į namus paslaugos teikimas senyvo amžiaus asmenims ir suaugusiems asmenims su negalia</t>
  </si>
  <si>
    <t>Nevyriausybinių organizacijų socialinių projektų, skirtų šeimoms, turinčioms socialinių problemų, stiprinimui, skaicius</t>
  </si>
  <si>
    <t>Iš dalies finansuotų projektų skaičius</t>
  </si>
  <si>
    <t>20</t>
  </si>
  <si>
    <t>Socialinės infrastruktūros priežiūros skyrius</t>
  </si>
  <si>
    <t>Projektų skyrius</t>
  </si>
  <si>
    <t>Turto skyrius</t>
  </si>
  <si>
    <t>Socialinio būsto skyrius</t>
  </si>
  <si>
    <t>Vidutiniškai per mėn. išmokamų laidojimo pašalpų skaičius</t>
  </si>
  <si>
    <t>Vidutinis išmokamų kompensacijų nepriklausomybės gynėjams skaičius per mėn.</t>
  </si>
  <si>
    <t>Būsto nuomos ar išperkamosios būsto nuomos mokesčių dalies kompensaciją gavusių asmenų skaičius</t>
  </si>
  <si>
    <t>Nemokamą maitinimą gaunančių mokinių skaičius</t>
  </si>
  <si>
    <t>Senyvo amžiaus asmenų bei asmenų su negalia, apgyvendintų globos institucijose per metus, skaičius</t>
  </si>
  <si>
    <t>Įsigyta keltuvų, skirtų neįgaliems asmenims su ryškiu judėjimo sutrikimu, skaičius</t>
  </si>
  <si>
    <t>Daugiabučių namų, kuriuose vykdomi atnaujinimo darbai, skaičius</t>
  </si>
  <si>
    <t>Savivaldybės butų, kuriuose pašalintos avarijų grėsmės ar padariniai, skaičius</t>
  </si>
  <si>
    <t>Paramą rūbais, avalyne gaunančių asmenų skaičius per mėn.</t>
  </si>
  <si>
    <t>Organizuota tėvystės įgūdžių formavimo ir globėjų (rūpintojų), įtėvių užsiėmimų kursų</t>
  </si>
  <si>
    <t>Efektyvių globos ir įvaikinimo populiarinimo, globėjų, įtėvių paieškos formų įgyvendinimas</t>
  </si>
  <si>
    <t>Nemokamo maitinimo organizavimas labdaros valgykloje Klaipėdos mieste gyvenantiems asmenims, nepajėgiantiems maitintis savo namuose</t>
  </si>
  <si>
    <t>Socialinės srities renginių organizavimas</t>
  </si>
  <si>
    <t>Suorganizuota renginių</t>
  </si>
  <si>
    <t>1.3.1.5</t>
  </si>
  <si>
    <t>1.3.2.1</t>
  </si>
  <si>
    <t>1.3.2.2</t>
  </si>
  <si>
    <t>1.3.3.1</t>
  </si>
  <si>
    <t>1.3.1.4, 1.3.2.3</t>
  </si>
  <si>
    <t xml:space="preserve"> 1.3.3.2, 1.3.3.3, 1.3.3.5</t>
  </si>
  <si>
    <t>1.3.1.2, 1.3.1.3, 1.3.2.1,  1.3.2.3, 1.3.3.1, 1.3.3.2, 1.3.3.6</t>
  </si>
  <si>
    <t>1.3.3.6</t>
  </si>
  <si>
    <t>1.3.3.8</t>
  </si>
  <si>
    <t>1.3.3.1, 1.3.4.3</t>
  </si>
  <si>
    <t>1.3.2.3, 1.3.3.3</t>
  </si>
  <si>
    <t>1.3.5.2</t>
  </si>
  <si>
    <t>Būsto įsigijimas bendruomeniniams vaikų globos namams</t>
  </si>
  <si>
    <t>Ne savivaldybės įsteigtų įstaigų, teikiančių ilgalaikės socialinės globos paslaugas senyvo amžiaus ir neįgaliems asmenims bei dienos socialinę globą neįgaliems asmenims institucijoje, projektų, skirtų socialinių paslaugų infrastruktūrai gerinti</t>
  </si>
  <si>
    <t>Įrengta liftų, vnt.</t>
  </si>
  <si>
    <t>Liftų keitimas BĮ Klaipėdos miesto globos namų pastate (Žalgirio g. 3A)</t>
  </si>
  <si>
    <t>Paslaugų gavėjų skaičius</t>
  </si>
  <si>
    <t>Parengta paraiška, vnt.</t>
  </si>
  <si>
    <t>Projekto „Kompleksinės paslaugos šeimai Klaipėdos mieste“ įgyvendinimas</t>
  </si>
  <si>
    <t xml:space="preserve"> </t>
  </si>
  <si>
    <t>Senyvo amžiaus asmenims ir suaugusiems asmenims su negalia asmens namuose teikiamos paslaugos (pagalba į namus; dienos socialinė globa asmens namuose)/asmenų skaičius</t>
  </si>
  <si>
    <t>Dienos socialinės globos paslaugas  įstaigoje / asmens namuose gaunančių asmenų skaičius</t>
  </si>
  <si>
    <t>Socialinės rizikos asmenų, kuriems suteiktos trumpalaikės socialinės globos paslaugos/laikino apnakvindinimo paslaugos per metus, skaičius</t>
  </si>
  <si>
    <t>2019-ųjų metų lėšų projektas</t>
  </si>
  <si>
    <t>2019-ieji metai</t>
  </si>
  <si>
    <t>2019 m. lėšų projektas</t>
  </si>
  <si>
    <t>Kūdikių su sunkia negalia, gaunančių „Atokvėpio“ paslaugą, skaičius (Sutrikusio vystymosi kūdikių namai)</t>
  </si>
  <si>
    <t>1510</t>
  </si>
  <si>
    <t>1500</t>
  </si>
  <si>
    <t>1100</t>
  </si>
  <si>
    <t>13</t>
  </si>
  <si>
    <t xml:space="preserve">Dienos socialinę globą per mėn. gaunančių vaikų su negalia dienos socialinės globos centre skaičius </t>
  </si>
  <si>
    <t>Vidut. per dieną nemokamą maitinimą gaunančių asmenų sk.</t>
  </si>
  <si>
    <t>Atlikta kompleksinė viešųjų ryšių metodų analizė ir įgyvendinta įvaikinimo skatinimo informacinė kompanija</t>
  </si>
  <si>
    <t>Vidutinis šeimų, auginančių vaiką su negalia ir patyriančiomis krizes skaičius per mėn.</t>
  </si>
  <si>
    <t>Keltuvų eksploatavimo priežiūra, vnt.</t>
  </si>
  <si>
    <t>1000/ 800</t>
  </si>
  <si>
    <t>280/55</t>
  </si>
  <si>
    <t xml:space="preserve">Organizuoti kovos su prekyba žmonėmis veiksmų plano priemonių renginiai </t>
  </si>
  <si>
    <t>Baldai  bendruomeniniuose vaikų globos namuose, vnt.</t>
  </si>
  <si>
    <t>Nupirkta butų</t>
  </si>
  <si>
    <t>Socialinių būstų pirkimas</t>
  </si>
  <si>
    <t>Įsigyta būstų, vnt</t>
  </si>
  <si>
    <t>BĮ Klaipėdos miesto socialinės paramos centro patalpų (Taikos pr.107-61) remonto darbai</t>
  </si>
  <si>
    <t>Įstaigų sk.</t>
  </si>
  <si>
    <t>Perduotų patalpų Vaivos g. 23 priežiūra, kv. m</t>
  </si>
  <si>
    <t xml:space="preserve"> - VšĮ „Ori senatvė“</t>
  </si>
  <si>
    <t xml:space="preserve">Įsigytas automobilis neįgaliesiems, vnt </t>
  </si>
  <si>
    <t>Įsigyta įranga, baldai, proc.</t>
  </si>
  <si>
    <t xml:space="preserve"> - kovos su prekyba žmonėmis prevencinių priemonių  įgyvendinimas</t>
  </si>
  <si>
    <t>Organizuota informacinių renginių apie prekybą žmonėmis</t>
  </si>
  <si>
    <t xml:space="preserve"> - smurto artimoje aplinkoje prevencijos priemonių įgyvendinimas</t>
  </si>
  <si>
    <t>Organizuota informacinių renginių apie smurtą artimoje aplinkoje</t>
  </si>
  <si>
    <t xml:space="preserve">Šîldoma įstaigų, skaičius  </t>
  </si>
  <si>
    <t>Socialinių įstaigų patalpų šildymas</t>
  </si>
  <si>
    <t>Pakeistos plastikinės vidaus durys, vnt.</t>
  </si>
  <si>
    <t>Įsigytas daugiafunkcis įrenginys</t>
  </si>
  <si>
    <r>
      <rPr>
        <b/>
        <sz val="10"/>
        <rFont val="Times New Roman"/>
        <family val="1"/>
      </rPr>
      <t>Laikino apnakvindinimo namų steigimas</t>
    </r>
    <r>
      <rPr>
        <sz val="10"/>
        <rFont val="Times New Roman"/>
        <family val="1"/>
      </rPr>
      <t xml:space="preserve"> </t>
    </r>
  </si>
  <si>
    <t>Nakvynės namų pastato (Viršutinė g. 21) rekonstrukcija</t>
  </si>
  <si>
    <t>Atlikta rekonstrukcija, proc</t>
  </si>
  <si>
    <t>Laikino apgyvendinimo namų infrastruktūros modernizavimas (Šilutės pl. 8, nakvynės namai)</t>
  </si>
  <si>
    <t>Centralizuotas paviršinių (lietaus) nuotekų tvarkymas (paslaugos apmokėjimas)</t>
  </si>
  <si>
    <r>
      <t xml:space="preserve">Projekto  </t>
    </r>
    <r>
      <rPr>
        <b/>
        <sz val="10"/>
        <rFont val="Times New Roman"/>
        <family val="1"/>
        <charset val="186"/>
      </rPr>
      <t>„Integrali pagalba į namus</t>
    </r>
    <r>
      <rPr>
        <sz val="10"/>
        <rFont val="Times New Roman"/>
        <family val="1"/>
      </rPr>
      <t xml:space="preserve"> </t>
    </r>
    <r>
      <rPr>
        <b/>
        <sz val="10"/>
        <rFont val="Times New Roman"/>
        <family val="1"/>
      </rPr>
      <t>Klaipėdos mieste</t>
    </r>
    <r>
      <rPr>
        <sz val="10"/>
        <rFont val="Times New Roman"/>
        <family val="1"/>
      </rPr>
      <t xml:space="preserve">“ įgyvendinimas (dienos socialinės globos ir slaugos paslaugos į namus)                   </t>
    </r>
  </si>
  <si>
    <t>2/2</t>
  </si>
  <si>
    <t>Įsigytas keltuvas ir masažo stalas</t>
  </si>
  <si>
    <t xml:space="preserve">Klaipėdos miesto integruotų investicijų teritorijos vietos veiklos grupės 2016-2022 metų vietos plėtros įgyvendinimas ir veiklų administravimas </t>
  </si>
  <si>
    <t>Vykdoma projektų, vnt.</t>
  </si>
  <si>
    <t xml:space="preserve">Patvirtinta vietos plėtros strategija, vnt. </t>
  </si>
  <si>
    <r>
      <t xml:space="preserve">Europos Sąjungos paramos lėšos </t>
    </r>
    <r>
      <rPr>
        <b/>
        <sz val="10"/>
        <rFont val="Times New Roman"/>
        <family val="1"/>
        <charset val="186"/>
      </rPr>
      <t>ES</t>
    </r>
  </si>
  <si>
    <t xml:space="preserve"> - projekto „Lietuva – kitataučių užuovėja“ įgyvendinimas</t>
  </si>
  <si>
    <t>Asmenų, kuriems teikiamos integracijos paslaugos, skaičius</t>
  </si>
  <si>
    <t>Dienos socialinę globą per mėn. gaunančių asmenų su psichine negalia dienos socialinės globos centre skaičius (VšĮ „Svetliačiok“)</t>
  </si>
  <si>
    <t>Vidut. per mėn. paslaugas gaunančių socialinės rizikos ir rizikos šeimų vaikų skaičius LFP „Dienvidis“ ir DPJC</t>
  </si>
  <si>
    <t>Paslaugų gavėjų skaičius, iš jų:</t>
  </si>
  <si>
    <t>Nestacionarių socialinių paslaugų gavėjai, skaičius</t>
  </si>
  <si>
    <t>Stacionarių socialinių paslaugų gavėjai, skaičius</t>
  </si>
  <si>
    <t>Prižiūrima eksploatuojamų keltuvų, vnt.</t>
  </si>
  <si>
    <t xml:space="preserve">2017–2019 M. KLAIPĖDOS MIESTO SAVIVALDYBĖS  </t>
  </si>
  <si>
    <t>Asmenų su sunkia negalia, kuriems teikiamos socialinės globos paslaugos, skaičius</t>
  </si>
  <si>
    <t xml:space="preserve"> - projekto „Moterys ir vaikai – saugūs savo mieste“ įgyvendinimas</t>
  </si>
  <si>
    <t>Paslaugas gavusių asmenų skaičius</t>
  </si>
  <si>
    <t>Savivaldybės socialinio būsto fondo gyvenamųjų namų statyba žemės sklypuose Irklų g. 1 ir Rambyno g. 14A</t>
  </si>
  <si>
    <t>BĮ Klaipėdos miesto globos namuose</t>
  </si>
  <si>
    <t>BĮ Neįgaliųjų centre „Klaipėdos lakštutė“</t>
  </si>
  <si>
    <t>BĮ Klaipėdos miesto nakvynės namuose</t>
  </si>
  <si>
    <t>BĮ Klaipėdos vaikų globos namuose „Smiltelė“</t>
  </si>
  <si>
    <t>BĮ Klaipėdos socialinių paslaugų centre „Danė“</t>
  </si>
  <si>
    <t>Nevyriausybinių organizacijų socialinių projektų, skirtų šeimoms, turinčioms socialinių problemų</t>
  </si>
  <si>
    <t xml:space="preserve">Klaipėdos miesto integruotų investicijų teritorijos vietos veiklos grupės 2016–2022 metų vietos plėtros įgyvendinimas ir veiklų administravimas </t>
  </si>
  <si>
    <r>
      <t xml:space="preserve">Senyvo amžiaus asmenų globos paslaugų plėtra </t>
    </r>
    <r>
      <rPr>
        <sz val="10"/>
        <rFont val="Times New Roman"/>
        <family val="1"/>
        <charset val="186"/>
      </rPr>
      <t xml:space="preserve">rekonstruojant pastatą, esantį Melnragės gyvenamąjame rajone, Vaivos g. 23 </t>
    </r>
  </si>
  <si>
    <t>Atlikta rekonstravimo darbų, proc.</t>
  </si>
  <si>
    <t>Atliktas rekonstravimas, proc</t>
  </si>
  <si>
    <t>Suremontuotos patalpos, kv m</t>
  </si>
  <si>
    <t>Nakvynės namų pastato (Viršutinė g. 21) rekonstravimas</t>
  </si>
  <si>
    <t>BĮ Klaipėdos miesto socialinės paramos centro patalpų (Taikos pr. 107-61) remonto darbai</t>
  </si>
  <si>
    <t xml:space="preserve">Butų pirkimas politiniams kaliniams ir tremtiniams bei jų šeimų nariams </t>
  </si>
  <si>
    <t xml:space="preserve"> 2017 M. KLAIPĖDOS MIESTO SAVIVALDYBĖS ADMINISTRACIJOS</t>
  </si>
  <si>
    <t>Apskaitos kodas</t>
  </si>
  <si>
    <t>1202010401-12.02010411</t>
  </si>
  <si>
    <t>12.02010701-12.020107004</t>
  </si>
  <si>
    <t>12.020103000-12.0201030005</t>
  </si>
  <si>
    <t xml:space="preserve">12010208-12.010209 </t>
  </si>
  <si>
    <t>12020110-2.100106</t>
  </si>
  <si>
    <t>2017 metų asignavimų planas</t>
  </si>
  <si>
    <t>Papriemonės kodas</t>
  </si>
  <si>
    <t>Lyginamasis variantas</t>
  </si>
  <si>
    <t>2017-ųjų metų asignavimų planas</t>
  </si>
  <si>
    <t>Siūlomas keisti 2017-ųjų metų asignavimų planas</t>
  </si>
  <si>
    <t>Skirtumas</t>
  </si>
  <si>
    <t>Siūlomas keisti 2017 metų asignavimų planas</t>
  </si>
  <si>
    <t>Paaiškinimas</t>
  </si>
  <si>
    <t>SB(L)</t>
  </si>
  <si>
    <r>
      <t xml:space="preserve">Apyvartos lėšų likutis </t>
    </r>
    <r>
      <rPr>
        <b/>
        <sz val="10"/>
        <rFont val="Times New Roman"/>
        <family val="1"/>
        <charset val="186"/>
      </rPr>
      <t>SB(L)</t>
    </r>
  </si>
  <si>
    <r>
      <t xml:space="preserve">Pajamų už atsitiktines paslaugas likutis </t>
    </r>
    <r>
      <rPr>
        <b/>
        <sz val="10"/>
        <rFont val="Times New Roman"/>
        <family val="1"/>
        <charset val="186"/>
      </rPr>
      <t>SB(SPL)</t>
    </r>
  </si>
  <si>
    <t xml:space="preserve"> - projekto „Atrask save Lietuvoje“ įgyvendinimas</t>
  </si>
  <si>
    <t xml:space="preserve"> - projekto „Lietuva – kitataučių užuovėja“ įgyvendinimas;</t>
  </si>
  <si>
    <t>BĮ Klaipėdos miesto socialinės paramos centre:</t>
  </si>
  <si>
    <t>SB(ES)</t>
  </si>
  <si>
    <t xml:space="preserve"> - BĮ Neįgaliųjų centre „Klaipėdos lakštutė“;</t>
  </si>
  <si>
    <t xml:space="preserve"> - BĮ Klaipėdos miesto socialines paramos centre;</t>
  </si>
  <si>
    <t>SB(ESA)</t>
  </si>
  <si>
    <r>
      <t xml:space="preserve">Europos Sąjungos finansinės paramos lėšų likučio metų pradžioje lėšos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</si>
  <si>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</si>
  <si>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r>
      <t xml:space="preserve">Europos Sąjungos paramos lėšos, kurios įtrauktos į Savivaldybės biudžetą </t>
    </r>
    <r>
      <rPr>
        <b/>
        <sz val="10"/>
        <rFont val="Times New Roman"/>
        <family val="1"/>
        <charset val="186"/>
      </rPr>
      <t>SB</t>
    </r>
    <r>
      <rPr>
        <sz val="10"/>
        <rFont val="Times New Roman"/>
        <family val="1"/>
      </rPr>
      <t>(</t>
    </r>
    <r>
      <rPr>
        <b/>
        <sz val="10"/>
        <rFont val="Times New Roman"/>
        <family val="1"/>
        <charset val="186"/>
      </rPr>
      <t>ES)</t>
    </r>
  </si>
  <si>
    <t xml:space="preserve">PATVIRTINTA
Klaipėdos miesto savivaldybės administracijos direktoriaus 2017 m. kovo ... d. įsakymu Nr. AD1-   </t>
  </si>
  <si>
    <t>Tarptautinių ryšių, verslo plėtros ir turizmo skyrius</t>
  </si>
  <si>
    <t>Materialinės paramos Klaipėdos miesto savivaldybės gyventojams, atsidūrusiems sunkioje materialinėje padėtyje, teikimas</t>
  </si>
  <si>
    <t>Vidutinis materialinės paramos išmokų Klaipėdos miesto gyventojams, atsidūrusiems sunkioje materialinėje padėtyje, skaičius per mėn.</t>
  </si>
  <si>
    <r>
      <t>Priemonių, mažinančių administracinę naštą juridiniams ir fiziniams asmenims, taikymas</t>
    </r>
    <r>
      <rPr>
        <sz val="10"/>
        <rFont val="Times New Roman"/>
        <family val="1"/>
        <charset val="186"/>
      </rPr>
      <t>, projekto „Paslaugų organizavimo ir asmenų aptarnavimo kokybės gerinimas teikiant socialinę paramą Klaipėdos miesto savivaldybėje“ įgyvendinimas</t>
    </r>
  </si>
  <si>
    <t xml:space="preserve">* pagal Klaipėdos miesto savivaldybės tarybos sprendimus: 2016 m. gruodžio 22 d. Nr. T2-290 ir 2017 m. vasario 23 d. Nr. T2-25
</t>
  </si>
  <si>
    <t>16 vietų automobilių stovėjimo aikštelės įrengimas šalia žemės sklypo Irklų g. 2</t>
  </si>
  <si>
    <t xml:space="preserve">Įrengta automobilių stovėjimo aikštelė, proc. </t>
  </si>
  <si>
    <t>Siūlomas keisti 2018-ųjų metų lėšų projektas</t>
  </si>
  <si>
    <t>Siūlomas keisti 2018 m. lėšų projektas</t>
  </si>
  <si>
    <t xml:space="preserve">Materialinės paramos Klaipėdos miesto savivaldybės gyventojams, atsidūrusiems sunkioje materialinėje padėtyje, teikimas </t>
  </si>
  <si>
    <t xml:space="preserve">Vidutinis materialinės paramos išmokų Klaipėdos miesto gyventojams, atsidūrusiems sunkioje materialinėje padėtyje, skaičius per mėn. </t>
  </si>
  <si>
    <r>
      <rPr>
        <b/>
        <sz val="10"/>
        <rFont val="Times New Roman"/>
        <family val="1"/>
        <charset val="186"/>
      </rPr>
      <t>Priemonių, mažinančių administracinę naštą juridiniams ir fiziniams asmenims, taikymas</t>
    </r>
    <r>
      <rPr>
        <sz val="10"/>
        <rFont val="Times New Roman"/>
        <family val="1"/>
        <charset val="186"/>
      </rPr>
      <t>, projekto „Paslaugų organizavimo ir asmenų aptarnavimo kokybės gerinimas teikiant socialinę paramą Klaipėdos miesto savivaldybėje įgyvendinimas</t>
    </r>
  </si>
  <si>
    <t>BĮ Klaipėdos miesto globos namuose:</t>
  </si>
  <si>
    <t xml:space="preserve"> - projekto „Jungtinio kompetencijų centro kūrimas ir išmaniųjų socialinių paslaugų senyvo amžiaus asmenims teikimas“ įgyvendinimas</t>
  </si>
  <si>
    <t>Socialinio globėjo veiklos organizavimas</t>
  </si>
  <si>
    <t>Vietos bendruomenių savivaldos programos įgyvendinimas</t>
  </si>
  <si>
    <t>Vidutinis prižiūrimų vaikų skaičius per mėnesį</t>
  </si>
  <si>
    <t>Iš dalies finansuota projektų</t>
  </si>
  <si>
    <t>Priemonė įtraukta vadovaujantis Socialinės apsaugos ir darbo ministerijos 2017-06-13 raštu Nr. (31.3-44) SD-3508 "Dėl lėšų paskirstymo savivaldybėms nevyriausybinių organizacijų ir bendruomeninės veiklos stiprinimo 2017-2019 metų veiksmų plano įgyvendinimo 2.3 priemonei "Remti bendruomeninę veiklą savivaldybėse" įgyvendinti 2017 metais</t>
  </si>
  <si>
    <t>SB'</t>
  </si>
  <si>
    <t>SB(ES)'</t>
  </si>
  <si>
    <t>LRBV'</t>
  </si>
  <si>
    <t>ES'</t>
  </si>
  <si>
    <r>
      <rPr>
        <sz val="10"/>
        <color rgb="FFFF0000"/>
        <rFont val="Times New Roman"/>
        <family val="1"/>
        <charset val="186"/>
      </rPr>
      <t xml:space="preserve">1611  </t>
    </r>
    <r>
      <rPr>
        <strike/>
        <sz val="10"/>
        <rFont val="Times New Roman"/>
        <family val="1"/>
        <charset val="186"/>
      </rPr>
      <t>2426</t>
    </r>
  </si>
  <si>
    <r>
      <t xml:space="preserve">5901  </t>
    </r>
    <r>
      <rPr>
        <strike/>
        <sz val="10"/>
        <rFont val="Times New Roman"/>
        <family val="1"/>
        <charset val="186"/>
      </rPr>
      <t>7963</t>
    </r>
  </si>
  <si>
    <r>
      <rPr>
        <sz val="10"/>
        <color rgb="FFFF0000"/>
        <rFont val="Times New Roman"/>
        <family val="1"/>
        <charset val="186"/>
      </rPr>
      <t xml:space="preserve">97 </t>
    </r>
    <r>
      <rPr>
        <strike/>
        <sz val="10"/>
        <rFont val="Times New Roman"/>
        <family val="1"/>
        <charset val="186"/>
      </rPr>
      <t xml:space="preserve"> 83</t>
    </r>
    <r>
      <rPr>
        <sz val="10"/>
        <rFont val="Times New Roman"/>
        <family val="1"/>
      </rPr>
      <t xml:space="preserve">  </t>
    </r>
  </si>
  <si>
    <t>Siūlomas keisti 2019 m. lėšų projektas</t>
  </si>
  <si>
    <t>Siūlomas keisti 2019-ųjų metų lėšų projektas</t>
  </si>
  <si>
    <r>
      <t xml:space="preserve">34  </t>
    </r>
    <r>
      <rPr>
        <strike/>
        <sz val="10"/>
        <color rgb="FFFF0000"/>
        <rFont val="Times New Roman"/>
        <family val="1"/>
      </rPr>
      <t>20</t>
    </r>
  </si>
  <si>
    <t xml:space="preserve">Siūloma sumažinti finansavimo apimtį papriemonei 2017 m., nes  šiuo metu baigiamas rengti techninis projektas ir rekonstravimo darbai turėtų prasidėti tik spalį-lapkritį (nepanaudotas lėšas siūloma planuoti 2018 m.). Atitinkamai siūloma keisti vertinimo kriterijų reikšmes. </t>
  </si>
  <si>
    <r>
      <t xml:space="preserve">3 </t>
    </r>
    <r>
      <rPr>
        <b/>
        <strike/>
        <sz val="10"/>
        <color rgb="FFFF0000"/>
        <rFont val="Times New Roman"/>
        <family val="1"/>
        <charset val="186"/>
      </rPr>
      <t>6</t>
    </r>
  </si>
  <si>
    <t>Keičiamas priemonei patvirtintų asignavimų valdytojas</t>
  </si>
  <si>
    <t xml:space="preserve">Keičiama pagal 2017-06-29 savivaldybės tarybos sprendimu Nr. T2-135 patvirtintą 2017 m. savivaldybės biudžeto pakeitimą </t>
  </si>
  <si>
    <t>Siūloma mažinti priemonės finansavimo apimtį, nes dėl padidėjusios neįgalumo pensijos didesnę įmokos dalį už teikiamas paslaugas sumoka paslaugos gavėjai, todėl mažiau reikia savivaldybės biudžeto lėšų</t>
  </si>
  <si>
    <t xml:space="preserve">Siūloma mažinti finansavimo apimtį papriemonei dėl mažesnio išmokėtų kompensacijų šildymui skaičiaus. Dėl augančių gyventojų pajamų ir mažėjančios bedarbystės sumažėjo kompensacijas gaunančių asmenų skaičius  ir išmokamos kompensacijos dydis. </t>
  </si>
  <si>
    <t>Siūloma įtraukti naują priemonę ir suplanuoti jai finansavimą siekiant užtikrinti mokėjimą už vaiko priežiūrą socialinio globėjo šeimoje, pagal Klaipėdos m. savivaldybės tarybos 2017-03-30 sprendimu Nr. T2-65  patvirtintą Socialinio globėjo veiklos organizavimo tvarkos aprašą</t>
  </si>
  <si>
    <t xml:space="preserve">Savivaldybės tarybos 2017-04-27 sprendimu Nr. T2-84 pritarta BĮ Klaipėdos miesto globos namų dalyvavimui partnerio teisėmis 2014–2020 m. INTEREG V-A Latvijos ir Lietuvos programos projekte „Jungtinio kompetencijų centro sukūrimas ir išmaniųjų socialinių paslaugų senyvo amžiaus asmenims teikimas“ ir įsipareigota, gavus finansinę paramą, nymatyti 7,5 procento tenkančios projekto vertės projekto įgyvendinimo bendrajam finansavimui
</t>
  </si>
  <si>
    <r>
      <t xml:space="preserve">Europos Sąjungos finansinės paramos lėšų likučio metų pradžioje lėšos </t>
    </r>
    <r>
      <rPr>
        <b/>
        <sz val="10"/>
        <rFont val="Times New Roman"/>
        <family val="1"/>
        <charset val="186"/>
      </rPr>
      <t>SB(ESL)</t>
    </r>
  </si>
  <si>
    <t>SB(ESL)</t>
  </si>
  <si>
    <t>Vadovaujantis 2017-06-01 pasirašyta projekto administravimo ir finansavimo  sutartimi nurodomi visi projekto finansavimo šaltiniai</t>
  </si>
  <si>
    <t>Asmenų, pasinaudojusių įdiegtomis inovatyviosiomis  paslaugomis, skaičius</t>
  </si>
  <si>
    <t>Darbuotojų, apmokytų naudotis sukurta infrastruktūra ir metodika, skaičius</t>
  </si>
  <si>
    <t>60</t>
  </si>
  <si>
    <t>Atsižvelgiant į iš Socialinės apsaugos ir darbo ministerijos gautą informaciją  apie tai, kad Lietuvos Respublikos Valstybės kontrolė nerekomenduoja skirti valstybės biudžeto lėšų savivaldybių socialinių būstų fondų plėtrai (nes  pagal Vietos savivaldos įstatymą socialinio būsto plėtra yra savivaldybių vykdoma savarankiškoji funkcija) ir lėšos 2017 m. nebus skirtos,  reikalinga išbraukti iš finansavimo šaltinio SB(VB) planuotas gauti lėšas. Siekiant užtikrinti tolimesnę socialinio būsto plėtrą,  siūloma butų įsigijimą finansuoti savivaldybės lėšomis. Savivaldybė yra sukaupusi lėšų, gautų pardavus savivaldybės būstus ir pagalbinio ūkio paskirties pastatus, taip pat sutaupiusi lėšų dėl to, kad gyventojams buvo išmokėta mažiau pašalpų ir kompensacijų. Siūloma padidinti vertinimo kriterijaus reikšmę ir 2017 m. įsigyti 34 butus</t>
  </si>
  <si>
    <t>2017 m. patvirtintas asignavimų planas*</t>
  </si>
  <si>
    <t>Paskutinis 2017 m. asignavimų plano pakeitimas**</t>
  </si>
  <si>
    <t>2018-ųjų metų asignavimų planas</t>
  </si>
  <si>
    <t>Išlaidoms</t>
  </si>
  <si>
    <t>Turtui įsigyti ir finansiniams įsipareigojimams vykdyti</t>
  </si>
  <si>
    <t>Iš jų darbo užmokesčiui</t>
  </si>
  <si>
    <t>2020-ųjų metų lėšų projektas</t>
  </si>
  <si>
    <t>2020-ieji metai</t>
  </si>
  <si>
    <t>2020 m. lėšų projektas</t>
  </si>
  <si>
    <t>* Pagal Klaipėdos miesto savivaldybės tarybos sprendimus: 2016 m. gruodžio 22 d. Nr. T2-290 ir 2017 m. vasario 23 d. Nr. T2-25</t>
  </si>
  <si>
    <t xml:space="preserve">2017–2020 M. KLAIPĖDOS MIESTO SAVIVALDYBĖS  </t>
  </si>
  <si>
    <t>Pritaikyta būstų vaikams su  sunkia negalia, skaičius</t>
  </si>
  <si>
    <t>IED Projektų skyrius, J. Jasilionienė</t>
  </si>
  <si>
    <t>Atlikta statybos darbų, proc.</t>
  </si>
  <si>
    <t>Atlikta rangos darbų, proc.</t>
  </si>
  <si>
    <t>IED Projektų skyrius, J. Dumbauskaitė</t>
  </si>
  <si>
    <t>IED Tarptautinių ryšių, verslo plėtros ir turizmo skyrius, A. Čėsnienė; Strateginio planavimo skyrius, I. Butenienė</t>
  </si>
  <si>
    <t>Asmenų su sunkia negalia, kuriems teikiamos socialinės globos paslaugos, skaičius  (perkamos paslaugos)</t>
  </si>
  <si>
    <t>Asmenų su sunkia negalia, kuriems teikiamos socialinės globos paslaugos, skaičius  (Socialinės paramos centras)</t>
  </si>
  <si>
    <t>Asmenų su sunkia negalia, kuriems teikiamos socialinės globos paslaugos, skaičius  (Klaipėdos lakštutė)</t>
  </si>
  <si>
    <t>Asmenų su sunkia negalia, kuriems teikiamos socialinės globos paslaugos, skaičius  (Globos namai)</t>
  </si>
  <si>
    <t>Asmenų su sunkia negalia, kuriems teikiamos socialinės globos paslaugos, skaičius  (DANĖ)</t>
  </si>
  <si>
    <t>Asmenų su sunkia negalia, kuriems teikiamos socialinės globos paslaugos, skaičius  (Sutrikusio vystymosi kūdikių namai)</t>
  </si>
  <si>
    <t>1260</t>
  </si>
  <si>
    <t>700</t>
  </si>
  <si>
    <t>Vidutinis prižiūrimų vaikų skaičius per mėnesį (Šeimos ir vaiko gerovės centras)</t>
  </si>
  <si>
    <t>Vidutinis prižiūrimų vaikų skaičius per mėnesį (VšĮ SOS KAIMAS)</t>
  </si>
  <si>
    <t>Paramos teikimas labiausiai skurstantiems asmenims, įgyvendinant projektą „Parama maisto produktais IV“ (projekto Nr. EPSF-2016-V-04-01)</t>
  </si>
  <si>
    <t>Vidutinis paramos gavėjo ir (ar) bendrai su juo gyvenančių asmenų skaičius per mėnesį</t>
  </si>
  <si>
    <t>Vietų sk. įstaigoje</t>
  </si>
  <si>
    <t>Pareigybių, skirtų padėti adaptuotis prieglobstį LR gavusiems  užsieniečiams, skaičius</t>
  </si>
  <si>
    <t>1000/800</t>
  </si>
  <si>
    <t>Suteikta paramos rūbais, avalyne, kt., asmenų skaičius</t>
  </si>
  <si>
    <t>Išduota techninės pagalbos priemonių, vnt./asm.</t>
  </si>
  <si>
    <t>Suteikta transporto paslaugų, asm.</t>
  </si>
  <si>
    <t>160</t>
  </si>
  <si>
    <t>Suteikta į namus paslaugų/ soc. globos asmens namuose paslaugų, asm.</t>
  </si>
  <si>
    <t>Įsigyta transporto priemonė, pritaikyta neįgaliesiems, vnt.</t>
  </si>
  <si>
    <t>Įsigyta baldų darbo vietoms įrengti, vnt</t>
  </si>
  <si>
    <t>Įrengta kondiocionavimo sistema serverinėje, vnt</t>
  </si>
  <si>
    <t>Įsigyta kompiuterių, vnt.</t>
  </si>
  <si>
    <t xml:space="preserve"> - projekto „Matyk kitą kelią“ įgyvendinimas</t>
  </si>
  <si>
    <t>5</t>
  </si>
  <si>
    <t>Pritaikyta patalpų pagal universalaus dizaino principus, skaičius</t>
  </si>
  <si>
    <t>Pravesta mokymų specialistams ir asmenims su regėjimo negalia, skaičius</t>
  </si>
  <si>
    <t>70</t>
  </si>
  <si>
    <t>42</t>
  </si>
  <si>
    <t>0</t>
  </si>
  <si>
    <t>2</t>
  </si>
  <si>
    <t>63</t>
  </si>
  <si>
    <t xml:space="preserve">Dienos socialinės globos paslaugos įstaigoje gavėjų skaičius </t>
  </si>
  <si>
    <t>Pagalbos į namus paslaugos gavėjų skaičius</t>
  </si>
  <si>
    <t>Dienos socialinės globos paslaugos asmens namuose, gavėjų skaičius</t>
  </si>
  <si>
    <t>Įsigyta kompiuterių, vnt</t>
  </si>
  <si>
    <t>14000</t>
  </si>
  <si>
    <t>Intervencijų į šeimas skaičius</t>
  </si>
  <si>
    <t>Perdaryta ir įrengta vidaus patalpų Debreceno g. 48, kambarių skaičius</t>
  </si>
  <si>
    <t xml:space="preserve">Vietų skaičius trumpalaikės soc. globos paslaugai gauti </t>
  </si>
  <si>
    <t xml:space="preserve">Vietų skaičius  intensyvios krizių įveikimo  pagalbos paslaugai gauti </t>
  </si>
  <si>
    <t>Organizuota tėvystės įgūdžių/globėjų(rūpintojų) mokymų sk.</t>
  </si>
  <si>
    <t>Psichosocialinės pagalbos paslaugų gavėjų sk.</t>
  </si>
  <si>
    <t>Įsigytas kompiuteris, vnt</t>
  </si>
  <si>
    <t>Asmenų, pradėjusių gyventi savarankiškai skaičius</t>
  </si>
  <si>
    <t>Planinis vaikų skaičius</t>
  </si>
  <si>
    <t>Vaikų, gaunančių ilgalaikės globos paslaugas, sk.</t>
  </si>
  <si>
    <t>Įsigytas automobilis</t>
  </si>
  <si>
    <t>Suremontuota bendruomeninių vaikų globos namų, butų sk.</t>
  </si>
  <si>
    <t>Įsigyta virtuvės įranga, baldai, vnt.</t>
  </si>
  <si>
    <t>Įstaigų skaičius</t>
  </si>
  <si>
    <t>Dienos socialinę globą per mėn. gaunančių vaikų su negalia skaičius dienos socialinės globos centre</t>
  </si>
  <si>
    <t xml:space="preserve">Pagalbos į namus paslaugos gavėjų skaičius per mėnesį </t>
  </si>
  <si>
    <t>Dienos socialinę globą per mėn. gaunančių asmenų  su psichine negalia dienos socialinės globos centre skaičius (VšĮ Klaipėdos specialioji mokykla - daugiafunkcinis centras „Svetliačiok“)</t>
  </si>
  <si>
    <t>Vidutiniškai per mėn. paslaugas gaunančių socialinės rizikos ir rizikos šeimų vaikų skaičius LPF „Dienvidis“ ir LPF „DPJC“</t>
  </si>
  <si>
    <t>Vidutiniškai per dieną nemokamą maitinimą gaunančių asmenų skaičius</t>
  </si>
  <si>
    <t>Atlikta kompleksinė viešųjų ryšių metodų analizė ir įgyvendinta įvaikinimą skatinanti informacinė kampanija</t>
  </si>
  <si>
    <t xml:space="preserve">Vidutinis šeimų, auginančių vaiką su negalia ir patiriančių krizes, skaičius per mėn. </t>
  </si>
  <si>
    <t>18</t>
  </si>
  <si>
    <t>Įsigytos kraninės svarstyklės, vnt.</t>
  </si>
  <si>
    <t>IED Projektų skyrius, D. Stankevičienė; Statybos ir infrastruktūros plėtros skyrius, E. Dolėbienė</t>
  </si>
  <si>
    <t>MŪD Socialinės infrastruktūros priežiūros skyrius</t>
  </si>
  <si>
    <t>Laikiniesiems darbams įdarbintų bedarbių skaičius per metus</t>
  </si>
  <si>
    <t>Integravimo į darbo rinką projektų veiklose dalyvaujančių asmenų skaičius per metus</t>
  </si>
  <si>
    <t>Darbo rinkos politikos priemonių, skirtų socialinę atskirtį patiriantiems asmenims, vykdymas</t>
  </si>
  <si>
    <t>SRD Socialinės paramos skyrius</t>
  </si>
  <si>
    <t>UKD Socialinės infrastruktūros priežiūros skyrius</t>
  </si>
  <si>
    <t>SRD Socialinio būsto skyrius</t>
  </si>
  <si>
    <t>IED Statybos ir infrastruktūros plėtros skyrius, E. Dolėbienė</t>
  </si>
  <si>
    <t>Parengta piliečių chartija, vnt.</t>
  </si>
  <si>
    <t>Darbuotojai, dalyvavę kompetencijų stiprinime, sk.</t>
  </si>
  <si>
    <t xml:space="preserve">Parengta vadybos kokybės sistemos ar metodo įgyvendinimo / įdiegimo įstaigose dokumentacija, vnt. </t>
  </si>
  <si>
    <t>Įsigyta apsaugos ir priešgaisrinė sistema, vnt.</t>
  </si>
  <si>
    <t>FTD Turto skyrius</t>
  </si>
  <si>
    <r>
      <t xml:space="preserve">Senyvo amžiaus asmenų globos paslaugų plėtra </t>
    </r>
    <r>
      <rPr>
        <sz val="10"/>
        <rFont val="Times New Roman"/>
        <family val="1"/>
      </rPr>
      <t xml:space="preserve">rekonstruojant pastatą, esantį Melnragės gyvenamąjame rajone, Vaivos g. 23 </t>
    </r>
  </si>
  <si>
    <t xml:space="preserve">Nakvynės namų pastato (Viršutinė g. 21) rekonstravimas </t>
  </si>
  <si>
    <t>Nupirkta butų, vnt</t>
  </si>
  <si>
    <t>Sutrumpėjęs nuomininkų pasirinktos valstybės garantijos įvykdymo terminas, mėnesiai</t>
  </si>
  <si>
    <t>Įsigyti baldai ir įranga, proc.</t>
  </si>
  <si>
    <t>Statybos ir infrastruktūros plėtros skyrius, E. Dolėbienė</t>
  </si>
  <si>
    <r>
      <t xml:space="preserve">Laikino apgyvendinimo namų infrastruktūros modernizavimas </t>
    </r>
    <r>
      <rPr>
        <sz val="10"/>
        <rFont val="Times New Roman"/>
        <family val="1"/>
        <charset val="186"/>
      </rPr>
      <t xml:space="preserve">(Šilutės pl. 8, nakvynės namai) </t>
    </r>
  </si>
  <si>
    <r>
      <t xml:space="preserve">Savivaldybės biudžeto apyvartos lėšos ES finansinės paramos programų laikinam lėšų stygiui dengti  </t>
    </r>
    <r>
      <rPr>
        <b/>
        <sz val="10"/>
        <rFont val="Times New Roman"/>
        <family val="1"/>
        <charset val="186"/>
      </rPr>
      <t>SB(ESA)</t>
    </r>
  </si>
  <si>
    <t>Paramos teikimas labiausiai skurstantiems asmenims, įgyvendinant projektą „Parama higienos prekėmis“ Nr. EPSF-2017-V-05-01</t>
  </si>
  <si>
    <t>980</t>
  </si>
  <si>
    <t>1300</t>
  </si>
  <si>
    <r>
      <rPr>
        <b/>
        <sz val="10"/>
        <rFont val="Times New Roman"/>
        <family val="1"/>
      </rPr>
      <t>Laikino apnakvindinimo namų steigimas</t>
    </r>
    <r>
      <rPr>
        <sz val="10"/>
        <rFont val="Times New Roman"/>
        <family val="1"/>
        <charset val="186"/>
      </rPr>
      <t xml:space="preserve"> (Dubysos g.) </t>
    </r>
  </si>
  <si>
    <t xml:space="preserve">2018–2020 M. KLAIPĖDOS MIESTO SAVIVALDYBĖS  </t>
  </si>
  <si>
    <t>Aiškinamojo rašto priedas Nr.3</t>
  </si>
  <si>
    <t>Klaipėdos miesto savivaldybės miesto socialinės atskirties mažinimo programos (Nr. 12) aprašymo                            priedas</t>
  </si>
  <si>
    <t>BĮ Klaipėdos miesto socialinės paramos centre</t>
  </si>
  <si>
    <t xml:space="preserve">Vidutiniškai per mėn. paslaugas gaunančių socialinės rizikos ir rizikos šeimų vaikų skaičius </t>
  </si>
  <si>
    <t xml:space="preserve">Dienos socialinę globą per mėn. gaunančių asmenų  su psichine negalia dienos socialinės globos centre skaičius </t>
  </si>
  <si>
    <t>Suremontuota butų, skaičius</t>
  </si>
  <si>
    <t>Vidutinis prižiūrimų vaikų skaičius per mėnesį (VšĮ „Vilniaus SOS vaikų kaimas“)</t>
  </si>
  <si>
    <t>Suteikta į namus paslaugų / soc. globos asmens namuose paslaugų, asm.</t>
  </si>
  <si>
    <t xml:space="preserve">Vietų skaičius  intensyvios krizių įveikimo pagalbos paslaugai gauti </t>
  </si>
  <si>
    <t>Organizuota tėvystės įgūdžių / globėjų (rūpintojų) mokymų sk.</t>
  </si>
  <si>
    <t>Vaikų, gaunančių ilgalaikės globos paslaugas, skaičius</t>
  </si>
  <si>
    <t>Psichosocialinės pagalbos paslaugų gavėjų skaičius</t>
  </si>
  <si>
    <t>Darbuotojai, dalyvavę kompetencijų stiprinime, skaičius</t>
  </si>
  <si>
    <t>Įsigyta būstų, vnt.</t>
  </si>
  <si>
    <t>Nupirkta butų, vnt.</t>
  </si>
  <si>
    <r>
      <t xml:space="preserve">Europos Sąjungos paramos lėšos, kurios įtrauktos į savivaldybės biudžetą </t>
    </r>
    <r>
      <rPr>
        <b/>
        <sz val="10"/>
        <rFont val="Times New Roman"/>
        <family val="1"/>
        <charset val="186"/>
      </rPr>
      <t>SB(ES)</t>
    </r>
  </si>
  <si>
    <t>______________________________</t>
  </si>
  <si>
    <t>** pagal Klaipėdos miesto savivaldybės tarybos 2017 m. gruodžio 21 d. sprendimą Nr. T2-331</t>
  </si>
  <si>
    <t>Siūlomas keisti 2018-ųjų metų asignavimų planas</t>
  </si>
  <si>
    <t xml:space="preserve">Reikalinga patikslinti papriemonės finansavimo apimtį pagal 2017-12-21 LR Socialinės apsaugos ir darbo ministro įsakymą Nr. A1-636 </t>
  </si>
  <si>
    <t>Įsigytas kopijavimo aparatas, vnt</t>
  </si>
  <si>
    <t>Finansavimo apimtis (lėšų šaltinis Savivaldybės biudžetas - SB)) padidinta pagal Klaipėdos m. savivaldybės mero 2018 m. sausio 12 d. pavedimą Nr. M1-3 „Dėl biudžetinių įstaigų darbuotojų darbo užmokesčio“</t>
  </si>
  <si>
    <t xml:space="preserve">Reikalinga patikslinti priemonės finansavimo apimtį pagal 2017-12-22 LR Socialinės apsaugos ir darbo ministro įsakymą Nr. A1-641 </t>
  </si>
  <si>
    <t xml:space="preserve">Reikalinga patikslinti papriemonės finansavimo apimtį pagal 2017-12-18 LR Socialinės apsaugos ir darbo ministro įsakymą Nr. A1-627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</si>
</sst>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5"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font>
    <font>
      <sz val="10"/>
      <name val="Times New Roman"/>
      <family val="1"/>
    </font>
    <font>
      <b/>
      <u/>
      <sz val="10"/>
      <name val="Times New Roman"/>
      <family val="1"/>
    </font>
    <font>
      <b/>
      <sz val="10"/>
      <name val="Times New Roman"/>
      <family val="1"/>
      <charset val="186"/>
    </font>
    <font>
      <sz val="9"/>
      <name val="Times New Roman"/>
      <family val="1"/>
      <charset val="186"/>
    </font>
    <font>
      <b/>
      <sz val="9"/>
      <color indexed="81"/>
      <name val="Tahoma"/>
      <family val="2"/>
      <charset val="186"/>
    </font>
    <font>
      <sz val="9"/>
      <color indexed="81"/>
      <name val="Tahoma"/>
      <family val="2"/>
      <charset val="186"/>
    </font>
    <font>
      <sz val="10"/>
      <name val="Calibri"/>
      <family val="2"/>
      <charset val="186"/>
    </font>
    <font>
      <sz val="9"/>
      <name val="Times New Roman"/>
      <family val="1"/>
    </font>
    <font>
      <sz val="12"/>
      <name val="Times New Roman"/>
      <family val="1"/>
      <charset val="186"/>
    </font>
    <font>
      <sz val="12"/>
      <name val="Arial"/>
      <family val="2"/>
      <charset val="186"/>
    </font>
    <font>
      <b/>
      <sz val="12"/>
      <name val="Times New Roman"/>
      <family val="1"/>
    </font>
    <font>
      <sz val="12"/>
      <name val="Times New Roman"/>
      <family val="1"/>
    </font>
    <font>
      <sz val="11"/>
      <name val="Calibri"/>
      <family val="2"/>
      <charset val="186"/>
      <scheme val="minor"/>
    </font>
    <font>
      <sz val="8"/>
      <name val="Times New Roman"/>
      <family val="1"/>
    </font>
    <font>
      <i/>
      <sz val="10"/>
      <name val="Times New Roman"/>
      <family val="1"/>
      <charset val="186"/>
    </font>
    <font>
      <b/>
      <sz val="11"/>
      <name val="Calibri"/>
      <family val="2"/>
      <charset val="186"/>
      <scheme val="minor"/>
    </font>
    <font>
      <sz val="8"/>
      <name val="Times New Roman"/>
      <family val="1"/>
      <charset val="186"/>
    </font>
    <font>
      <sz val="10"/>
      <color rgb="FFFF0000"/>
      <name val="Times New Roman"/>
      <family val="1"/>
    </font>
    <font>
      <sz val="9"/>
      <name val="Arial"/>
      <family val="2"/>
      <charset val="186"/>
    </font>
    <font>
      <sz val="10"/>
      <color theme="0"/>
      <name val="Times New Roman"/>
      <family val="1"/>
      <charset val="186"/>
    </font>
    <font>
      <sz val="10"/>
      <color rgb="FFFF0000"/>
      <name val="Times New Roman"/>
      <family val="1"/>
      <charset val="186"/>
    </font>
    <font>
      <sz val="11"/>
      <color theme="0"/>
      <name val="Calibri"/>
      <family val="2"/>
      <charset val="186"/>
      <scheme val="minor"/>
    </font>
    <font>
      <sz val="12"/>
      <color theme="0"/>
      <name val="Arial"/>
      <family val="2"/>
      <charset val="186"/>
    </font>
    <font>
      <sz val="12"/>
      <color theme="0"/>
      <name val="Times New Roman"/>
      <family val="1"/>
    </font>
    <font>
      <sz val="10"/>
      <color theme="0"/>
      <name val="Times New Roman"/>
      <family val="1"/>
    </font>
    <font>
      <sz val="10"/>
      <color theme="0"/>
      <name val="Arial"/>
      <family val="2"/>
      <charset val="186"/>
    </font>
    <font>
      <b/>
      <sz val="12"/>
      <name val="Times New Roman"/>
      <family val="1"/>
      <charset val="186"/>
    </font>
    <font>
      <i/>
      <sz val="9"/>
      <color indexed="81"/>
      <name val="Tahoma"/>
      <family val="2"/>
      <charset val="186"/>
    </font>
    <font>
      <i/>
      <sz val="10"/>
      <color rgb="FFFF0000"/>
      <name val="Times New Roman"/>
      <family val="1"/>
      <charset val="186"/>
    </font>
    <font>
      <strike/>
      <sz val="10"/>
      <color rgb="FFFF0000"/>
      <name val="Times New Roman"/>
      <family val="1"/>
      <charset val="186"/>
    </font>
    <font>
      <strike/>
      <sz val="10"/>
      <name val="Times New Roman"/>
      <family val="1"/>
      <charset val="186"/>
    </font>
    <font>
      <strike/>
      <sz val="10"/>
      <color rgb="FFFF0000"/>
      <name val="Times New Roman"/>
      <family val="1"/>
    </font>
    <font>
      <b/>
      <sz val="10"/>
      <color rgb="FFFF0000"/>
      <name val="Times New Roman"/>
      <family val="1"/>
      <charset val="186"/>
    </font>
    <font>
      <b/>
      <strike/>
      <sz val="10"/>
      <color rgb="FFFF0000"/>
      <name val="Times New Roman"/>
      <family val="1"/>
      <charset val="186"/>
    </font>
    <font>
      <i/>
      <sz val="10"/>
      <name val="Times New Roman"/>
      <family val="1"/>
    </font>
    <font>
      <i/>
      <sz val="10"/>
      <name val="Arial"/>
      <family val="2"/>
      <charset val="186"/>
    </font>
    <font>
      <b/>
      <i/>
      <sz val="10"/>
      <name val="Times New Roman"/>
      <family val="1"/>
    </font>
    <font>
      <i/>
      <sz val="11"/>
      <name val="Calibri"/>
      <family val="2"/>
      <charset val="186"/>
      <scheme val="minor"/>
    </font>
    <font>
      <b/>
      <sz val="9"/>
      <name val="Times New Roman"/>
      <family val="1"/>
      <charset val="186"/>
    </font>
    <font>
      <i/>
      <sz val="8"/>
      <name val="Times New Roman"/>
      <family val="1"/>
      <charset val="186"/>
    </font>
    <font>
      <b/>
      <i/>
      <sz val="10"/>
      <name val="Times New Roman"/>
      <family val="1"/>
      <charset val="186"/>
    </font>
  </fonts>
  <fills count="14">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CC"/>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3361">
    <xf numFmtId="0" fontId="0" fillId="0" borderId="0" xfId="0"/>
    <xf numFmtId="3" fontId="2" fillId="0" borderId="0" xfId="0" applyNumberFormat="1" applyFont="1"/>
    <xf numFmtId="3" fontId="4" fillId="0" borderId="0" xfId="0" applyNumberFormat="1" applyFont="1" applyAlignment="1">
      <alignment vertical="top"/>
    </xf>
    <xf numFmtId="3" fontId="4" fillId="0" borderId="0" xfId="0" applyNumberFormat="1" applyFont="1" applyBorder="1" applyAlignment="1">
      <alignment vertical="top"/>
    </xf>
    <xf numFmtId="3" fontId="1" fillId="0" borderId="21" xfId="0" applyNumberFormat="1" applyFont="1" applyBorder="1" applyAlignment="1">
      <alignment horizontal="center" vertical="center" textRotation="90"/>
    </xf>
    <xf numFmtId="3" fontId="1" fillId="0" borderId="26" xfId="0" applyNumberFormat="1" applyFont="1" applyBorder="1" applyAlignment="1">
      <alignment horizontal="center" vertical="center" textRotation="90"/>
    </xf>
    <xf numFmtId="3" fontId="3" fillId="4" borderId="33" xfId="0" applyNumberFormat="1" applyFont="1" applyFill="1" applyBorder="1" applyAlignment="1">
      <alignment horizontal="center" vertical="top" wrapText="1"/>
    </xf>
    <xf numFmtId="3" fontId="3" fillId="4" borderId="33" xfId="0" applyNumberFormat="1" applyFont="1" applyFill="1" applyBorder="1" applyAlignment="1">
      <alignment horizontal="center" vertical="top"/>
    </xf>
    <xf numFmtId="3" fontId="3" fillId="5" borderId="34" xfId="0" applyNumberFormat="1" applyFont="1" applyFill="1" applyBorder="1" applyAlignment="1">
      <alignment horizontal="center" vertical="top"/>
    </xf>
    <xf numFmtId="3" fontId="3" fillId="5" borderId="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164" fontId="4" fillId="7" borderId="7" xfId="0"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3" fontId="3" fillId="5" borderId="14" xfId="0" applyNumberFormat="1" applyFont="1" applyFill="1" applyBorder="1" applyAlignment="1">
      <alignment horizontal="center" vertical="top"/>
    </xf>
    <xf numFmtId="49" fontId="3" fillId="0" borderId="14" xfId="0" applyNumberFormat="1" applyFont="1" applyBorder="1" applyAlignment="1">
      <alignment horizontal="center" vertical="top" wrapText="1"/>
    </xf>
    <xf numFmtId="164" fontId="4" fillId="7" borderId="42" xfId="0" applyNumberFormat="1" applyFont="1" applyFill="1" applyBorder="1" applyAlignment="1">
      <alignment horizontal="center" vertical="top"/>
    </xf>
    <xf numFmtId="3" fontId="4" fillId="0" borderId="16"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3" fontId="4" fillId="0" borderId="42" xfId="0" applyNumberFormat="1" applyFont="1" applyFill="1" applyBorder="1" applyAlignment="1">
      <alignment horizontal="center" vertical="top"/>
    </xf>
    <xf numFmtId="3" fontId="4" fillId="6" borderId="16" xfId="0" applyNumberFormat="1" applyFont="1" applyFill="1" applyBorder="1" applyAlignment="1">
      <alignment vertical="top" wrapText="1"/>
    </xf>
    <xf numFmtId="164" fontId="4" fillId="7" borderId="15" xfId="0" applyNumberFormat="1" applyFont="1" applyFill="1" applyBorder="1" applyAlignment="1">
      <alignment horizontal="center" vertical="top"/>
    </xf>
    <xf numFmtId="3" fontId="4" fillId="0" borderId="40" xfId="0" applyNumberFormat="1" applyFont="1" applyBorder="1" applyAlignment="1">
      <alignment vertical="top" wrapText="1"/>
    </xf>
    <xf numFmtId="164" fontId="4" fillId="6" borderId="41" xfId="0" applyNumberFormat="1" applyFont="1" applyFill="1" applyBorder="1" applyAlignment="1">
      <alignment horizontal="center" vertical="top"/>
    </xf>
    <xf numFmtId="3" fontId="4" fillId="0" borderId="48"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3" fontId="4" fillId="0" borderId="46" xfId="0" applyNumberFormat="1" applyFont="1" applyFill="1" applyBorder="1" applyAlignment="1">
      <alignment horizontal="center" vertical="top"/>
    </xf>
    <xf numFmtId="164" fontId="4" fillId="6" borderId="30" xfId="0" applyNumberFormat="1" applyFont="1" applyFill="1" applyBorder="1" applyAlignment="1">
      <alignment horizontal="center" vertical="top"/>
    </xf>
    <xf numFmtId="164" fontId="4" fillId="0" borderId="46" xfId="0" applyNumberFormat="1" applyFont="1" applyFill="1" applyBorder="1" applyAlignment="1">
      <alignment horizontal="center" vertical="top"/>
    </xf>
    <xf numFmtId="3" fontId="4" fillId="6" borderId="42"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4" fillId="0" borderId="48"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49" fontId="4" fillId="0" borderId="50" xfId="0" applyNumberFormat="1" applyFont="1" applyFill="1" applyBorder="1" applyAlignment="1">
      <alignment horizontal="center" vertical="top"/>
    </xf>
    <xf numFmtId="49" fontId="4" fillId="0" borderId="53" xfId="0" applyNumberFormat="1" applyFont="1" applyFill="1" applyBorder="1" applyAlignment="1">
      <alignment horizontal="center" vertical="top"/>
    </xf>
    <xf numFmtId="49" fontId="4" fillId="0" borderId="39"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164" fontId="4" fillId="0" borderId="30" xfId="0" applyNumberFormat="1" applyFont="1" applyFill="1" applyBorder="1" applyAlignment="1">
      <alignment horizontal="center" vertical="top"/>
    </xf>
    <xf numFmtId="3" fontId="3" fillId="8" borderId="46" xfId="0" applyNumberFormat="1" applyFont="1" applyFill="1" applyBorder="1" applyAlignment="1">
      <alignment horizontal="center" vertical="top" wrapText="1"/>
    </xf>
    <xf numFmtId="3" fontId="4" fillId="0" borderId="48" xfId="0" applyNumberFormat="1" applyFont="1" applyFill="1" applyBorder="1" applyAlignment="1">
      <alignment vertical="top" wrapText="1"/>
    </xf>
    <xf numFmtId="3" fontId="4" fillId="0" borderId="52"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164" fontId="4" fillId="0" borderId="41" xfId="0" applyNumberFormat="1" applyFont="1" applyFill="1" applyBorder="1" applyAlignment="1">
      <alignment horizontal="center" vertical="top"/>
    </xf>
    <xf numFmtId="164" fontId="4" fillId="7" borderId="48" xfId="0" applyNumberFormat="1" applyFont="1" applyFill="1" applyBorder="1" applyAlignment="1">
      <alignment horizontal="center" vertical="top" wrapText="1"/>
    </xf>
    <xf numFmtId="164" fontId="4" fillId="7" borderId="49" xfId="0" applyNumberFormat="1" applyFont="1" applyFill="1" applyBorder="1" applyAlignment="1">
      <alignment horizontal="center" vertical="top" wrapText="1"/>
    </xf>
    <xf numFmtId="164" fontId="4" fillId="6" borderId="42" xfId="0" applyNumberFormat="1" applyFont="1" applyFill="1" applyBorder="1" applyAlignment="1">
      <alignment horizontal="center" vertical="top"/>
    </xf>
    <xf numFmtId="164" fontId="4" fillId="6" borderId="40"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3" fontId="4" fillId="0" borderId="36" xfId="0" applyNumberFormat="1" applyFont="1" applyFill="1" applyBorder="1" applyAlignment="1">
      <alignment horizontal="center" vertical="top"/>
    </xf>
    <xf numFmtId="3" fontId="3" fillId="8" borderId="58"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3" fontId="3" fillId="5" borderId="23" xfId="0" applyNumberFormat="1" applyFont="1" applyFill="1" applyBorder="1" applyAlignment="1">
      <alignment horizontal="center" vertical="top"/>
    </xf>
    <xf numFmtId="3" fontId="4" fillId="0" borderId="1" xfId="0" applyNumberFormat="1" applyFont="1" applyFill="1" applyBorder="1" applyAlignment="1">
      <alignment horizontal="center" vertical="top" wrapText="1"/>
    </xf>
    <xf numFmtId="3" fontId="4" fillId="0" borderId="7" xfId="0" applyNumberFormat="1" applyFont="1" applyBorder="1" applyAlignment="1">
      <alignment horizontal="center" vertical="top"/>
    </xf>
    <xf numFmtId="3" fontId="4" fillId="0" borderId="0"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wrapText="1"/>
    </xf>
    <xf numFmtId="3" fontId="3" fillId="8" borderId="58"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top"/>
    </xf>
    <xf numFmtId="3" fontId="3" fillId="4" borderId="8" xfId="0" applyNumberFormat="1" applyFont="1" applyFill="1" applyBorder="1" applyAlignment="1">
      <alignment horizontal="center" vertical="top"/>
    </xf>
    <xf numFmtId="49" fontId="6" fillId="0" borderId="5" xfId="0" applyNumberFormat="1" applyFont="1" applyBorder="1" applyAlignment="1">
      <alignment horizontal="center" vertical="top"/>
    </xf>
    <xf numFmtId="3" fontId="4" fillId="0" borderId="7" xfId="0" applyNumberFormat="1" applyFont="1" applyBorder="1" applyAlignment="1">
      <alignment vertical="top" wrapText="1"/>
    </xf>
    <xf numFmtId="164" fontId="4" fillId="0" borderId="40" xfId="0" applyNumberFormat="1" applyFont="1" applyFill="1" applyBorder="1" applyAlignment="1">
      <alignment horizontal="center" vertical="top"/>
    </xf>
    <xf numFmtId="3" fontId="4" fillId="0" borderId="46" xfId="0" applyNumberFormat="1" applyFont="1" applyFill="1" applyBorder="1" applyAlignment="1">
      <alignment vertical="top" wrapText="1"/>
    </xf>
    <xf numFmtId="3" fontId="4" fillId="6" borderId="19" xfId="0" applyNumberFormat="1" applyFont="1" applyFill="1" applyBorder="1" applyAlignment="1">
      <alignment horizontal="center" vertical="top" wrapText="1"/>
    </xf>
    <xf numFmtId="164" fontId="4" fillId="7" borderId="16" xfId="0" applyNumberFormat="1" applyFont="1" applyFill="1" applyBorder="1" applyAlignment="1">
      <alignment horizontal="center" vertical="top" wrapText="1"/>
    </xf>
    <xf numFmtId="164" fontId="4" fillId="0" borderId="16" xfId="0" applyNumberFormat="1" applyFont="1" applyFill="1" applyBorder="1" applyAlignment="1">
      <alignment horizontal="center" vertical="top" wrapText="1"/>
    </xf>
    <xf numFmtId="164" fontId="4" fillId="0" borderId="16" xfId="0" applyNumberFormat="1" applyFont="1" applyBorder="1" applyAlignment="1">
      <alignment horizontal="center" vertical="top"/>
    </xf>
    <xf numFmtId="3" fontId="4" fillId="0" borderId="16" xfId="0" applyNumberFormat="1" applyFont="1" applyFill="1" applyBorder="1" applyAlignment="1">
      <alignment vertical="top" wrapText="1"/>
    </xf>
    <xf numFmtId="49" fontId="3" fillId="0" borderId="14" xfId="0" applyNumberFormat="1" applyFont="1" applyFill="1" applyBorder="1" applyAlignment="1">
      <alignment horizontal="center" vertical="top"/>
    </xf>
    <xf numFmtId="3" fontId="4" fillId="0" borderId="0" xfId="0" applyNumberFormat="1" applyFont="1" applyFill="1" applyBorder="1" applyAlignment="1">
      <alignment vertical="top"/>
    </xf>
    <xf numFmtId="3" fontId="3" fillId="4" borderId="41"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3" fontId="1" fillId="0" borderId="37"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6" xfId="0" applyNumberFormat="1" applyFont="1" applyFill="1" applyBorder="1" applyAlignment="1">
      <alignment horizontal="center" vertical="top"/>
    </xf>
    <xf numFmtId="3" fontId="1" fillId="0" borderId="0" xfId="0" applyNumberFormat="1" applyFont="1" applyAlignment="1">
      <alignment vertical="top"/>
    </xf>
    <xf numFmtId="3" fontId="6" fillId="8" borderId="58" xfId="0" applyNumberFormat="1" applyFont="1" applyFill="1" applyBorder="1" applyAlignment="1">
      <alignment horizontal="center" vertical="top"/>
    </xf>
    <xf numFmtId="164" fontId="6" fillId="8" borderId="55" xfId="0" applyNumberFormat="1" applyFont="1" applyFill="1" applyBorder="1" applyAlignment="1">
      <alignment horizontal="center" vertical="top"/>
    </xf>
    <xf numFmtId="164" fontId="6" fillId="8" borderId="58" xfId="0" applyNumberFormat="1" applyFont="1" applyFill="1" applyBorder="1" applyAlignment="1">
      <alignment horizontal="center" vertical="top"/>
    </xf>
    <xf numFmtId="3" fontId="1" fillId="0" borderId="62" xfId="0" applyNumberFormat="1" applyFont="1" applyFill="1" applyBorder="1" applyAlignment="1">
      <alignment horizontal="center" vertical="top"/>
    </xf>
    <xf numFmtId="3" fontId="1" fillId="0" borderId="22"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0" borderId="0" xfId="0" applyNumberFormat="1" applyFont="1" applyBorder="1" applyAlignment="1">
      <alignment vertical="top"/>
    </xf>
    <xf numFmtId="3" fontId="3" fillId="4" borderId="36"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wrapText="1"/>
    </xf>
    <xf numFmtId="164" fontId="4" fillId="7" borderId="37" xfId="0" applyNumberFormat="1" applyFont="1" applyFill="1" applyBorder="1" applyAlignment="1">
      <alignment horizontal="center" vertical="top" wrapText="1"/>
    </xf>
    <xf numFmtId="164" fontId="4" fillId="7" borderId="7"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wrapText="1"/>
    </xf>
    <xf numFmtId="3" fontId="3" fillId="5" borderId="13" xfId="0" applyNumberFormat="1" applyFont="1" applyFill="1" applyBorder="1" applyAlignment="1">
      <alignment horizontal="center" vertical="top" wrapText="1"/>
    </xf>
    <xf numFmtId="164" fontId="4" fillId="7" borderId="41" xfId="0" applyNumberFormat="1" applyFont="1" applyFill="1" applyBorder="1" applyAlignment="1">
      <alignment horizontal="center" vertical="top" wrapText="1"/>
    </xf>
    <xf numFmtId="3" fontId="4" fillId="0" borderId="30" xfId="0" applyNumberFormat="1" applyFont="1" applyFill="1" applyBorder="1" applyAlignment="1">
      <alignment vertical="top" wrapText="1"/>
    </xf>
    <xf numFmtId="3" fontId="4" fillId="0" borderId="41" xfId="0" applyNumberFormat="1" applyFont="1" applyBorder="1" applyAlignment="1">
      <alignment vertical="top"/>
    </xf>
    <xf numFmtId="3" fontId="4" fillId="6" borderId="48" xfId="0" applyNumberFormat="1" applyFont="1" applyFill="1" applyBorder="1" applyAlignment="1">
      <alignment vertical="top" wrapText="1"/>
    </xf>
    <xf numFmtId="0" fontId="4" fillId="6" borderId="46" xfId="0" applyFont="1" applyFill="1" applyBorder="1" applyAlignment="1">
      <alignment vertical="top" wrapText="1"/>
    </xf>
    <xf numFmtId="164" fontId="4" fillId="6" borderId="16" xfId="0" applyNumberFormat="1" applyFont="1" applyFill="1" applyBorder="1" applyAlignment="1">
      <alignment horizontal="center" vertical="top"/>
    </xf>
    <xf numFmtId="1" fontId="4" fillId="0" borderId="41" xfId="0" applyNumberFormat="1" applyFont="1" applyFill="1" applyBorder="1" applyAlignment="1">
      <alignment horizontal="center" vertical="top"/>
    </xf>
    <xf numFmtId="1" fontId="4" fillId="0" borderId="13" xfId="0" applyNumberFormat="1" applyFont="1" applyFill="1" applyBorder="1" applyAlignment="1">
      <alignment horizontal="center" vertical="top"/>
    </xf>
    <xf numFmtId="1" fontId="4" fillId="0" borderId="15" xfId="0" applyNumberFormat="1" applyFont="1" applyFill="1" applyBorder="1" applyAlignment="1">
      <alignment horizontal="center" vertical="top"/>
    </xf>
    <xf numFmtId="164" fontId="4" fillId="6" borderId="49" xfId="0" applyNumberFormat="1" applyFont="1" applyFill="1" applyBorder="1" applyAlignment="1">
      <alignment horizontal="center" vertical="top"/>
    </xf>
    <xf numFmtId="3" fontId="4" fillId="0" borderId="62" xfId="0" applyNumberFormat="1" applyFont="1" applyFill="1" applyBorder="1" applyAlignment="1">
      <alignment horizontal="center" vertical="top"/>
    </xf>
    <xf numFmtId="3" fontId="4" fillId="0" borderId="48" xfId="0" applyNumberFormat="1" applyFont="1" applyBorder="1" applyAlignment="1">
      <alignment vertical="top" wrapText="1"/>
    </xf>
    <xf numFmtId="3" fontId="3" fillId="0" borderId="54" xfId="0" applyNumberFormat="1" applyFont="1" applyBorder="1" applyAlignment="1">
      <alignment horizontal="center" vertical="top" wrapText="1"/>
    </xf>
    <xf numFmtId="164" fontId="1" fillId="0" borderId="41" xfId="0" applyNumberFormat="1" applyFont="1" applyFill="1" applyBorder="1" applyAlignment="1">
      <alignment horizontal="center" vertical="top"/>
    </xf>
    <xf numFmtId="49" fontId="4" fillId="0" borderId="59" xfId="0" applyNumberFormat="1" applyFont="1" applyFill="1" applyBorder="1" applyAlignment="1">
      <alignment horizontal="center" vertical="top"/>
    </xf>
    <xf numFmtId="49" fontId="4" fillId="0" borderId="22" xfId="0" applyNumberFormat="1" applyFont="1" applyFill="1" applyBorder="1" applyAlignment="1">
      <alignment horizontal="center" vertical="top"/>
    </xf>
    <xf numFmtId="49" fontId="4" fillId="0" borderId="60"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 xfId="0" applyNumberFormat="1"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67" xfId="0" applyNumberFormat="1" applyFont="1" applyFill="1" applyBorder="1" applyAlignment="1">
      <alignment horizontal="center" vertical="top"/>
    </xf>
    <xf numFmtId="164" fontId="4" fillId="0" borderId="37" xfId="0" applyNumberFormat="1" applyFont="1" applyFill="1" applyBorder="1" applyAlignment="1">
      <alignment horizontal="center" vertical="top"/>
    </xf>
    <xf numFmtId="3" fontId="4" fillId="0" borderId="4"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164" fontId="3" fillId="5" borderId="8" xfId="0" applyNumberFormat="1" applyFont="1" applyFill="1" applyBorder="1" applyAlignment="1">
      <alignment horizontal="center" vertical="top"/>
    </xf>
    <xf numFmtId="49" fontId="6" fillId="7" borderId="14" xfId="0" applyNumberFormat="1" applyFont="1" applyFill="1" applyBorder="1" applyAlignment="1">
      <alignment horizontal="center" vertical="top"/>
    </xf>
    <xf numFmtId="3" fontId="4" fillId="7" borderId="40"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wrapText="1"/>
    </xf>
    <xf numFmtId="164" fontId="4" fillId="7" borderId="42" xfId="0" applyNumberFormat="1" applyFont="1" applyFill="1" applyBorder="1" applyAlignment="1">
      <alignment horizontal="center" vertical="top" wrapText="1"/>
    </xf>
    <xf numFmtId="3" fontId="4" fillId="7" borderId="42" xfId="0" applyNumberFormat="1" applyFont="1" applyFill="1" applyBorder="1" applyAlignment="1">
      <alignment vertical="top" wrapText="1"/>
    </xf>
    <xf numFmtId="0" fontId="4" fillId="0" borderId="30" xfId="0" applyFont="1" applyFill="1" applyBorder="1" applyAlignment="1">
      <alignment vertical="top" wrapText="1"/>
    </xf>
    <xf numFmtId="3" fontId="2" fillId="0" borderId="0" xfId="0" applyNumberFormat="1" applyFont="1" applyBorder="1"/>
    <xf numFmtId="3" fontId="4" fillId="7" borderId="19" xfId="0" applyNumberFormat="1" applyFont="1" applyFill="1" applyBorder="1" applyAlignment="1">
      <alignment horizontal="center" vertical="top" wrapText="1"/>
    </xf>
    <xf numFmtId="3" fontId="4" fillId="6" borderId="42" xfId="0" applyNumberFormat="1" applyFont="1" applyFill="1" applyBorder="1" applyAlignment="1">
      <alignment vertical="top" wrapText="1"/>
    </xf>
    <xf numFmtId="3" fontId="6" fillId="0" borderId="54" xfId="0" applyNumberFormat="1" applyFont="1" applyBorder="1" applyAlignment="1">
      <alignment horizontal="center" vertical="top"/>
    </xf>
    <xf numFmtId="164" fontId="1" fillId="6" borderId="30" xfId="0" applyNumberFormat="1" applyFont="1" applyFill="1" applyBorder="1" applyAlignment="1">
      <alignment horizontal="center" vertical="top"/>
    </xf>
    <xf numFmtId="3" fontId="3" fillId="5" borderId="65" xfId="0" applyNumberFormat="1" applyFont="1" applyFill="1" applyBorder="1" applyAlignment="1">
      <alignment horizontal="center" vertical="top"/>
    </xf>
    <xf numFmtId="164" fontId="3" fillId="5" borderId="62" xfId="0" applyNumberFormat="1" applyFont="1" applyFill="1" applyBorder="1" applyAlignment="1">
      <alignment horizontal="center" vertical="top"/>
    </xf>
    <xf numFmtId="3" fontId="6" fillId="0" borderId="7" xfId="0" applyNumberFormat="1" applyFont="1" applyBorder="1" applyAlignment="1">
      <alignment vertical="top" wrapText="1"/>
    </xf>
    <xf numFmtId="3" fontId="3" fillId="0" borderId="45" xfId="0" applyNumberFormat="1" applyFont="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7" xfId="0" applyNumberFormat="1" applyFont="1" applyFill="1" applyBorder="1" applyAlignment="1">
      <alignment vertical="top" wrapText="1"/>
    </xf>
    <xf numFmtId="164" fontId="1" fillId="6" borderId="46" xfId="0" applyNumberFormat="1" applyFont="1" applyFill="1" applyBorder="1" applyAlignment="1">
      <alignment horizontal="center" vertical="top"/>
    </xf>
    <xf numFmtId="3" fontId="4" fillId="0" borderId="42" xfId="0" applyNumberFormat="1" applyFont="1" applyBorder="1" applyAlignment="1">
      <alignment horizontal="center" vertical="top" wrapText="1"/>
    </xf>
    <xf numFmtId="3" fontId="4" fillId="0" borderId="44"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3" fillId="0" borderId="54" xfId="0" applyNumberFormat="1" applyFont="1" applyBorder="1" applyAlignment="1">
      <alignment vertical="top" wrapText="1"/>
    </xf>
    <xf numFmtId="3" fontId="4" fillId="0" borderId="4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5" xfId="0" applyNumberFormat="1" applyFont="1" applyBorder="1" applyAlignment="1">
      <alignment horizontal="center" vertical="top" wrapText="1"/>
    </xf>
    <xf numFmtId="3" fontId="3" fillId="8" borderId="40" xfId="0" applyNumberFormat="1" applyFont="1" applyFill="1" applyBorder="1" applyAlignment="1">
      <alignment horizontal="center" vertical="top" wrapText="1"/>
    </xf>
    <xf numFmtId="3" fontId="3" fillId="0" borderId="41"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49" fontId="3" fillId="7" borderId="13" xfId="0" applyNumberFormat="1" applyFont="1" applyFill="1" applyBorder="1" applyAlignment="1">
      <alignment horizontal="center" vertical="top"/>
    </xf>
    <xf numFmtId="0" fontId="4" fillId="0" borderId="39" xfId="0" applyFont="1" applyFill="1" applyBorder="1" applyAlignment="1">
      <alignment horizontal="center" vertical="top"/>
    </xf>
    <xf numFmtId="0" fontId="4" fillId="0" borderId="13" xfId="0" applyFont="1" applyFill="1" applyBorder="1" applyAlignment="1">
      <alignment horizontal="center" vertical="top"/>
    </xf>
    <xf numFmtId="0" fontId="4" fillId="0" borderId="54" xfId="0" applyFont="1" applyFill="1" applyBorder="1" applyAlignment="1">
      <alignment horizontal="center" vertical="top"/>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3" fontId="3" fillId="4" borderId="62" xfId="0" applyNumberFormat="1" applyFont="1" applyFill="1" applyBorder="1" applyAlignment="1">
      <alignment horizontal="center" vertical="top"/>
    </xf>
    <xf numFmtId="3" fontId="4" fillId="0" borderId="38"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3" fontId="4" fillId="0" borderId="67" xfId="0" applyNumberFormat="1" applyFont="1" applyFill="1" applyBorder="1" applyAlignment="1">
      <alignment horizontal="center" vertical="top"/>
    </xf>
    <xf numFmtId="3" fontId="4" fillId="6" borderId="39" xfId="0" applyNumberFormat="1" applyFont="1" applyFill="1" applyBorder="1" applyAlignment="1">
      <alignment horizontal="center" vertical="top"/>
    </xf>
    <xf numFmtId="3" fontId="4" fillId="6" borderId="13" xfId="0" applyNumberFormat="1" applyFont="1" applyFill="1" applyBorder="1" applyAlignment="1">
      <alignment horizontal="center" vertical="top"/>
    </xf>
    <xf numFmtId="3" fontId="6" fillId="0" borderId="60" xfId="0" applyNumberFormat="1" applyFont="1" applyBorder="1" applyAlignment="1">
      <alignment vertical="top"/>
    </xf>
    <xf numFmtId="164" fontId="6" fillId="5" borderId="8"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164" fontId="3" fillId="4" borderId="8"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164" fontId="3" fillId="3" borderId="62" xfId="0" applyNumberFormat="1" applyFont="1" applyFill="1" applyBorder="1" applyAlignment="1">
      <alignment horizontal="center" vertical="top" wrapText="1"/>
    </xf>
    <xf numFmtId="3" fontId="3" fillId="0" borderId="0" xfId="0" applyNumberFormat="1" applyFont="1" applyFill="1" applyBorder="1" applyAlignment="1">
      <alignment vertical="center" wrapText="1"/>
    </xf>
    <xf numFmtId="164" fontId="6" fillId="3" borderId="8" xfId="0" applyNumberFormat="1" applyFont="1" applyFill="1" applyBorder="1" applyAlignment="1">
      <alignment horizontal="center" vertical="top" wrapText="1"/>
    </xf>
    <xf numFmtId="164" fontId="1" fillId="0" borderId="7"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3" fontId="1" fillId="7" borderId="0" xfId="0" applyNumberFormat="1" applyFont="1" applyFill="1" applyBorder="1" applyAlignment="1">
      <alignment horizontal="center" vertical="top"/>
    </xf>
    <xf numFmtId="164" fontId="6" fillId="8" borderId="70"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3" fontId="1" fillId="0" borderId="0" xfId="0" applyNumberFormat="1" applyFont="1" applyBorder="1" applyAlignment="1">
      <alignment horizontal="left" vertical="top"/>
    </xf>
    <xf numFmtId="3" fontId="2" fillId="0" borderId="0" xfId="0" applyNumberFormat="1" applyFont="1" applyAlignment="1">
      <alignment horizontal="center"/>
    </xf>
    <xf numFmtId="3" fontId="2" fillId="0" borderId="0" xfId="0" applyNumberFormat="1" applyFont="1" applyAlignment="1">
      <alignment horizontal="left"/>
    </xf>
    <xf numFmtId="3" fontId="4" fillId="6" borderId="41" xfId="0" applyNumberFormat="1" applyFont="1" applyFill="1" applyBorder="1" applyAlignment="1">
      <alignment horizontal="center" vertical="top"/>
    </xf>
    <xf numFmtId="3" fontId="4" fillId="0" borderId="11" xfId="0" applyNumberFormat="1" applyFont="1" applyFill="1" applyBorder="1" applyAlignment="1">
      <alignment horizontal="center" vertical="top" wrapText="1"/>
    </xf>
    <xf numFmtId="3" fontId="4" fillId="0" borderId="47"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xf>
    <xf numFmtId="3" fontId="4" fillId="0" borderId="49" xfId="0" applyNumberFormat="1" applyFont="1" applyFill="1" applyBorder="1" applyAlignment="1">
      <alignment vertical="top" wrapText="1"/>
    </xf>
    <xf numFmtId="3" fontId="4" fillId="6" borderId="44" xfId="0" applyNumberFormat="1" applyFont="1" applyFill="1" applyBorder="1" applyAlignment="1">
      <alignment horizontal="center" vertical="top"/>
    </xf>
    <xf numFmtId="3" fontId="4" fillId="0" borderId="66" xfId="0" applyNumberFormat="1" applyFont="1" applyFill="1" applyBorder="1" applyAlignment="1">
      <alignment horizontal="center" vertical="top"/>
    </xf>
    <xf numFmtId="3" fontId="4" fillId="0" borderId="62" xfId="0" applyNumberFormat="1" applyFont="1" applyFill="1" applyBorder="1" applyAlignment="1">
      <alignment vertical="top" wrapText="1"/>
    </xf>
    <xf numFmtId="3" fontId="4" fillId="6" borderId="40" xfId="0" applyNumberFormat="1" applyFont="1" applyFill="1" applyBorder="1" applyAlignment="1">
      <alignment vertical="top" wrapText="1"/>
    </xf>
    <xf numFmtId="3" fontId="4" fillId="0" borderId="18"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xf>
    <xf numFmtId="3" fontId="4" fillId="0" borderId="74"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0" borderId="17"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3" fontId="4" fillId="6" borderId="41" xfId="0" applyNumberFormat="1" applyFont="1" applyFill="1" applyBorder="1" applyAlignment="1">
      <alignment horizontal="center" vertical="top" wrapText="1"/>
    </xf>
    <xf numFmtId="3" fontId="4" fillId="6" borderId="48" xfId="0" applyNumberFormat="1" applyFont="1" applyFill="1" applyBorder="1" applyAlignment="1">
      <alignment horizontal="center" vertical="top"/>
    </xf>
    <xf numFmtId="3" fontId="3" fillId="0" borderId="61" xfId="0" applyNumberFormat="1" applyFont="1" applyBorder="1" applyAlignment="1">
      <alignment horizontal="center" vertical="top" wrapText="1"/>
    </xf>
    <xf numFmtId="3" fontId="4" fillId="7" borderId="0" xfId="0" applyNumberFormat="1" applyFont="1" applyFill="1" applyBorder="1" applyAlignment="1">
      <alignment horizontal="center" vertical="top"/>
    </xf>
    <xf numFmtId="3" fontId="1" fillId="0" borderId="41" xfId="0" applyNumberFormat="1" applyFont="1" applyFill="1" applyBorder="1" applyAlignment="1">
      <alignment horizontal="center" vertical="top"/>
    </xf>
    <xf numFmtId="0" fontId="4" fillId="0" borderId="11" xfId="0" applyNumberFormat="1" applyFont="1" applyFill="1" applyBorder="1" applyAlignment="1">
      <alignment horizontal="center" vertical="top"/>
    </xf>
    <xf numFmtId="0" fontId="4" fillId="0" borderId="12"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3" fontId="4" fillId="6" borderId="61" xfId="0" applyNumberFormat="1" applyFont="1" applyFill="1" applyBorder="1" applyAlignment="1">
      <alignment horizontal="center" vertical="top" wrapText="1"/>
    </xf>
    <xf numFmtId="3" fontId="4" fillId="6" borderId="36" xfId="0" applyNumberFormat="1" applyFont="1" applyFill="1" applyBorder="1" applyAlignment="1">
      <alignment horizontal="center" vertical="top" wrapText="1"/>
    </xf>
    <xf numFmtId="3" fontId="4" fillId="6" borderId="53" xfId="0" applyNumberFormat="1" applyFont="1" applyFill="1" applyBorder="1" applyAlignment="1">
      <alignment horizontal="center" vertical="top" wrapText="1"/>
    </xf>
    <xf numFmtId="3" fontId="4" fillId="6" borderId="46" xfId="0" applyNumberFormat="1" applyFont="1" applyFill="1" applyBorder="1" applyAlignment="1">
      <alignment horizontal="center" vertical="top" wrapText="1"/>
    </xf>
    <xf numFmtId="3" fontId="4" fillId="6" borderId="49" xfId="0" applyNumberFormat="1" applyFont="1" applyFill="1" applyBorder="1" applyAlignment="1">
      <alignment vertical="top" wrapText="1"/>
    </xf>
    <xf numFmtId="3" fontId="1" fillId="7" borderId="46" xfId="0" applyNumberFormat="1" applyFont="1" applyFill="1" applyBorder="1" applyAlignment="1">
      <alignment horizontal="center" vertical="top" wrapText="1"/>
    </xf>
    <xf numFmtId="49" fontId="3" fillId="7" borderId="22" xfId="0" applyNumberFormat="1" applyFont="1" applyFill="1" applyBorder="1" applyAlignment="1">
      <alignment horizontal="center" vertical="top"/>
    </xf>
    <xf numFmtId="3" fontId="4" fillId="7" borderId="29" xfId="0" applyNumberFormat="1" applyFont="1" applyFill="1" applyBorder="1" applyAlignment="1">
      <alignment horizontal="center" vertical="top" wrapText="1"/>
    </xf>
    <xf numFmtId="3" fontId="4" fillId="6" borderId="50"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xf>
    <xf numFmtId="3" fontId="1" fillId="0" borderId="6"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49" fontId="3" fillId="0" borderId="50" xfId="0" applyNumberFormat="1" applyFont="1" applyBorder="1" applyAlignment="1">
      <alignment horizontal="center" vertical="top"/>
    </xf>
    <xf numFmtId="3" fontId="4" fillId="0" borderId="30"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3" fontId="3" fillId="0" borderId="53" xfId="0" applyNumberFormat="1" applyFont="1" applyBorder="1" applyAlignment="1">
      <alignment horizontal="center" vertical="top"/>
    </xf>
    <xf numFmtId="3" fontId="3" fillId="0" borderId="53"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3" fontId="4" fillId="6" borderId="25" xfId="0" applyNumberFormat="1" applyFont="1" applyFill="1" applyBorder="1" applyAlignment="1">
      <alignment vertical="top" wrapText="1"/>
    </xf>
    <xf numFmtId="164" fontId="1" fillId="0" borderId="27" xfId="0" applyNumberFormat="1" applyFont="1" applyFill="1" applyBorder="1" applyAlignment="1">
      <alignment horizontal="center" vertical="top"/>
    </xf>
    <xf numFmtId="3" fontId="4" fillId="0" borderId="42" xfId="0" applyNumberFormat="1" applyFont="1" applyBorder="1" applyAlignment="1">
      <alignment vertical="top" wrapText="1"/>
    </xf>
    <xf numFmtId="3" fontId="4" fillId="0" borderId="30" xfId="0" applyNumberFormat="1" applyFont="1" applyBorder="1" applyAlignment="1">
      <alignment vertical="top" wrapText="1"/>
    </xf>
    <xf numFmtId="3" fontId="4" fillId="0" borderId="13" xfId="0" applyNumberFormat="1" applyFont="1" applyBorder="1" applyAlignment="1">
      <alignment horizontal="center" vertical="top"/>
    </xf>
    <xf numFmtId="3" fontId="4" fillId="6" borderId="46" xfId="0" applyNumberFormat="1" applyFont="1" applyFill="1" applyBorder="1" applyAlignment="1">
      <alignment vertical="top" wrapText="1"/>
    </xf>
    <xf numFmtId="49" fontId="3" fillId="0" borderId="74" xfId="0" applyNumberFormat="1" applyFont="1" applyBorder="1" applyAlignment="1">
      <alignment horizontal="center" vertical="top"/>
    </xf>
    <xf numFmtId="3" fontId="4" fillId="0" borderId="27" xfId="0" applyNumberFormat="1" applyFont="1" applyFill="1" applyBorder="1" applyAlignment="1">
      <alignment horizontal="left" vertical="top" wrapText="1"/>
    </xf>
    <xf numFmtId="3" fontId="13" fillId="0" borderId="0" xfId="0" applyNumberFormat="1" applyFont="1"/>
    <xf numFmtId="3" fontId="15" fillId="0" borderId="0" xfId="0" applyNumberFormat="1" applyFont="1" applyAlignment="1">
      <alignment vertical="top"/>
    </xf>
    <xf numFmtId="164" fontId="2" fillId="0" borderId="0" xfId="0" applyNumberFormat="1" applyFont="1" applyAlignment="1">
      <alignment horizontal="center" vertical="top"/>
    </xf>
    <xf numFmtId="0" fontId="16" fillId="0" borderId="0" xfId="0" applyFont="1"/>
    <xf numFmtId="164" fontId="4" fillId="6" borderId="49" xfId="0" applyNumberFormat="1" applyFont="1" applyFill="1" applyBorder="1" applyAlignment="1">
      <alignment horizontal="center" vertical="top" wrapText="1"/>
    </xf>
    <xf numFmtId="0" fontId="4" fillId="0" borderId="40" xfId="0" applyFont="1" applyFill="1" applyBorder="1" applyAlignment="1">
      <alignment vertical="top" wrapText="1"/>
    </xf>
    <xf numFmtId="49" fontId="3" fillId="0" borderId="54" xfId="0" applyNumberFormat="1" applyFont="1" applyBorder="1" applyAlignment="1">
      <alignment horizontal="center" vertical="top" wrapText="1"/>
    </xf>
    <xf numFmtId="0" fontId="4" fillId="0" borderId="52" xfId="0" applyFont="1" applyFill="1" applyBorder="1" applyAlignment="1">
      <alignment horizontal="center" vertical="top"/>
    </xf>
    <xf numFmtId="0" fontId="16" fillId="0" borderId="0" xfId="0" applyFont="1" applyAlignment="1">
      <alignment horizontal="center"/>
    </xf>
    <xf numFmtId="3" fontId="4" fillId="0" borderId="0" xfId="0" applyNumberFormat="1" applyFont="1" applyFill="1" applyBorder="1" applyAlignment="1">
      <alignment horizontal="center" vertical="top" textRotation="180" wrapText="1"/>
    </xf>
    <xf numFmtId="3" fontId="1" fillId="0" borderId="37" xfId="0" applyNumberFormat="1" applyFont="1" applyFill="1" applyBorder="1" applyAlignment="1">
      <alignment horizontal="center" vertical="top" textRotation="180" wrapText="1"/>
    </xf>
    <xf numFmtId="3" fontId="1" fillId="0" borderId="11" xfId="0" applyNumberFormat="1" applyFont="1" applyFill="1" applyBorder="1" applyAlignment="1">
      <alignment horizontal="center" vertical="center" textRotation="90" wrapText="1"/>
    </xf>
    <xf numFmtId="49" fontId="3" fillId="7" borderId="54"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3" fontId="4" fillId="7" borderId="27" xfId="0" applyNumberFormat="1" applyFont="1" applyFill="1" applyBorder="1" applyAlignment="1">
      <alignment vertical="top" wrapText="1"/>
    </xf>
    <xf numFmtId="0" fontId="4" fillId="0" borderId="50" xfId="0" applyFont="1" applyFill="1" applyBorder="1" applyAlignment="1">
      <alignment horizontal="center" vertical="top"/>
    </xf>
    <xf numFmtId="3" fontId="4" fillId="6" borderId="15" xfId="0" applyNumberFormat="1" applyFont="1" applyFill="1" applyBorder="1" applyAlignment="1">
      <alignment horizontal="center" vertical="top"/>
    </xf>
    <xf numFmtId="0" fontId="4" fillId="0" borderId="48" xfId="0" applyFont="1" applyFill="1" applyBorder="1" applyAlignment="1">
      <alignment vertical="top" wrapText="1"/>
    </xf>
    <xf numFmtId="164" fontId="4" fillId="0" borderId="41" xfId="0" applyNumberFormat="1" applyFont="1" applyFill="1" applyBorder="1" applyAlignment="1">
      <alignment horizontal="center" vertical="top" wrapText="1"/>
    </xf>
    <xf numFmtId="164" fontId="4" fillId="0" borderId="41" xfId="0" applyNumberFormat="1" applyFont="1" applyBorder="1" applyAlignment="1">
      <alignment horizontal="center" vertical="top"/>
    </xf>
    <xf numFmtId="164" fontId="4" fillId="7" borderId="27" xfId="0" applyNumberFormat="1" applyFont="1" applyFill="1" applyBorder="1" applyAlignment="1">
      <alignment horizontal="center" vertical="top" wrapText="1"/>
    </xf>
    <xf numFmtId="3" fontId="4" fillId="0" borderId="72"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164" fontId="4" fillId="0" borderId="49" xfId="0" applyNumberFormat="1" applyFont="1" applyFill="1" applyBorder="1" applyAlignment="1">
      <alignment horizontal="center" vertical="top"/>
    </xf>
    <xf numFmtId="164" fontId="1" fillId="6" borderId="49"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3" fontId="4" fillId="6" borderId="35"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xf>
    <xf numFmtId="49" fontId="4" fillId="0" borderId="63" xfId="0" applyNumberFormat="1" applyFont="1" applyFill="1" applyBorder="1" applyAlignment="1">
      <alignment horizontal="center" vertical="top"/>
    </xf>
    <xf numFmtId="0" fontId="4" fillId="0" borderId="72" xfId="0" applyFont="1" applyFill="1" applyBorder="1" applyAlignment="1">
      <alignment horizontal="center" vertical="top"/>
    </xf>
    <xf numFmtId="0" fontId="4" fillId="0" borderId="14" xfId="0" applyFont="1" applyFill="1" applyBorder="1" applyAlignment="1">
      <alignment horizontal="center" vertical="top"/>
    </xf>
    <xf numFmtId="164" fontId="1" fillId="6" borderId="42" xfId="0" applyNumberFormat="1" applyFont="1" applyFill="1" applyBorder="1" applyAlignment="1">
      <alignment horizontal="center" vertical="top" wrapText="1"/>
    </xf>
    <xf numFmtId="164" fontId="4" fillId="6" borderId="41" xfId="0" applyNumberFormat="1" applyFont="1" applyFill="1" applyBorder="1" applyAlignment="1">
      <alignment horizontal="center" vertical="top" wrapText="1"/>
    </xf>
    <xf numFmtId="164" fontId="4" fillId="6" borderId="42" xfId="0" applyNumberFormat="1" applyFont="1" applyFill="1" applyBorder="1" applyAlignment="1">
      <alignment horizontal="center" vertical="top" wrapText="1"/>
    </xf>
    <xf numFmtId="164" fontId="4" fillId="6" borderId="30" xfId="0" applyNumberFormat="1" applyFont="1" applyFill="1" applyBorder="1" applyAlignment="1">
      <alignment horizontal="center" vertical="top" wrapText="1"/>
    </xf>
    <xf numFmtId="0" fontId="4" fillId="0" borderId="53" xfId="0" applyFont="1" applyFill="1" applyBorder="1" applyAlignment="1">
      <alignment horizontal="center" vertical="top"/>
    </xf>
    <xf numFmtId="164" fontId="4" fillId="7" borderId="49" xfId="0" applyNumberFormat="1" applyFont="1" applyFill="1" applyBorder="1" applyAlignment="1">
      <alignment horizontal="center" vertical="top"/>
    </xf>
    <xf numFmtId="3" fontId="3" fillId="4" borderId="43" xfId="0" applyNumberFormat="1" applyFont="1" applyFill="1" applyBorder="1" applyAlignment="1">
      <alignment horizontal="center" vertical="top"/>
    </xf>
    <xf numFmtId="3" fontId="1" fillId="0" borderId="46" xfId="0" applyNumberFormat="1" applyFont="1" applyBorder="1" applyAlignment="1">
      <alignment horizontal="center" vertical="top"/>
    </xf>
    <xf numFmtId="164" fontId="4" fillId="0" borderId="0" xfId="0" applyNumberFormat="1" applyFont="1" applyAlignment="1">
      <alignment vertical="top"/>
    </xf>
    <xf numFmtId="164" fontId="4" fillId="0" borderId="0" xfId="0" applyNumberFormat="1" applyFont="1" applyBorder="1" applyAlignment="1">
      <alignment vertical="top"/>
    </xf>
    <xf numFmtId="164" fontId="6" fillId="7" borderId="0" xfId="0" applyNumberFormat="1" applyFont="1" applyFill="1" applyBorder="1" applyAlignment="1">
      <alignment horizontal="center" vertical="top"/>
    </xf>
    <xf numFmtId="165" fontId="1" fillId="7" borderId="41" xfId="0" applyNumberFormat="1" applyFont="1" applyFill="1" applyBorder="1" applyAlignment="1">
      <alignment horizontal="center" vertical="top" wrapText="1"/>
    </xf>
    <xf numFmtId="165" fontId="1" fillId="7" borderId="16" xfId="0" applyNumberFormat="1" applyFont="1" applyFill="1" applyBorder="1" applyAlignment="1">
      <alignment horizontal="center" vertical="top" wrapText="1"/>
    </xf>
    <xf numFmtId="165" fontId="1" fillId="7" borderId="49" xfId="0" applyNumberFormat="1" applyFont="1" applyFill="1" applyBorder="1" applyAlignment="1">
      <alignment horizontal="center" vertical="top" wrapText="1"/>
    </xf>
    <xf numFmtId="165" fontId="1" fillId="0" borderId="49" xfId="0" applyNumberFormat="1" applyFont="1" applyBorder="1" applyAlignment="1">
      <alignment horizontal="center" vertical="top"/>
    </xf>
    <xf numFmtId="164" fontId="6" fillId="7" borderId="0" xfId="0" applyNumberFormat="1" applyFont="1" applyFill="1" applyBorder="1" applyAlignment="1">
      <alignment horizontal="center" vertical="top" wrapText="1"/>
    </xf>
    <xf numFmtId="164" fontId="2" fillId="0" borderId="0" xfId="0" applyNumberFormat="1" applyFont="1"/>
    <xf numFmtId="164" fontId="1" fillId="6" borderId="41" xfId="0" applyNumberFormat="1" applyFont="1" applyFill="1" applyBorder="1" applyAlignment="1">
      <alignment horizontal="center" vertical="top"/>
    </xf>
    <xf numFmtId="3" fontId="2" fillId="0" borderId="59" xfId="0" applyNumberFormat="1" applyFont="1" applyFill="1" applyBorder="1" applyAlignment="1">
      <alignment horizontal="center" vertical="top"/>
    </xf>
    <xf numFmtId="3" fontId="4" fillId="0" borderId="15" xfId="0" applyNumberFormat="1" applyFont="1" applyBorder="1" applyAlignment="1">
      <alignment horizontal="center" vertical="top"/>
    </xf>
    <xf numFmtId="3" fontId="4" fillId="6" borderId="15" xfId="0" applyNumberFormat="1" applyFont="1" applyFill="1" applyBorder="1" applyAlignment="1">
      <alignment horizontal="center" vertical="top" wrapText="1"/>
    </xf>
    <xf numFmtId="3" fontId="4" fillId="0" borderId="22"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wrapText="1"/>
    </xf>
    <xf numFmtId="165" fontId="4" fillId="0" borderId="41" xfId="0" applyNumberFormat="1" applyFont="1" applyBorder="1" applyAlignment="1">
      <alignment horizontal="center" vertical="top"/>
    </xf>
    <xf numFmtId="164" fontId="19" fillId="0" borderId="0" xfId="0" applyNumberFormat="1" applyFont="1" applyAlignment="1">
      <alignment horizontal="center"/>
    </xf>
    <xf numFmtId="164" fontId="16" fillId="0" borderId="0" xfId="0" applyNumberFormat="1" applyFont="1" applyAlignment="1">
      <alignment horizontal="center"/>
    </xf>
    <xf numFmtId="164" fontId="6" fillId="8" borderId="68" xfId="0" applyNumberFormat="1" applyFont="1" applyFill="1" applyBorder="1" applyAlignment="1">
      <alignment horizontal="center" vertical="top"/>
    </xf>
    <xf numFmtId="164" fontId="6" fillId="8" borderId="20" xfId="0" applyNumberFormat="1" applyFont="1" applyFill="1" applyBorder="1" applyAlignment="1">
      <alignment horizontal="center" vertical="top"/>
    </xf>
    <xf numFmtId="164" fontId="4" fillId="0" borderId="2" xfId="0" applyNumberFormat="1" applyFont="1" applyFill="1" applyBorder="1" applyAlignment="1">
      <alignment horizontal="center" vertical="top"/>
    </xf>
    <xf numFmtId="164" fontId="1" fillId="7" borderId="46" xfId="0" applyNumberFormat="1" applyFont="1" applyFill="1" applyBorder="1" applyAlignment="1">
      <alignment horizontal="center" vertical="top" wrapText="1"/>
    </xf>
    <xf numFmtId="3" fontId="6" fillId="7" borderId="27" xfId="0" applyNumberFormat="1" applyFont="1" applyFill="1" applyBorder="1" applyAlignment="1">
      <alignment vertical="top" wrapText="1"/>
    </xf>
    <xf numFmtId="164" fontId="1" fillId="0" borderId="42" xfId="0" applyNumberFormat="1" applyFont="1" applyFill="1" applyBorder="1" applyAlignment="1">
      <alignment horizontal="center" vertical="top"/>
    </xf>
    <xf numFmtId="0" fontId="4" fillId="0" borderId="25" xfId="0" applyFont="1" applyFill="1" applyBorder="1" applyAlignment="1">
      <alignment vertical="top" wrapText="1"/>
    </xf>
    <xf numFmtId="164" fontId="7" fillId="0" borderId="7" xfId="0" applyNumberFormat="1" applyFont="1" applyBorder="1" applyAlignment="1">
      <alignment horizontal="center" vertical="center" wrapText="1"/>
    </xf>
    <xf numFmtId="0" fontId="4" fillId="0" borderId="46" xfId="0" applyFont="1" applyFill="1" applyBorder="1" applyAlignment="1">
      <alignment horizontal="left" vertical="top" wrapText="1"/>
    </xf>
    <xf numFmtId="3" fontId="1" fillId="7" borderId="41" xfId="0" applyNumberFormat="1" applyFont="1" applyFill="1" applyBorder="1" applyAlignment="1">
      <alignment vertical="top" wrapText="1"/>
    </xf>
    <xf numFmtId="3" fontId="1" fillId="7" borderId="30" xfId="0" applyNumberFormat="1" applyFont="1" applyFill="1" applyBorder="1" applyAlignment="1">
      <alignment vertical="top" wrapText="1"/>
    </xf>
    <xf numFmtId="3" fontId="1" fillId="7" borderId="30" xfId="0" applyNumberFormat="1" applyFont="1" applyFill="1" applyBorder="1" applyAlignment="1">
      <alignment horizontal="left" vertical="top" wrapText="1"/>
    </xf>
    <xf numFmtId="3" fontId="4" fillId="6" borderId="30" xfId="0" applyNumberFormat="1" applyFont="1" applyFill="1" applyBorder="1" applyAlignment="1">
      <alignment vertical="top" wrapText="1"/>
    </xf>
    <xf numFmtId="3" fontId="4" fillId="6" borderId="32" xfId="0" applyNumberFormat="1" applyFont="1" applyFill="1" applyBorder="1" applyAlignment="1">
      <alignment horizontal="center" vertical="top" wrapText="1"/>
    </xf>
    <xf numFmtId="3" fontId="6" fillId="0" borderId="0" xfId="0" applyNumberFormat="1" applyFont="1" applyAlignment="1">
      <alignment horizontal="center" vertical="top"/>
    </xf>
    <xf numFmtId="3" fontId="6" fillId="0" borderId="67" xfId="0" applyNumberFormat="1" applyFont="1" applyBorder="1" applyAlignment="1">
      <alignment horizontal="center" vertical="top"/>
    </xf>
    <xf numFmtId="3" fontId="4" fillId="0" borderId="15" xfId="0" applyNumberFormat="1" applyFont="1" applyBorder="1" applyAlignment="1">
      <alignment vertical="top" wrapText="1"/>
    </xf>
    <xf numFmtId="3" fontId="1" fillId="0" borderId="24" xfId="0" applyNumberFormat="1" applyFont="1" applyBorder="1" applyAlignment="1">
      <alignment horizontal="center" vertical="top" wrapText="1"/>
    </xf>
    <xf numFmtId="3" fontId="4" fillId="0" borderId="0" xfId="0" applyNumberFormat="1" applyFont="1" applyBorder="1" applyAlignment="1">
      <alignment horizontal="center" vertical="top" wrapText="1"/>
    </xf>
    <xf numFmtId="3" fontId="4" fillId="0" borderId="24" xfId="0" applyNumberFormat="1" applyFont="1" applyBorder="1" applyAlignment="1">
      <alignment horizontal="center" vertical="top" wrapText="1"/>
    </xf>
    <xf numFmtId="3" fontId="1" fillId="0" borderId="0" xfId="0" applyNumberFormat="1" applyFont="1" applyAlignment="1">
      <alignment horizontal="center" vertical="top" wrapText="1"/>
    </xf>
    <xf numFmtId="0" fontId="16" fillId="0" borderId="0" xfId="0" applyFont="1" applyAlignment="1">
      <alignment vertical="top" wrapText="1"/>
    </xf>
    <xf numFmtId="164" fontId="16" fillId="0" borderId="0" xfId="0" applyNumberFormat="1" applyFont="1" applyAlignment="1">
      <alignment vertical="top" wrapText="1"/>
    </xf>
    <xf numFmtId="0" fontId="1" fillId="0" borderId="48" xfId="0" applyFont="1" applyFill="1" applyBorder="1" applyAlignment="1">
      <alignment horizontal="left" vertical="top" wrapText="1"/>
    </xf>
    <xf numFmtId="49" fontId="1" fillId="0" borderId="41"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0" fontId="4" fillId="6" borderId="11" xfId="0" applyFont="1" applyFill="1" applyBorder="1" applyAlignment="1">
      <alignment horizontal="center" vertical="top" wrapText="1"/>
    </xf>
    <xf numFmtId="3" fontId="1" fillId="5" borderId="14" xfId="0" applyNumberFormat="1" applyFont="1" applyFill="1" applyBorder="1" applyAlignment="1">
      <alignment horizontal="center" vertical="top"/>
    </xf>
    <xf numFmtId="49" fontId="1" fillId="7" borderId="14" xfId="0" applyNumberFormat="1" applyFont="1" applyFill="1" applyBorder="1" applyAlignment="1">
      <alignment horizontal="center" vertical="top"/>
    </xf>
    <xf numFmtId="3" fontId="1" fillId="5" borderId="13" xfId="0" applyNumberFormat="1" applyFont="1" applyFill="1" applyBorder="1" applyAlignment="1">
      <alignment horizontal="center" vertical="top"/>
    </xf>
    <xf numFmtId="0" fontId="4" fillId="6" borderId="30" xfId="0" applyFont="1" applyFill="1" applyBorder="1" applyAlignment="1">
      <alignment horizontal="left" vertical="top" wrapText="1"/>
    </xf>
    <xf numFmtId="0" fontId="4" fillId="6" borderId="12" xfId="0" applyFont="1" applyFill="1" applyBorder="1" applyAlignment="1">
      <alignment horizontal="center" vertical="top" wrapText="1"/>
    </xf>
    <xf numFmtId="3" fontId="4" fillId="6" borderId="32" xfId="0" applyNumberFormat="1" applyFont="1" applyFill="1" applyBorder="1" applyAlignment="1">
      <alignment horizontal="center" vertical="top"/>
    </xf>
    <xf numFmtId="3" fontId="3" fillId="6" borderId="54" xfId="0" applyNumberFormat="1" applyFont="1" applyFill="1" applyBorder="1" applyAlignment="1">
      <alignment vertical="top"/>
    </xf>
    <xf numFmtId="3" fontId="4" fillId="6" borderId="40" xfId="0" applyNumberFormat="1" applyFont="1" applyFill="1" applyBorder="1" applyAlignment="1">
      <alignment horizontal="center" vertical="top"/>
    </xf>
    <xf numFmtId="164" fontId="3" fillId="6" borderId="42" xfId="0" applyNumberFormat="1" applyFont="1" applyFill="1" applyBorder="1" applyAlignment="1">
      <alignment horizontal="center" vertical="top" wrapText="1"/>
    </xf>
    <xf numFmtId="0" fontId="4" fillId="6" borderId="47" xfId="0" applyFont="1" applyFill="1" applyBorder="1" applyAlignment="1">
      <alignment horizontal="center" vertical="top" wrapText="1"/>
    </xf>
    <xf numFmtId="3" fontId="4" fillId="0" borderId="66" xfId="0" applyNumberFormat="1" applyFont="1" applyBorder="1" applyAlignment="1">
      <alignment vertical="top" wrapText="1"/>
    </xf>
    <xf numFmtId="3" fontId="3" fillId="0" borderId="53" xfId="0" applyNumberFormat="1" applyFont="1" applyBorder="1" applyAlignment="1">
      <alignment vertical="top" wrapText="1"/>
    </xf>
    <xf numFmtId="3" fontId="3" fillId="0" borderId="49" xfId="0" applyNumberFormat="1" applyFont="1" applyFill="1" applyBorder="1" applyAlignment="1">
      <alignment horizontal="center" vertical="top"/>
    </xf>
    <xf numFmtId="3" fontId="3" fillId="0" borderId="50"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164" fontId="1" fillId="7" borderId="30" xfId="0" applyNumberFormat="1" applyFont="1" applyFill="1" applyBorder="1" applyAlignment="1">
      <alignment horizontal="center" vertical="top" wrapText="1"/>
    </xf>
    <xf numFmtId="3" fontId="6" fillId="0" borderId="47" xfId="0" applyNumberFormat="1" applyFont="1" applyBorder="1" applyAlignment="1">
      <alignment horizontal="center" vertical="top"/>
    </xf>
    <xf numFmtId="3" fontId="1" fillId="6" borderId="46" xfId="0" applyNumberFormat="1" applyFont="1" applyFill="1" applyBorder="1" applyAlignment="1">
      <alignment vertical="top" wrapText="1"/>
    </xf>
    <xf numFmtId="3" fontId="4" fillId="0" borderId="0" xfId="0" applyNumberFormat="1" applyFont="1" applyFill="1" applyBorder="1" applyAlignment="1">
      <alignment horizontal="center" vertical="center" wrapText="1"/>
    </xf>
    <xf numFmtId="0" fontId="19" fillId="0" borderId="0" xfId="0" applyFont="1" applyAlignment="1">
      <alignment vertical="top"/>
    </xf>
    <xf numFmtId="164" fontId="1" fillId="6" borderId="27" xfId="0" applyNumberFormat="1" applyFont="1" applyFill="1" applyBorder="1" applyAlignment="1">
      <alignment horizontal="center" vertical="top" wrapText="1"/>
    </xf>
    <xf numFmtId="3" fontId="4" fillId="6" borderId="40"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4" fillId="0" borderId="39" xfId="0" applyNumberFormat="1" applyFont="1" applyBorder="1" applyAlignment="1">
      <alignment horizontal="center" vertical="top" textRotation="90"/>
    </xf>
    <xf numFmtId="3" fontId="4" fillId="0" borderId="36" xfId="0" applyNumberFormat="1" applyFont="1" applyBorder="1" applyAlignment="1">
      <alignment horizontal="center" vertical="top" textRotation="90"/>
    </xf>
    <xf numFmtId="3" fontId="4" fillId="0" borderId="0" xfId="0" applyNumberFormat="1" applyFont="1" applyBorder="1" applyAlignment="1">
      <alignment horizontal="center" vertical="top" textRotation="90"/>
    </xf>
    <xf numFmtId="3" fontId="4" fillId="0" borderId="62" xfId="0" applyNumberFormat="1" applyFont="1" applyBorder="1" applyAlignment="1">
      <alignment horizontal="center" vertical="top" textRotation="90"/>
    </xf>
    <xf numFmtId="0" fontId="16" fillId="0" borderId="0" xfId="0" applyFont="1" applyAlignment="1">
      <alignment horizontal="center" vertical="top"/>
    </xf>
    <xf numFmtId="3" fontId="1" fillId="0" borderId="39" xfId="0" applyNumberFormat="1" applyFont="1" applyFill="1" applyBorder="1" applyAlignment="1">
      <alignment vertical="center" textRotation="90" wrapText="1"/>
    </xf>
    <xf numFmtId="0" fontId="4" fillId="6" borderId="48" xfId="0" applyFont="1" applyFill="1" applyBorder="1" applyAlignment="1">
      <alignment horizontal="center" vertical="top" wrapText="1"/>
    </xf>
    <xf numFmtId="164" fontId="4" fillId="6" borderId="27" xfId="0" applyNumberFormat="1" applyFont="1" applyFill="1" applyBorder="1" applyAlignment="1">
      <alignment horizontal="center" vertical="top" wrapText="1"/>
    </xf>
    <xf numFmtId="3" fontId="3" fillId="5" borderId="44" xfId="0" applyNumberFormat="1" applyFont="1" applyFill="1" applyBorder="1" applyAlignment="1">
      <alignment horizontal="center" vertical="top"/>
    </xf>
    <xf numFmtId="49" fontId="3" fillId="7" borderId="44" xfId="0" applyNumberFormat="1" applyFont="1" applyFill="1" applyBorder="1" applyAlignment="1">
      <alignment horizontal="center" vertical="top"/>
    </xf>
    <xf numFmtId="165" fontId="1" fillId="0" borderId="49" xfId="0" applyNumberFormat="1" applyFont="1" applyBorder="1" applyAlignment="1">
      <alignment horizontal="center"/>
    </xf>
    <xf numFmtId="3" fontId="1" fillId="4" borderId="39" xfId="0" applyNumberFormat="1" applyFont="1" applyFill="1" applyBorder="1" applyAlignment="1">
      <alignment horizontal="center" vertical="top"/>
    </xf>
    <xf numFmtId="3" fontId="2" fillId="0" borderId="0" xfId="0" applyNumberFormat="1" applyFont="1" applyBorder="1" applyAlignment="1">
      <alignment horizontal="center"/>
    </xf>
    <xf numFmtId="164" fontId="1" fillId="6" borderId="7"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6" xfId="0" applyNumberFormat="1" applyFont="1" applyFill="1" applyBorder="1" applyAlignment="1">
      <alignment horizontal="center" vertical="top"/>
    </xf>
    <xf numFmtId="0" fontId="6" fillId="8" borderId="58" xfId="0" applyFont="1" applyFill="1" applyBorder="1" applyAlignment="1">
      <alignment horizontal="center" vertical="top"/>
    </xf>
    <xf numFmtId="0" fontId="1" fillId="6" borderId="36" xfId="0" applyFont="1" applyFill="1" applyBorder="1" applyAlignment="1">
      <alignment horizontal="left" vertical="top" wrapText="1"/>
    </xf>
    <xf numFmtId="0" fontId="1" fillId="6" borderId="43" xfId="0" applyFont="1" applyFill="1" applyBorder="1" applyAlignment="1">
      <alignment horizontal="left" vertical="top" wrapText="1"/>
    </xf>
    <xf numFmtId="49" fontId="6" fillId="7" borderId="61" xfId="0" applyNumberFormat="1" applyFont="1" applyFill="1" applyBorder="1" applyAlignment="1">
      <alignment horizontal="center" vertical="top"/>
    </xf>
    <xf numFmtId="3" fontId="3" fillId="0" borderId="0" xfId="0" applyNumberFormat="1" applyFont="1" applyFill="1" applyBorder="1" applyAlignment="1">
      <alignment horizontal="center" vertical="center" wrapText="1"/>
    </xf>
    <xf numFmtId="3" fontId="4" fillId="6" borderId="45" xfId="0" applyNumberFormat="1" applyFont="1" applyFill="1" applyBorder="1" applyAlignment="1">
      <alignment horizontal="center" vertical="top"/>
    </xf>
    <xf numFmtId="3" fontId="4" fillId="7" borderId="40"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3" fontId="4" fillId="7" borderId="48" xfId="0" applyNumberFormat="1" applyFont="1" applyFill="1" applyBorder="1" applyAlignment="1">
      <alignment horizontal="left" vertical="top" wrapText="1"/>
    </xf>
    <xf numFmtId="3" fontId="4" fillId="0" borderId="47" xfId="0" applyNumberFormat="1" applyFont="1" applyFill="1" applyBorder="1" applyAlignment="1">
      <alignment horizontal="center" vertical="top"/>
    </xf>
    <xf numFmtId="3" fontId="4" fillId="7" borderId="16"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4" fillId="0" borderId="22"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4" fillId="0" borderId="24"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3" fontId="4" fillId="0" borderId="30" xfId="0" applyNumberFormat="1" applyFont="1" applyFill="1" applyBorder="1" applyAlignment="1">
      <alignment horizontal="center" vertical="top"/>
    </xf>
    <xf numFmtId="3" fontId="4" fillId="0" borderId="19"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4" fillId="0" borderId="32"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3" fontId="3" fillId="0" borderId="61"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164" fontId="1" fillId="0" borderId="16" xfId="0" applyNumberFormat="1" applyFont="1" applyBorder="1" applyAlignment="1">
      <alignment horizontal="center" vertical="top"/>
    </xf>
    <xf numFmtId="0" fontId="4" fillId="0" borderId="16" xfId="0" applyFont="1" applyFill="1" applyBorder="1" applyAlignment="1">
      <alignment vertical="top" wrapText="1"/>
    </xf>
    <xf numFmtId="164" fontId="1" fillId="6" borderId="42"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3" fontId="4" fillId="0" borderId="16" xfId="0" applyNumberFormat="1" applyFont="1" applyBorder="1" applyAlignment="1">
      <alignment vertical="top" wrapText="1"/>
    </xf>
    <xf numFmtId="3" fontId="1" fillId="6" borderId="40" xfId="0" applyNumberFormat="1" applyFont="1" applyFill="1" applyBorder="1" applyAlignment="1">
      <alignment horizontal="center" vertical="top"/>
    </xf>
    <xf numFmtId="3" fontId="1" fillId="6" borderId="46"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49" fontId="6" fillId="0" borderId="14" xfId="0" applyNumberFormat="1" applyFont="1" applyBorder="1" applyAlignment="1">
      <alignment horizontal="center" vertical="top"/>
    </xf>
    <xf numFmtId="3" fontId="6" fillId="7" borderId="16" xfId="0" applyNumberFormat="1" applyFont="1" applyFill="1" applyBorder="1" applyAlignment="1">
      <alignment vertical="top" wrapText="1"/>
    </xf>
    <xf numFmtId="3" fontId="1" fillId="7" borderId="46"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7" borderId="46" xfId="0" applyNumberFormat="1" applyFont="1" applyFill="1" applyBorder="1" applyAlignment="1">
      <alignment horizontal="center" vertical="top"/>
    </xf>
    <xf numFmtId="3" fontId="1" fillId="7" borderId="16"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3" fontId="4" fillId="0" borderId="40" xfId="0" applyNumberFormat="1" applyFont="1" applyFill="1" applyBorder="1" applyAlignment="1">
      <alignment vertical="top" wrapText="1"/>
    </xf>
    <xf numFmtId="164" fontId="1" fillId="7" borderId="36" xfId="0" applyNumberFormat="1" applyFont="1" applyFill="1" applyBorder="1" applyAlignment="1">
      <alignment horizontal="center" vertical="top" wrapText="1"/>
    </xf>
    <xf numFmtId="3" fontId="4" fillId="0" borderId="46"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164" fontId="1" fillId="7" borderId="42" xfId="0" applyNumberFormat="1" applyFont="1" applyFill="1" applyBorder="1" applyAlignment="1">
      <alignment horizontal="center" vertical="top"/>
    </xf>
    <xf numFmtId="164" fontId="1" fillId="7" borderId="40" xfId="0" applyNumberFormat="1" applyFont="1" applyFill="1" applyBorder="1" applyAlignment="1">
      <alignment horizontal="center" vertical="top"/>
    </xf>
    <xf numFmtId="164" fontId="4" fillId="6" borderId="16" xfId="0" applyNumberFormat="1" applyFont="1" applyFill="1" applyBorder="1" applyAlignment="1">
      <alignment horizontal="center" vertical="top" wrapText="1"/>
    </xf>
    <xf numFmtId="3" fontId="1" fillId="0" borderId="7" xfId="0" applyNumberFormat="1" applyFont="1" applyBorder="1" applyAlignment="1">
      <alignment vertical="top" wrapText="1"/>
    </xf>
    <xf numFmtId="3" fontId="1" fillId="6" borderId="37" xfId="0" applyNumberFormat="1" applyFont="1" applyFill="1" applyBorder="1" applyAlignment="1">
      <alignment horizontal="center" vertical="top"/>
    </xf>
    <xf numFmtId="3" fontId="1" fillId="6" borderId="4"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3" fontId="1" fillId="6" borderId="42"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3" fontId="1" fillId="0" borderId="49" xfId="0" applyNumberFormat="1" applyFont="1" applyBorder="1" applyAlignment="1">
      <alignment vertical="top"/>
    </xf>
    <xf numFmtId="3" fontId="1" fillId="0" borderId="50" xfId="0" applyNumberFormat="1" applyFont="1" applyBorder="1" applyAlignment="1">
      <alignment vertical="top"/>
    </xf>
    <xf numFmtId="3" fontId="1" fillId="0" borderId="66" xfId="0" applyNumberFormat="1" applyFont="1" applyBorder="1" applyAlignment="1">
      <alignment vertical="top"/>
    </xf>
    <xf numFmtId="3" fontId="1" fillId="6" borderId="41"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3" fontId="1" fillId="0" borderId="16" xfId="0" applyNumberFormat="1" applyFont="1" applyFill="1" applyBorder="1" applyAlignment="1">
      <alignment vertical="top" wrapText="1"/>
    </xf>
    <xf numFmtId="3" fontId="1" fillId="6" borderId="13"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3" fontId="1" fillId="6" borderId="16" xfId="0" applyNumberFormat="1" applyFont="1" applyFill="1" applyBorder="1" applyAlignment="1">
      <alignment vertical="top" wrapText="1"/>
    </xf>
    <xf numFmtId="165" fontId="1" fillId="0" borderId="41" xfId="0" applyNumberFormat="1" applyFont="1" applyBorder="1" applyAlignment="1">
      <alignment horizontal="center" vertical="top"/>
    </xf>
    <xf numFmtId="49" fontId="1" fillId="0" borderId="13"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164" fontId="3" fillId="6" borderId="41" xfId="0" applyNumberFormat="1" applyFont="1" applyFill="1" applyBorder="1" applyAlignment="1">
      <alignment horizontal="center" vertical="top"/>
    </xf>
    <xf numFmtId="164" fontId="3" fillId="6" borderId="16" xfId="0" applyNumberFormat="1" applyFont="1" applyFill="1" applyBorder="1" applyAlignment="1">
      <alignment horizontal="center" vertical="top"/>
    </xf>
    <xf numFmtId="0" fontId="18" fillId="0" borderId="62" xfId="0" applyFont="1" applyBorder="1" applyAlignment="1">
      <alignment vertical="top" wrapText="1"/>
    </xf>
    <xf numFmtId="3" fontId="4" fillId="0" borderId="41" xfId="0" applyNumberFormat="1" applyFont="1" applyBorder="1" applyAlignment="1">
      <alignment horizontal="center" vertical="top"/>
    </xf>
    <xf numFmtId="3" fontId="4" fillId="0" borderId="14" xfId="0" applyNumberFormat="1" applyFont="1" applyBorder="1" applyAlignment="1">
      <alignment horizontal="center" vertical="top"/>
    </xf>
    <xf numFmtId="3" fontId="4" fillId="0" borderId="54" xfId="0" applyNumberFormat="1" applyFont="1" applyBorder="1" applyAlignment="1">
      <alignment horizontal="center" vertical="top"/>
    </xf>
    <xf numFmtId="3" fontId="2" fillId="0" borderId="41" xfId="0" applyNumberFormat="1" applyFont="1" applyBorder="1" applyAlignment="1">
      <alignment horizontal="center" vertical="center" wrapText="1"/>
    </xf>
    <xf numFmtId="0" fontId="4" fillId="0" borderId="40" xfId="0" applyFont="1" applyFill="1" applyBorder="1" applyAlignment="1">
      <alignment horizontal="center" vertical="top"/>
    </xf>
    <xf numFmtId="3" fontId="6" fillId="6" borderId="43"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xf>
    <xf numFmtId="164" fontId="4" fillId="6" borderId="62" xfId="0" applyNumberFormat="1" applyFont="1" applyFill="1" applyBorder="1" applyAlignment="1">
      <alignment horizontal="center" vertical="top" wrapText="1"/>
    </xf>
    <xf numFmtId="3" fontId="4" fillId="6" borderId="22" xfId="0" applyNumberFormat="1" applyFont="1" applyFill="1" applyBorder="1" applyAlignment="1">
      <alignment horizontal="center" vertical="top"/>
    </xf>
    <xf numFmtId="3" fontId="4" fillId="6" borderId="60" xfId="0" applyNumberFormat="1" applyFont="1" applyFill="1" applyBorder="1" applyAlignment="1">
      <alignment horizontal="center" vertical="top"/>
    </xf>
    <xf numFmtId="3" fontId="4" fillId="6" borderId="16" xfId="0" applyNumberFormat="1" applyFont="1" applyFill="1" applyBorder="1" applyAlignment="1">
      <alignment horizontal="center" vertical="top"/>
    </xf>
    <xf numFmtId="164" fontId="3" fillId="6" borderId="41"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wrapText="1"/>
    </xf>
    <xf numFmtId="3" fontId="4" fillId="7" borderId="37" xfId="0" applyNumberFormat="1" applyFont="1" applyFill="1" applyBorder="1" applyAlignment="1">
      <alignment vertical="top" wrapText="1"/>
    </xf>
    <xf numFmtId="3" fontId="4" fillId="7" borderId="37"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wrapText="1"/>
    </xf>
    <xf numFmtId="3" fontId="4" fillId="7" borderId="6" xfId="0" applyNumberFormat="1" applyFont="1" applyFill="1" applyBorder="1" applyAlignment="1">
      <alignment horizontal="center" vertical="top" wrapText="1"/>
    </xf>
    <xf numFmtId="0" fontId="4" fillId="6" borderId="62" xfId="0" applyFont="1" applyFill="1" applyBorder="1" applyAlignment="1">
      <alignment horizontal="left" vertical="top" wrapText="1"/>
    </xf>
    <xf numFmtId="0" fontId="4" fillId="6" borderId="59" xfId="0" applyFont="1" applyFill="1" applyBorder="1" applyAlignment="1">
      <alignment horizontal="center" vertical="top" wrapText="1"/>
    </xf>
    <xf numFmtId="0" fontId="4" fillId="6" borderId="22" xfId="0" applyFont="1" applyFill="1" applyBorder="1" applyAlignment="1">
      <alignment horizontal="center" vertical="top" wrapText="1"/>
    </xf>
    <xf numFmtId="0" fontId="4" fillId="6" borderId="60" xfId="0" applyFont="1" applyFill="1" applyBorder="1" applyAlignment="1">
      <alignment horizontal="center" vertical="top" wrapText="1"/>
    </xf>
    <xf numFmtId="3" fontId="1" fillId="7" borderId="27" xfId="0" applyNumberFormat="1" applyFont="1" applyFill="1" applyBorder="1" applyAlignment="1">
      <alignment vertical="top" wrapText="1"/>
    </xf>
    <xf numFmtId="3" fontId="1" fillId="0" borderId="2" xfId="0" applyNumberFormat="1" applyFont="1" applyBorder="1" applyAlignment="1">
      <alignment horizontal="center" vertical="top"/>
    </xf>
    <xf numFmtId="3" fontId="1" fillId="7" borderId="75" xfId="0" applyNumberFormat="1" applyFont="1" applyFill="1" applyBorder="1" applyAlignment="1">
      <alignment horizontal="center" vertical="top" wrapText="1"/>
    </xf>
    <xf numFmtId="3" fontId="1" fillId="7" borderId="29" xfId="0" applyNumberFormat="1" applyFont="1" applyFill="1" applyBorder="1" applyAlignment="1">
      <alignment horizontal="center" vertical="top" wrapText="1"/>
    </xf>
    <xf numFmtId="164" fontId="3" fillId="9" borderId="59" xfId="0" applyNumberFormat="1" applyFont="1" applyFill="1" applyBorder="1" applyAlignment="1">
      <alignment horizontal="center" vertical="top"/>
    </xf>
    <xf numFmtId="3" fontId="1" fillId="0" borderId="36" xfId="0" applyNumberFormat="1" applyFont="1" applyFill="1" applyBorder="1" applyAlignment="1">
      <alignment horizontal="center" vertical="top" wrapText="1"/>
    </xf>
    <xf numFmtId="3" fontId="1" fillId="0" borderId="36" xfId="0" applyNumberFormat="1" applyFont="1" applyBorder="1" applyAlignment="1">
      <alignment horizontal="center" vertical="top"/>
    </xf>
    <xf numFmtId="3" fontId="1" fillId="7" borderId="69" xfId="0" applyNumberFormat="1" applyFont="1" applyFill="1" applyBorder="1" applyAlignment="1">
      <alignment horizontal="center" vertical="top" wrapText="1"/>
    </xf>
    <xf numFmtId="3" fontId="1" fillId="0" borderId="6" xfId="0" applyNumberFormat="1" applyFont="1" applyBorder="1" applyAlignment="1">
      <alignment horizontal="center" vertical="top"/>
    </xf>
    <xf numFmtId="3" fontId="1" fillId="0" borderId="59" xfId="0" applyNumberFormat="1" applyFont="1" applyFill="1" applyBorder="1" applyAlignment="1">
      <alignment horizontal="center" vertical="top" wrapText="1"/>
    </xf>
    <xf numFmtId="3" fontId="1" fillId="7" borderId="62" xfId="0" applyNumberFormat="1" applyFont="1" applyFill="1" applyBorder="1" applyAlignment="1">
      <alignment vertical="top" wrapText="1"/>
    </xf>
    <xf numFmtId="3" fontId="1" fillId="0" borderId="59" xfId="0" applyNumberFormat="1" applyFont="1" applyBorder="1" applyAlignment="1">
      <alignment horizontal="center" vertical="top"/>
    </xf>
    <xf numFmtId="3" fontId="1" fillId="7" borderId="78" xfId="0" applyNumberFormat="1" applyFont="1" applyFill="1" applyBorder="1" applyAlignment="1">
      <alignment horizontal="center" vertical="top" wrapText="1"/>
    </xf>
    <xf numFmtId="3" fontId="1" fillId="7" borderId="24" xfId="0" applyNumberFormat="1" applyFont="1" applyFill="1" applyBorder="1" applyAlignment="1">
      <alignment horizontal="center" vertical="top" wrapText="1"/>
    </xf>
    <xf numFmtId="165" fontId="1" fillId="0" borderId="41" xfId="0" applyNumberFormat="1" applyFont="1" applyFill="1" applyBorder="1" applyAlignment="1">
      <alignment horizontal="center" vertical="top"/>
    </xf>
    <xf numFmtId="165" fontId="1" fillId="0" borderId="40" xfId="0" applyNumberFormat="1" applyFont="1" applyBorder="1" applyAlignment="1">
      <alignment horizontal="center" vertical="top"/>
    </xf>
    <xf numFmtId="3" fontId="4" fillId="6" borderId="54" xfId="0" applyNumberFormat="1" applyFont="1" applyFill="1" applyBorder="1" applyAlignment="1">
      <alignment horizontal="center" vertical="top" wrapText="1"/>
    </xf>
    <xf numFmtId="3" fontId="6" fillId="6" borderId="39" xfId="0" applyNumberFormat="1" applyFont="1" applyFill="1" applyBorder="1" applyAlignment="1">
      <alignment vertical="top" wrapText="1"/>
    </xf>
    <xf numFmtId="3" fontId="6" fillId="6" borderId="52" xfId="0" applyNumberFormat="1" applyFont="1" applyFill="1" applyBorder="1" applyAlignment="1">
      <alignment vertical="top" wrapText="1"/>
    </xf>
    <xf numFmtId="3" fontId="3" fillId="6" borderId="60" xfId="0" applyNumberFormat="1" applyFont="1" applyFill="1" applyBorder="1" applyAlignment="1">
      <alignment vertical="top"/>
    </xf>
    <xf numFmtId="3" fontId="4" fillId="6" borderId="46" xfId="0" applyNumberFormat="1" applyFont="1" applyFill="1" applyBorder="1" applyAlignment="1">
      <alignment horizontal="left" vertical="top" wrapText="1"/>
    </xf>
    <xf numFmtId="0" fontId="4" fillId="0" borderId="41" xfId="0" applyFont="1" applyFill="1" applyBorder="1" applyAlignment="1">
      <alignment horizontal="left" vertical="top" wrapText="1"/>
    </xf>
    <xf numFmtId="3" fontId="4" fillId="0" borderId="37"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0" fontId="4" fillId="6" borderId="41" xfId="0" applyFont="1" applyFill="1" applyBorder="1" applyAlignment="1">
      <alignment horizontal="left" vertical="top" wrapText="1"/>
    </xf>
    <xf numFmtId="3" fontId="4" fillId="7" borderId="46" xfId="0" applyNumberFormat="1" applyFont="1" applyFill="1" applyBorder="1" applyAlignment="1">
      <alignment horizontal="center" vertical="top" wrapText="1"/>
    </xf>
    <xf numFmtId="3" fontId="4" fillId="0" borderId="37"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0" fontId="1" fillId="6" borderId="48" xfId="0" applyFont="1" applyFill="1" applyBorder="1" applyAlignment="1">
      <alignment horizontal="center" vertical="top"/>
    </xf>
    <xf numFmtId="164" fontId="1" fillId="6" borderId="66" xfId="0" applyNumberFormat="1" applyFont="1" applyFill="1" applyBorder="1" applyAlignment="1">
      <alignment horizontal="center" vertical="top"/>
    </xf>
    <xf numFmtId="0" fontId="1" fillId="6" borderId="7" xfId="0" applyFont="1" applyFill="1" applyBorder="1" applyAlignment="1">
      <alignment horizontal="center" vertical="top"/>
    </xf>
    <xf numFmtId="3" fontId="3" fillId="8" borderId="62" xfId="0" applyNumberFormat="1" applyFont="1" applyFill="1" applyBorder="1" applyAlignment="1">
      <alignment horizontal="center" vertical="top"/>
    </xf>
    <xf numFmtId="3" fontId="4" fillId="0" borderId="60" xfId="0" applyNumberFormat="1" applyFont="1" applyFill="1" applyBorder="1" applyAlignment="1">
      <alignment horizontal="center" vertical="top" wrapText="1"/>
    </xf>
    <xf numFmtId="3" fontId="3" fillId="0" borderId="45" xfId="0" applyNumberFormat="1" applyFont="1" applyBorder="1" applyAlignment="1">
      <alignment horizontal="center" vertical="top"/>
    </xf>
    <xf numFmtId="49" fontId="3" fillId="7" borderId="14" xfId="0" applyNumberFormat="1" applyFont="1" applyFill="1" applyBorder="1" applyAlignment="1">
      <alignment horizontal="center" vertical="top"/>
    </xf>
    <xf numFmtId="49" fontId="3" fillId="7" borderId="23" xfId="0" applyNumberFormat="1" applyFont="1" applyFill="1" applyBorder="1" applyAlignment="1">
      <alignment horizontal="center" vertical="top"/>
    </xf>
    <xf numFmtId="0" fontId="4" fillId="6" borderId="42" xfId="0" applyFont="1" applyFill="1" applyBorder="1" applyAlignment="1">
      <alignment horizontal="left" vertical="top" wrapText="1"/>
    </xf>
    <xf numFmtId="164" fontId="1" fillId="0" borderId="27" xfId="0" applyNumberFormat="1" applyFont="1" applyBorder="1" applyAlignment="1">
      <alignment horizontal="center" vertical="center" wrapText="1"/>
    </xf>
    <xf numFmtId="3" fontId="1" fillId="0" borderId="47" xfId="0" applyNumberFormat="1" applyFont="1" applyBorder="1" applyAlignment="1">
      <alignment horizontal="center" vertical="center"/>
    </xf>
    <xf numFmtId="0" fontId="4" fillId="0" borderId="46" xfId="0" applyFont="1" applyBorder="1" applyAlignment="1">
      <alignment horizontal="center" vertical="top" wrapText="1"/>
    </xf>
    <xf numFmtId="3" fontId="4" fillId="6" borderId="48" xfId="0" applyNumberFormat="1" applyFont="1" applyFill="1" applyBorder="1" applyAlignment="1">
      <alignment horizontal="center" vertical="top" wrapText="1"/>
    </xf>
    <xf numFmtId="49" fontId="4" fillId="0" borderId="48"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4" fillId="6" borderId="7"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0" fontId="4" fillId="0" borderId="40" xfId="0" applyFont="1" applyFill="1" applyBorder="1" applyAlignment="1">
      <alignment horizontal="center" vertical="top" wrapText="1"/>
    </xf>
    <xf numFmtId="49" fontId="4" fillId="6" borderId="40" xfId="0" applyNumberFormat="1" applyFont="1" applyFill="1" applyBorder="1" applyAlignment="1">
      <alignment horizontal="center" vertical="top"/>
    </xf>
    <xf numFmtId="49" fontId="4" fillId="0" borderId="40" xfId="0" applyNumberFormat="1" applyFont="1" applyFill="1" applyBorder="1" applyAlignment="1">
      <alignment horizontal="center" vertical="top"/>
    </xf>
    <xf numFmtId="1" fontId="1" fillId="0" borderId="46" xfId="0" applyNumberFormat="1" applyFont="1" applyFill="1" applyBorder="1" applyAlignment="1">
      <alignment horizontal="center" vertical="top"/>
    </xf>
    <xf numFmtId="3" fontId="4" fillId="6" borderId="46" xfId="0" applyNumberFormat="1" applyFont="1" applyFill="1" applyBorder="1" applyAlignment="1">
      <alignment horizontal="center" vertical="top"/>
    </xf>
    <xf numFmtId="1" fontId="4" fillId="0" borderId="48" xfId="0" applyNumberFormat="1" applyFont="1" applyFill="1" applyBorder="1" applyAlignment="1">
      <alignment horizontal="center" vertical="top"/>
    </xf>
    <xf numFmtId="1" fontId="4" fillId="0" borderId="16" xfId="0" applyNumberFormat="1" applyFont="1" applyFill="1" applyBorder="1" applyAlignment="1">
      <alignment horizontal="center" vertical="top"/>
    </xf>
    <xf numFmtId="3" fontId="4" fillId="0" borderId="48" xfId="0" applyNumberFormat="1" applyFont="1" applyBorder="1" applyAlignment="1">
      <alignment horizontal="center" vertical="top"/>
    </xf>
    <xf numFmtId="49" fontId="1" fillId="0" borderId="16" xfId="0" applyNumberFormat="1" applyFont="1" applyFill="1" applyBorder="1" applyAlignment="1">
      <alignment horizontal="center" vertical="top"/>
    </xf>
    <xf numFmtId="3" fontId="1" fillId="0" borderId="25" xfId="0" applyNumberFormat="1" applyFont="1" applyFill="1" applyBorder="1" applyAlignment="1">
      <alignment horizontal="center" vertical="top"/>
    </xf>
    <xf numFmtId="49" fontId="4" fillId="0" borderId="46" xfId="0" applyNumberFormat="1" applyFont="1" applyFill="1" applyBorder="1" applyAlignment="1">
      <alignment horizontal="center" vertical="top"/>
    </xf>
    <xf numFmtId="1" fontId="4" fillId="0" borderId="40" xfId="0" applyNumberFormat="1" applyFont="1" applyFill="1" applyBorder="1" applyAlignment="1">
      <alignment horizontal="center" vertical="top"/>
    </xf>
    <xf numFmtId="49" fontId="4" fillId="0" borderId="25" xfId="0" applyNumberFormat="1" applyFont="1" applyFill="1" applyBorder="1" applyAlignment="1">
      <alignment horizontal="center" vertical="top"/>
    </xf>
    <xf numFmtId="0" fontId="4" fillId="0" borderId="38"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wrapText="1"/>
    </xf>
    <xf numFmtId="3" fontId="4" fillId="7" borderId="38" xfId="0" applyNumberFormat="1" applyFont="1" applyFill="1" applyBorder="1" applyAlignment="1">
      <alignment horizontal="center" vertical="top" wrapText="1"/>
    </xf>
    <xf numFmtId="3" fontId="1" fillId="0" borderId="16" xfId="0" applyNumberFormat="1" applyFont="1" applyBorder="1" applyAlignment="1">
      <alignment horizontal="center" vertical="top"/>
    </xf>
    <xf numFmtId="0" fontId="4" fillId="6" borderId="40" xfId="0" applyFont="1" applyFill="1" applyBorder="1" applyAlignment="1">
      <alignment horizontal="center" vertical="top" wrapText="1"/>
    </xf>
    <xf numFmtId="0" fontId="4" fillId="6" borderId="16" xfId="0" applyFont="1" applyFill="1" applyBorder="1" applyAlignment="1">
      <alignment horizontal="center" vertical="top" wrapText="1"/>
    </xf>
    <xf numFmtId="3" fontId="3" fillId="0" borderId="48" xfId="0" applyNumberFormat="1" applyFont="1" applyFill="1" applyBorder="1" applyAlignment="1">
      <alignment horizontal="center" vertical="top"/>
    </xf>
    <xf numFmtId="0" fontId="4" fillId="0" borderId="48" xfId="0" applyFont="1" applyFill="1" applyBorder="1" applyAlignment="1">
      <alignment horizontal="center" vertical="top"/>
    </xf>
    <xf numFmtId="0" fontId="4" fillId="0" borderId="16" xfId="0" applyFont="1" applyFill="1" applyBorder="1" applyAlignment="1">
      <alignment horizontal="center" vertical="top"/>
    </xf>
    <xf numFmtId="164" fontId="1" fillId="0" borderId="37" xfId="0" applyNumberFormat="1" applyFont="1" applyFill="1" applyBorder="1" applyAlignment="1">
      <alignment horizontal="center" vertical="top"/>
    </xf>
    <xf numFmtId="3" fontId="1" fillId="0" borderId="46" xfId="0" applyNumberFormat="1" applyFont="1" applyBorder="1" applyAlignment="1">
      <alignment horizontal="left" vertical="top" wrapText="1"/>
    </xf>
    <xf numFmtId="2" fontId="4" fillId="0" borderId="16" xfId="0" applyNumberFormat="1" applyFont="1" applyFill="1" applyBorder="1" applyAlignment="1">
      <alignment vertical="top" wrapText="1"/>
    </xf>
    <xf numFmtId="0" fontId="4" fillId="0" borderId="38" xfId="0" applyFont="1" applyFill="1" applyBorder="1" applyAlignment="1">
      <alignment vertical="top" wrapText="1"/>
    </xf>
    <xf numFmtId="0" fontId="4" fillId="0" borderId="46" xfId="0" applyFont="1" applyFill="1" applyBorder="1" applyAlignment="1">
      <alignment vertical="top" wrapText="1"/>
    </xf>
    <xf numFmtId="3" fontId="4" fillId="0" borderId="38" xfId="0" applyNumberFormat="1"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40" xfId="0" applyFont="1" applyFill="1" applyBorder="1" applyAlignment="1">
      <alignment horizontal="left" vertical="top" wrapText="1"/>
    </xf>
    <xf numFmtId="0" fontId="18" fillId="0" borderId="25" xfId="0" applyFont="1" applyBorder="1" applyAlignment="1">
      <alignment vertical="top" wrapText="1"/>
    </xf>
    <xf numFmtId="3" fontId="12" fillId="0" borderId="0" xfId="0" applyNumberFormat="1" applyFont="1" applyAlignment="1"/>
    <xf numFmtId="49" fontId="4" fillId="0" borderId="35"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4" fillId="0" borderId="51" xfId="0" applyNumberFormat="1" applyFont="1" applyBorder="1" applyAlignment="1">
      <alignment horizontal="center" vertical="top"/>
    </xf>
    <xf numFmtId="49" fontId="4" fillId="0" borderId="1" xfId="0" applyNumberFormat="1" applyFont="1" applyBorder="1" applyAlignment="1">
      <alignment horizontal="center" vertical="top" wrapText="1"/>
    </xf>
    <xf numFmtId="49" fontId="4" fillId="0" borderId="35" xfId="0" applyNumberFormat="1" applyFont="1" applyBorder="1" applyAlignment="1">
      <alignment horizontal="center" vertical="top"/>
    </xf>
    <xf numFmtId="49" fontId="4" fillId="0" borderId="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1" xfId="0" applyNumberFormat="1" applyFont="1" applyBorder="1" applyAlignment="1">
      <alignment horizontal="center" vertical="top"/>
    </xf>
    <xf numFmtId="49" fontId="4" fillId="7" borderId="0" xfId="0" applyNumberFormat="1" applyFont="1" applyFill="1" applyBorder="1" applyAlignment="1">
      <alignment horizontal="center" vertical="top"/>
    </xf>
    <xf numFmtId="49" fontId="4" fillId="7" borderId="1" xfId="0" applyNumberFormat="1" applyFont="1" applyFill="1" applyBorder="1" applyAlignment="1">
      <alignment horizontal="center" vertical="top"/>
    </xf>
    <xf numFmtId="49" fontId="4" fillId="7" borderId="31" xfId="0" applyNumberFormat="1" applyFont="1" applyFill="1" applyBorder="1" applyAlignment="1">
      <alignment horizontal="center" vertical="top"/>
    </xf>
    <xf numFmtId="49" fontId="4" fillId="0" borderId="54" xfId="0" applyNumberFormat="1" applyFont="1" applyBorder="1" applyAlignment="1">
      <alignment horizontal="center" vertical="top"/>
    </xf>
    <xf numFmtId="49" fontId="4" fillId="0" borderId="53" xfId="0" applyNumberFormat="1" applyFont="1" applyBorder="1" applyAlignment="1">
      <alignment horizontal="center" vertical="top"/>
    </xf>
    <xf numFmtId="49" fontId="4" fillId="0" borderId="5"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74" xfId="0" applyNumberFormat="1" applyFont="1" applyBorder="1" applyAlignment="1">
      <alignment horizontal="center" vertical="top" wrapText="1"/>
    </xf>
    <xf numFmtId="49" fontId="4" fillId="0" borderId="72" xfId="0" applyNumberFormat="1" applyFont="1" applyBorder="1" applyAlignment="1">
      <alignment horizontal="center" vertical="top" wrapText="1"/>
    </xf>
    <xf numFmtId="49" fontId="4" fillId="0" borderId="72" xfId="0" applyNumberFormat="1" applyFont="1" applyBorder="1" applyAlignment="1">
      <alignment horizontal="center" vertical="top"/>
    </xf>
    <xf numFmtId="49" fontId="4" fillId="0" borderId="74" xfId="0" applyNumberFormat="1" applyFont="1" applyBorder="1" applyAlignment="1">
      <alignment horizontal="center" vertical="top"/>
    </xf>
    <xf numFmtId="49" fontId="4" fillId="0" borderId="14" xfId="0" applyNumberFormat="1" applyFont="1" applyBorder="1" applyAlignment="1">
      <alignment horizontal="center" vertical="top"/>
    </xf>
    <xf numFmtId="49" fontId="1" fillId="0" borderId="61" xfId="0" applyNumberFormat="1" applyFont="1" applyBorder="1" applyAlignment="1">
      <alignment horizontal="center" vertical="top"/>
    </xf>
    <xf numFmtId="49" fontId="4" fillId="0" borderId="45" xfId="0" applyNumberFormat="1" applyFont="1" applyBorder="1" applyAlignment="1">
      <alignment horizontal="center" vertical="top"/>
    </xf>
    <xf numFmtId="49" fontId="4" fillId="0" borderId="60" xfId="0" applyNumberFormat="1" applyFont="1" applyBorder="1" applyAlignment="1">
      <alignment horizontal="center" vertical="top"/>
    </xf>
    <xf numFmtId="49" fontId="4" fillId="0" borderId="17" xfId="0" applyNumberFormat="1" applyFont="1" applyBorder="1" applyAlignment="1">
      <alignment horizontal="center" vertical="top" wrapText="1"/>
    </xf>
    <xf numFmtId="49" fontId="4" fillId="0" borderId="17" xfId="0" applyNumberFormat="1" applyFont="1" applyBorder="1" applyAlignment="1">
      <alignment horizontal="center" vertical="top"/>
    </xf>
    <xf numFmtId="49" fontId="4" fillId="0" borderId="23" xfId="0" applyNumberFormat="1" applyFont="1" applyBorder="1" applyAlignment="1">
      <alignment horizontal="center" vertical="top"/>
    </xf>
    <xf numFmtId="49" fontId="4" fillId="0" borderId="61" xfId="0" applyNumberFormat="1" applyFont="1" applyBorder="1" applyAlignment="1">
      <alignment horizontal="center" vertical="top"/>
    </xf>
    <xf numFmtId="49" fontId="6" fillId="7" borderId="5" xfId="0" applyNumberFormat="1" applyFont="1" applyFill="1" applyBorder="1" applyAlignment="1">
      <alignment horizontal="center" vertical="top"/>
    </xf>
    <xf numFmtId="49" fontId="1" fillId="7" borderId="61" xfId="0" applyNumberFormat="1" applyFont="1" applyFill="1" applyBorder="1" applyAlignment="1">
      <alignment horizontal="center" vertical="top"/>
    </xf>
    <xf numFmtId="49" fontId="4" fillId="7" borderId="54" xfId="0" applyNumberFormat="1" applyFont="1" applyFill="1" applyBorder="1" applyAlignment="1">
      <alignment horizontal="center" vertical="top"/>
    </xf>
    <xf numFmtId="49" fontId="1" fillId="7" borderId="54" xfId="0" applyNumberFormat="1" applyFont="1" applyFill="1" applyBorder="1" applyAlignment="1">
      <alignment horizontal="center" vertical="top"/>
    </xf>
    <xf numFmtId="49" fontId="4" fillId="7" borderId="53" xfId="0" applyNumberFormat="1" applyFont="1" applyFill="1" applyBorder="1" applyAlignment="1">
      <alignment horizontal="center" vertical="top"/>
    </xf>
    <xf numFmtId="49" fontId="4" fillId="7" borderId="60" xfId="0" applyNumberFormat="1" applyFont="1" applyFill="1" applyBorder="1" applyAlignment="1">
      <alignment horizontal="center" vertical="top"/>
    </xf>
    <xf numFmtId="49" fontId="4" fillId="7" borderId="45" xfId="0" applyNumberFormat="1" applyFont="1" applyFill="1" applyBorder="1" applyAlignment="1">
      <alignment horizontal="center" vertical="top"/>
    </xf>
    <xf numFmtId="49" fontId="4" fillId="7" borderId="47" xfId="0" applyNumberFormat="1" applyFont="1" applyFill="1" applyBorder="1" applyAlignment="1">
      <alignment horizontal="center" vertical="top"/>
    </xf>
    <xf numFmtId="49" fontId="1" fillId="7" borderId="53" xfId="0" applyNumberFormat="1" applyFont="1" applyFill="1" applyBorder="1" applyAlignment="1">
      <alignment horizontal="center" vertical="top"/>
    </xf>
    <xf numFmtId="49" fontId="1" fillId="7" borderId="45" xfId="0" applyNumberFormat="1" applyFont="1" applyFill="1" applyBorder="1" applyAlignment="1">
      <alignment horizontal="center" vertical="top"/>
    </xf>
    <xf numFmtId="3" fontId="20" fillId="0" borderId="35" xfId="0" applyNumberFormat="1" applyFont="1" applyFill="1" applyBorder="1" applyAlignment="1">
      <alignment horizontal="center" vertical="center" textRotation="90" wrapText="1"/>
    </xf>
    <xf numFmtId="3" fontId="20" fillId="0" borderId="0" xfId="0" applyNumberFormat="1" applyFont="1" applyFill="1" applyBorder="1" applyAlignment="1">
      <alignment horizontal="center" vertical="center" textRotation="90" wrapText="1"/>
    </xf>
    <xf numFmtId="3" fontId="20" fillId="0" borderId="51" xfId="0" applyNumberFormat="1" applyFont="1" applyFill="1" applyBorder="1" applyAlignment="1">
      <alignment horizontal="center" vertical="center" textRotation="90" wrapText="1"/>
    </xf>
    <xf numFmtId="3" fontId="11" fillId="0" borderId="49" xfId="0" applyNumberFormat="1" applyFont="1" applyFill="1" applyBorder="1" applyAlignment="1">
      <alignment horizontal="center" vertical="center" textRotation="90" wrapText="1"/>
    </xf>
    <xf numFmtId="3" fontId="1" fillId="0" borderId="30" xfId="0" applyNumberFormat="1" applyFont="1" applyFill="1" applyBorder="1" applyAlignment="1">
      <alignment horizontal="center" vertical="center" textRotation="90" wrapText="1"/>
    </xf>
    <xf numFmtId="3" fontId="4" fillId="0" borderId="41" xfId="0" applyNumberFormat="1" applyFont="1" applyFill="1" applyBorder="1" applyAlignment="1">
      <alignment vertical="center" textRotation="90" wrapText="1"/>
    </xf>
    <xf numFmtId="3" fontId="20" fillId="0" borderId="0" xfId="0" applyNumberFormat="1" applyFont="1" applyBorder="1" applyAlignment="1">
      <alignment horizontal="center" vertical="center" textRotation="90"/>
    </xf>
    <xf numFmtId="3" fontId="20" fillId="0" borderId="12" xfId="0" applyNumberFormat="1" applyFont="1" applyBorder="1" applyAlignment="1">
      <alignment horizontal="center" vertical="center" textRotation="90"/>
    </xf>
    <xf numFmtId="3" fontId="20" fillId="0" borderId="4" xfId="0" applyNumberFormat="1" applyFont="1" applyBorder="1" applyAlignment="1">
      <alignment horizontal="center" vertical="center" textRotation="90"/>
    </xf>
    <xf numFmtId="0" fontId="20" fillId="0" borderId="0" xfId="0" applyFont="1" applyAlignment="1">
      <alignment horizontal="center" vertical="center" textRotation="90"/>
    </xf>
    <xf numFmtId="3" fontId="20" fillId="0" borderId="12" xfId="0" applyNumberFormat="1" applyFont="1" applyFill="1" applyBorder="1" applyAlignment="1">
      <alignment horizontal="center" vertical="center" textRotation="90" wrapText="1"/>
    </xf>
    <xf numFmtId="3" fontId="20" fillId="0" borderId="0" xfId="0" applyNumberFormat="1" applyFont="1" applyAlignment="1">
      <alignment horizontal="center" vertical="center" textRotation="90"/>
    </xf>
    <xf numFmtId="3" fontId="12" fillId="0" borderId="0" xfId="0" applyNumberFormat="1" applyFont="1" applyAlignment="1">
      <alignment vertical="center"/>
    </xf>
    <xf numFmtId="3" fontId="4" fillId="0" borderId="1"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textRotation="180" wrapText="1"/>
    </xf>
    <xf numFmtId="3" fontId="4" fillId="0" borderId="41" xfId="0" applyNumberFormat="1" applyFont="1" applyFill="1" applyBorder="1" applyAlignment="1">
      <alignment horizontal="center" vertical="center" textRotation="180" wrapText="1"/>
    </xf>
    <xf numFmtId="3" fontId="4" fillId="6" borderId="0" xfId="0" applyNumberFormat="1" applyFont="1" applyFill="1" applyBorder="1" applyAlignment="1">
      <alignment horizontal="center" vertical="center" textRotation="180" wrapText="1"/>
    </xf>
    <xf numFmtId="3" fontId="4" fillId="0" borderId="35"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1" fillId="0" borderId="37" xfId="0" applyNumberFormat="1" applyFont="1" applyFill="1" applyBorder="1" applyAlignment="1">
      <alignment horizontal="center" vertical="center" textRotation="180" wrapText="1"/>
    </xf>
    <xf numFmtId="3" fontId="4" fillId="6" borderId="41" xfId="0" applyNumberFormat="1" applyFont="1" applyFill="1" applyBorder="1" applyAlignment="1">
      <alignment horizontal="center" vertical="center" wrapText="1"/>
    </xf>
    <xf numFmtId="3" fontId="1" fillId="0" borderId="41" xfId="0" applyNumberFormat="1" applyFont="1" applyFill="1" applyBorder="1" applyAlignment="1">
      <alignment horizontal="center" vertical="center" wrapText="1"/>
    </xf>
    <xf numFmtId="3" fontId="4" fillId="6" borderId="49" xfId="0" applyNumberFormat="1" applyFont="1" applyFill="1" applyBorder="1" applyAlignment="1">
      <alignment horizontal="center" vertical="center" wrapText="1"/>
    </xf>
    <xf numFmtId="3" fontId="4" fillId="0" borderId="37" xfId="0" applyNumberFormat="1" applyFont="1" applyBorder="1" applyAlignment="1">
      <alignment horizontal="center" vertical="center" textRotation="90"/>
    </xf>
    <xf numFmtId="3" fontId="4" fillId="0" borderId="0" xfId="0" applyNumberFormat="1" applyFont="1" applyBorder="1" applyAlignment="1">
      <alignment horizontal="center" vertical="center" textRotation="90"/>
    </xf>
    <xf numFmtId="3" fontId="4" fillId="0" borderId="62" xfId="0" applyNumberFormat="1" applyFont="1" applyBorder="1" applyAlignment="1">
      <alignment horizontal="center" vertical="center" textRotation="90"/>
    </xf>
    <xf numFmtId="3" fontId="1" fillId="0" borderId="0" xfId="0" applyNumberFormat="1" applyFont="1" applyBorder="1" applyAlignment="1">
      <alignment horizontal="center" vertical="center"/>
    </xf>
    <xf numFmtId="0" fontId="16" fillId="0" borderId="0" xfId="0" applyFont="1" applyAlignment="1">
      <alignment horizontal="center" vertical="center"/>
    </xf>
    <xf numFmtId="3" fontId="20" fillId="6" borderId="12" xfId="0" applyNumberFormat="1" applyFont="1" applyFill="1" applyBorder="1" applyAlignment="1">
      <alignment horizontal="center" vertical="center" textRotation="90" wrapText="1"/>
    </xf>
    <xf numFmtId="3" fontId="1" fillId="0" borderId="7" xfId="0" applyNumberFormat="1" applyFont="1" applyFill="1" applyBorder="1" applyAlignment="1">
      <alignment horizontal="center" vertical="top"/>
    </xf>
    <xf numFmtId="3" fontId="4" fillId="0" borderId="16" xfId="0" applyNumberFormat="1" applyFont="1" applyBorder="1" applyAlignment="1">
      <alignment horizontal="center" vertical="top"/>
    </xf>
    <xf numFmtId="49" fontId="1" fillId="0" borderId="54" xfId="0" applyNumberFormat="1" applyFont="1" applyBorder="1" applyAlignment="1">
      <alignment horizontal="center" vertical="top"/>
    </xf>
    <xf numFmtId="3" fontId="1" fillId="7" borderId="7" xfId="0" applyNumberFormat="1" applyFont="1" applyFill="1" applyBorder="1" applyAlignment="1">
      <alignment horizontal="center" vertical="top"/>
    </xf>
    <xf numFmtId="165" fontId="4" fillId="0" borderId="46" xfId="0" applyNumberFormat="1" applyFont="1" applyBorder="1" applyAlignment="1">
      <alignment horizontal="left" vertical="top" wrapText="1"/>
    </xf>
    <xf numFmtId="165" fontId="4" fillId="0" borderId="16" xfId="0" applyNumberFormat="1" applyFont="1" applyBorder="1" applyAlignment="1">
      <alignment horizontal="center" vertical="top"/>
    </xf>
    <xf numFmtId="164" fontId="1" fillId="0" borderId="41"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4" fontId="6" fillId="6" borderId="16" xfId="0" applyNumberFormat="1" applyFont="1" applyFill="1" applyBorder="1" applyAlignment="1">
      <alignment horizontal="center" vertical="top"/>
    </xf>
    <xf numFmtId="3" fontId="1" fillId="7" borderId="0" xfId="0" applyNumberFormat="1" applyFont="1" applyFill="1" applyBorder="1" applyAlignment="1">
      <alignment vertical="top" wrapText="1"/>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164" fontId="4" fillId="7" borderId="0" xfId="0" applyNumberFormat="1" applyFont="1" applyFill="1" applyBorder="1" applyAlignment="1">
      <alignment horizontal="center" vertical="top"/>
    </xf>
    <xf numFmtId="164" fontId="4" fillId="6" borderId="0" xfId="0" applyNumberFormat="1" applyFont="1" applyFill="1" applyBorder="1" applyAlignment="1">
      <alignment horizontal="center" vertical="top"/>
    </xf>
    <xf numFmtId="164" fontId="4" fillId="7" borderId="51"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4" fillId="6" borderId="51" xfId="0" applyNumberFormat="1" applyFont="1" applyFill="1" applyBorder="1" applyAlignment="1">
      <alignment horizontal="center" vertical="top"/>
    </xf>
    <xf numFmtId="164" fontId="4" fillId="0" borderId="51"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3" fillId="8" borderId="56"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4" fillId="7" borderId="13" xfId="0" applyNumberFormat="1" applyFont="1" applyFill="1" applyBorder="1" applyAlignment="1">
      <alignment horizontal="center" vertical="top"/>
    </xf>
    <xf numFmtId="164" fontId="4" fillId="6" borderId="13" xfId="0" applyNumberFormat="1" applyFont="1" applyFill="1" applyBorder="1" applyAlignment="1">
      <alignment horizontal="center" vertical="top"/>
    </xf>
    <xf numFmtId="164" fontId="4" fillId="7" borderId="50"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4" fillId="6" borderId="50" xfId="0" applyNumberFormat="1" applyFont="1" applyFill="1" applyBorder="1" applyAlignment="1">
      <alignment horizontal="center" vertical="top"/>
    </xf>
    <xf numFmtId="164" fontId="4" fillId="0" borderId="50"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5" borderId="34" xfId="0" applyNumberFormat="1" applyFont="1" applyFill="1" applyBorder="1" applyAlignment="1">
      <alignment horizontal="center" vertical="top"/>
    </xf>
    <xf numFmtId="164" fontId="4" fillId="7" borderId="37"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5" fontId="1" fillId="0" borderId="0" xfId="0" applyNumberFormat="1" applyFont="1" applyBorder="1" applyAlignment="1">
      <alignment horizontal="center" vertical="top"/>
    </xf>
    <xf numFmtId="164" fontId="1" fillId="6" borderId="0" xfId="0" applyNumberFormat="1" applyFont="1" applyFill="1" applyBorder="1" applyAlignment="1">
      <alignment horizontal="center" vertical="top"/>
    </xf>
    <xf numFmtId="164" fontId="4" fillId="7" borderId="0" xfId="0" applyNumberFormat="1" applyFont="1" applyFill="1" applyBorder="1" applyAlignment="1">
      <alignment horizontal="center" vertical="top" wrapText="1"/>
    </xf>
    <xf numFmtId="164" fontId="4" fillId="6" borderId="0"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xf>
    <xf numFmtId="164" fontId="4" fillId="0" borderId="0" xfId="0" applyNumberFormat="1" applyFont="1" applyFill="1" applyBorder="1" applyAlignment="1">
      <alignment horizontal="center" vertical="top" wrapText="1"/>
    </xf>
    <xf numFmtId="164" fontId="4" fillId="0" borderId="0" xfId="0" applyNumberFormat="1" applyFont="1" applyBorder="1" applyAlignment="1">
      <alignment horizontal="center" vertical="top"/>
    </xf>
    <xf numFmtId="164" fontId="4" fillId="7" borderId="51" xfId="0" applyNumberFormat="1" applyFont="1" applyFill="1" applyBorder="1" applyAlignment="1">
      <alignment horizontal="center" vertical="top" wrapText="1"/>
    </xf>
    <xf numFmtId="164" fontId="6" fillId="8" borderId="56"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164" fontId="1" fillId="7" borderId="35" xfId="0" applyNumberFormat="1" applyFont="1" applyFill="1" applyBorder="1" applyAlignment="1">
      <alignment horizontal="center" vertical="top" wrapText="1"/>
    </xf>
    <xf numFmtId="164" fontId="3" fillId="8" borderId="68" xfId="0" applyNumberFormat="1" applyFont="1" applyFill="1" applyBorder="1" applyAlignment="1">
      <alignment horizontal="center" vertical="top"/>
    </xf>
    <xf numFmtId="164" fontId="4" fillId="7" borderId="69" xfId="0" applyNumberFormat="1" applyFont="1" applyFill="1" applyBorder="1" applyAlignment="1">
      <alignment horizontal="center" vertical="top"/>
    </xf>
    <xf numFmtId="164" fontId="4" fillId="7" borderId="73" xfId="0" applyNumberFormat="1" applyFont="1" applyFill="1" applyBorder="1" applyAlignment="1">
      <alignment horizontal="center" vertical="top"/>
    </xf>
    <xf numFmtId="164" fontId="4" fillId="0" borderId="75"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7" borderId="28" xfId="0" applyNumberFormat="1" applyFont="1" applyFill="1" applyBorder="1" applyAlignment="1">
      <alignment horizontal="center" vertical="top" wrapText="1"/>
    </xf>
    <xf numFmtId="164" fontId="1" fillId="6" borderId="35"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1" fillId="7" borderId="12"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1" fillId="7" borderId="44"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5" fontId="1" fillId="0" borderId="13" xfId="0" applyNumberFormat="1" applyFont="1" applyBorder="1" applyAlignment="1">
      <alignment horizontal="center" vertical="top"/>
    </xf>
    <xf numFmtId="164" fontId="1" fillId="6" borderId="13" xfId="0" applyNumberFormat="1" applyFont="1" applyFill="1" applyBorder="1" applyAlignment="1">
      <alignment horizontal="center" vertical="top"/>
    </xf>
    <xf numFmtId="164" fontId="4" fillId="7" borderId="13" xfId="0" applyNumberFormat="1" applyFont="1" applyFill="1" applyBorder="1" applyAlignment="1">
      <alignment horizontal="center" vertical="top" wrapText="1"/>
    </xf>
    <xf numFmtId="164" fontId="4" fillId="6" borderId="13" xfId="0" applyNumberFormat="1" applyFont="1" applyFill="1" applyBorder="1" applyAlignment="1">
      <alignment horizontal="center" vertical="top" wrapText="1"/>
    </xf>
    <xf numFmtId="164" fontId="3" fillId="6" borderId="13" xfId="0" applyNumberFormat="1" applyFont="1" applyFill="1" applyBorder="1" applyAlignment="1">
      <alignment horizontal="center" vertical="top"/>
    </xf>
    <xf numFmtId="164" fontId="4" fillId="0" borderId="13" xfId="0" applyNumberFormat="1" applyFont="1" applyFill="1" applyBorder="1" applyAlignment="1">
      <alignment horizontal="center" vertical="top" wrapText="1"/>
    </xf>
    <xf numFmtId="164" fontId="4" fillId="0" borderId="13" xfId="0" applyNumberFormat="1" applyFont="1" applyBorder="1" applyAlignment="1">
      <alignment horizontal="center" vertical="top"/>
    </xf>
    <xf numFmtId="164" fontId="4" fillId="7" borderId="50" xfId="0" applyNumberFormat="1" applyFont="1" applyFill="1" applyBorder="1" applyAlignment="1">
      <alignment horizontal="center" vertical="top" wrapText="1"/>
    </xf>
    <xf numFmtId="164" fontId="6" fillId="8" borderId="21"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4" fillId="7" borderId="4" xfId="0" applyNumberFormat="1" applyFont="1" applyFill="1" applyBorder="1" applyAlignment="1">
      <alignment horizontal="center" vertical="top"/>
    </xf>
    <xf numFmtId="164" fontId="4" fillId="7" borderId="44" xfId="0" applyNumberFormat="1" applyFont="1" applyFill="1" applyBorder="1" applyAlignment="1">
      <alignment horizontal="center" vertical="top"/>
    </xf>
    <xf numFmtId="164" fontId="4" fillId="0" borderId="4" xfId="0" applyNumberFormat="1" applyFont="1" applyFill="1" applyBorder="1" applyAlignment="1">
      <alignment horizontal="center" vertical="top"/>
    </xf>
    <xf numFmtId="164" fontId="4" fillId="7" borderId="3" xfId="0" applyNumberFormat="1" applyFont="1" applyFill="1" applyBorder="1" applyAlignment="1">
      <alignment horizontal="center" vertical="top" wrapText="1"/>
    </xf>
    <xf numFmtId="164" fontId="1" fillId="6" borderId="4"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4" fillId="6" borderId="28" xfId="0" applyNumberFormat="1" applyFont="1" applyFill="1" applyBorder="1" applyAlignment="1">
      <alignment horizontal="center" vertical="top" wrapText="1"/>
    </xf>
    <xf numFmtId="164" fontId="4" fillId="6" borderId="51"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wrapText="1"/>
    </xf>
    <xf numFmtId="164" fontId="1" fillId="6" borderId="0" xfId="0" applyNumberFormat="1" applyFont="1" applyFill="1" applyBorder="1" applyAlignment="1">
      <alignment horizontal="center" vertical="top" wrapText="1"/>
    </xf>
    <xf numFmtId="164" fontId="4" fillId="6" borderId="1" xfId="0" applyNumberFormat="1" applyFont="1" applyFill="1" applyBorder="1" applyAlignment="1">
      <alignment horizontal="center" vertical="top" wrapText="1"/>
    </xf>
    <xf numFmtId="164" fontId="1" fillId="7" borderId="18" xfId="0" applyNumberFormat="1" applyFont="1" applyFill="1" applyBorder="1" applyAlignment="1">
      <alignment horizontal="center" vertical="top" wrapText="1"/>
    </xf>
    <xf numFmtId="164" fontId="1" fillId="7" borderId="1" xfId="0" applyNumberFormat="1" applyFont="1" applyFill="1" applyBorder="1" applyAlignment="1">
      <alignment horizontal="center" vertical="top" wrapText="1"/>
    </xf>
    <xf numFmtId="164" fontId="3" fillId="9" borderId="62" xfId="0" applyNumberFormat="1" applyFont="1" applyFill="1" applyBorder="1" applyAlignment="1">
      <alignment horizontal="center" vertical="top"/>
    </xf>
    <xf numFmtId="164" fontId="4" fillId="6" borderId="3" xfId="0" applyNumberFormat="1" applyFont="1" applyFill="1" applyBorder="1" applyAlignment="1">
      <alignment horizontal="center" vertical="top" wrapText="1"/>
    </xf>
    <xf numFmtId="164" fontId="4" fillId="6" borderId="50" xfId="0" applyNumberFormat="1" applyFont="1" applyFill="1" applyBorder="1" applyAlignment="1">
      <alignment horizontal="center" vertical="top" wrapText="1"/>
    </xf>
    <xf numFmtId="164" fontId="4" fillId="6" borderId="44" xfId="0" applyNumberFormat="1" applyFont="1" applyFill="1" applyBorder="1" applyAlignment="1">
      <alignment horizontal="center" vertical="top" wrapText="1"/>
    </xf>
    <xf numFmtId="164" fontId="3" fillId="6" borderId="13" xfId="0" applyNumberFormat="1" applyFont="1" applyFill="1" applyBorder="1" applyAlignment="1">
      <alignment horizontal="center" vertical="top" wrapText="1"/>
    </xf>
    <xf numFmtId="164" fontId="4" fillId="6" borderId="22"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164" fontId="3" fillId="9" borderId="22" xfId="0" applyNumberFormat="1" applyFont="1" applyFill="1" applyBorder="1" applyAlignment="1">
      <alignment horizontal="center" vertical="top"/>
    </xf>
    <xf numFmtId="164" fontId="3" fillId="5" borderId="22" xfId="0" applyNumberFormat="1" applyFont="1" applyFill="1" applyBorder="1" applyAlignment="1">
      <alignment horizontal="center" vertical="top"/>
    </xf>
    <xf numFmtId="164" fontId="4" fillId="7" borderId="35" xfId="0" applyNumberFormat="1" applyFont="1" applyFill="1" applyBorder="1" applyAlignment="1">
      <alignment horizontal="center" vertical="top" wrapText="1"/>
    </xf>
    <xf numFmtId="164" fontId="1" fillId="6" borderId="18" xfId="0" applyNumberFormat="1" applyFont="1" applyFill="1" applyBorder="1" applyAlignment="1">
      <alignment horizontal="center" vertical="top"/>
    </xf>
    <xf numFmtId="164" fontId="4" fillId="6" borderId="18" xfId="0" applyNumberFormat="1" applyFont="1" applyFill="1" applyBorder="1" applyAlignment="1">
      <alignment horizontal="center" vertical="top"/>
    </xf>
    <xf numFmtId="164" fontId="4" fillId="7" borderId="31" xfId="0" applyNumberFormat="1" applyFont="1" applyFill="1" applyBorder="1" applyAlignment="1">
      <alignment horizontal="center" vertical="top" wrapText="1"/>
    </xf>
    <xf numFmtId="165" fontId="1" fillId="0" borderId="0" xfId="0" applyNumberFormat="1" applyFont="1" applyFill="1" applyBorder="1" applyAlignment="1">
      <alignment horizontal="center" vertical="top"/>
    </xf>
    <xf numFmtId="165" fontId="1" fillId="7" borderId="0" xfId="0" applyNumberFormat="1" applyFont="1" applyFill="1" applyBorder="1" applyAlignment="1">
      <alignment horizontal="center" vertical="top" wrapText="1"/>
    </xf>
    <xf numFmtId="164" fontId="4" fillId="7" borderId="4"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164" fontId="4" fillId="6" borderId="12" xfId="0" applyNumberFormat="1" applyFont="1" applyFill="1" applyBorder="1" applyAlignment="1">
      <alignment horizontal="center" vertical="top"/>
    </xf>
    <xf numFmtId="164" fontId="4" fillId="7" borderId="44" xfId="0" applyNumberFormat="1" applyFont="1" applyFill="1" applyBorder="1" applyAlignment="1">
      <alignment horizontal="center" vertical="top" wrapText="1"/>
    </xf>
    <xf numFmtId="165" fontId="1" fillId="0" borderId="13" xfId="0" applyNumberFormat="1" applyFont="1" applyFill="1" applyBorder="1" applyAlignment="1">
      <alignment horizontal="center" vertical="top"/>
    </xf>
    <xf numFmtId="165" fontId="1" fillId="7" borderId="13" xfId="0" applyNumberFormat="1" applyFont="1" applyFill="1" applyBorder="1" applyAlignment="1">
      <alignment horizontal="center" vertical="top" wrapText="1"/>
    </xf>
    <xf numFmtId="164" fontId="6" fillId="5" borderId="34" xfId="0" applyNumberFormat="1" applyFont="1" applyFill="1" applyBorder="1" applyAlignment="1">
      <alignment horizontal="center" vertical="top"/>
    </xf>
    <xf numFmtId="164" fontId="3" fillId="4" borderId="34" xfId="0" applyNumberFormat="1" applyFont="1" applyFill="1" applyBorder="1" applyAlignment="1">
      <alignment horizontal="center" vertical="top"/>
    </xf>
    <xf numFmtId="164" fontId="3" fillId="3" borderId="22"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1" fillId="0" borderId="18"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6" fillId="3" borderId="34"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1" fillId="0" borderId="21" xfId="0" applyNumberFormat="1" applyFont="1" applyBorder="1" applyAlignment="1">
      <alignment horizontal="center" vertical="top" wrapText="1"/>
    </xf>
    <xf numFmtId="164" fontId="6" fillId="8" borderId="34" xfId="0" applyNumberFormat="1" applyFont="1" applyFill="1" applyBorder="1" applyAlignment="1">
      <alignment horizontal="center" vertical="top" wrapText="1"/>
    </xf>
    <xf numFmtId="164" fontId="1" fillId="0" borderId="4" xfId="0" applyNumberFormat="1" applyFont="1" applyBorder="1" applyAlignment="1">
      <alignment horizontal="center" vertical="center" wrapText="1"/>
    </xf>
    <xf numFmtId="3" fontId="1" fillId="0" borderId="77" xfId="0" applyNumberFormat="1" applyFont="1" applyBorder="1" applyAlignment="1">
      <alignment horizontal="center" vertical="center" textRotation="90"/>
    </xf>
    <xf numFmtId="3" fontId="1" fillId="0" borderId="6" xfId="0" applyNumberFormat="1" applyFont="1" applyFill="1" applyBorder="1" applyAlignment="1">
      <alignment horizontal="center" vertical="top" wrapText="1"/>
    </xf>
    <xf numFmtId="0" fontId="4" fillId="6" borderId="19" xfId="0" applyFont="1" applyFill="1" applyBorder="1" applyAlignment="1">
      <alignment horizontal="center" vertical="top" wrapText="1"/>
    </xf>
    <xf numFmtId="3" fontId="4" fillId="6" borderId="54" xfId="0" applyNumberFormat="1" applyFont="1" applyFill="1" applyBorder="1" applyAlignment="1">
      <alignment horizontal="center" vertical="top"/>
    </xf>
    <xf numFmtId="3" fontId="1" fillId="7" borderId="6" xfId="0" applyNumberFormat="1" applyFont="1" applyFill="1" applyBorder="1" applyAlignment="1">
      <alignment horizontal="center" vertical="top" wrapText="1"/>
    </xf>
    <xf numFmtId="3" fontId="4" fillId="0" borderId="42" xfId="0" applyNumberFormat="1" applyFont="1" applyFill="1" applyBorder="1" applyAlignment="1">
      <alignment vertical="top" wrapText="1"/>
    </xf>
    <xf numFmtId="3" fontId="1" fillId="6" borderId="46" xfId="0" applyNumberFormat="1" applyFont="1" applyFill="1" applyBorder="1" applyAlignment="1">
      <alignment horizontal="center" vertical="top" wrapText="1"/>
    </xf>
    <xf numFmtId="3" fontId="6" fillId="0" borderId="76" xfId="0" applyNumberFormat="1" applyFont="1" applyBorder="1" applyAlignment="1">
      <alignment horizontal="center" vertical="top"/>
    </xf>
    <xf numFmtId="3" fontId="6" fillId="0" borderId="14" xfId="0" applyNumberFormat="1" applyFont="1" applyBorder="1" applyAlignment="1">
      <alignment horizontal="center" vertical="top"/>
    </xf>
    <xf numFmtId="3" fontId="6" fillId="0" borderId="14" xfId="0" applyNumberFormat="1" applyFont="1" applyBorder="1" applyAlignment="1">
      <alignment vertical="top"/>
    </xf>
    <xf numFmtId="3" fontId="6" fillId="0" borderId="17" xfId="0" applyNumberFormat="1" applyFont="1" applyBorder="1" applyAlignment="1">
      <alignment horizontal="center" vertical="top"/>
    </xf>
    <xf numFmtId="49" fontId="6" fillId="0" borderId="74" xfId="0" applyNumberFormat="1" applyFont="1" applyBorder="1" applyAlignment="1">
      <alignment horizontal="center" vertical="top"/>
    </xf>
    <xf numFmtId="3" fontId="3" fillId="0" borderId="14" xfId="0" applyNumberFormat="1" applyFont="1" applyBorder="1" applyAlignment="1">
      <alignment horizontal="center" vertical="top"/>
    </xf>
    <xf numFmtId="3" fontId="3" fillId="0" borderId="74" xfId="0" applyNumberFormat="1" applyFont="1" applyBorder="1" applyAlignment="1">
      <alignment horizontal="center" vertical="top"/>
    </xf>
    <xf numFmtId="3" fontId="3" fillId="6" borderId="14" xfId="0" applyNumberFormat="1" applyFont="1" applyFill="1" applyBorder="1" applyAlignment="1">
      <alignment horizontal="center" vertical="top"/>
    </xf>
    <xf numFmtId="3" fontId="3" fillId="6" borderId="14" xfId="0" applyNumberFormat="1" applyFont="1" applyFill="1" applyBorder="1" applyAlignment="1">
      <alignment vertical="top"/>
    </xf>
    <xf numFmtId="3" fontId="1" fillId="7" borderId="19" xfId="0" applyNumberFormat="1" applyFont="1" applyFill="1" applyBorder="1" applyAlignment="1">
      <alignment horizontal="center" vertical="top" wrapText="1"/>
    </xf>
    <xf numFmtId="3" fontId="4" fillId="7" borderId="15" xfId="0" applyNumberFormat="1" applyFont="1" applyFill="1" applyBorder="1" applyAlignment="1">
      <alignment horizontal="center" vertical="top" wrapText="1"/>
    </xf>
    <xf numFmtId="3" fontId="1" fillId="0" borderId="38" xfId="0" applyNumberFormat="1" applyFont="1" applyBorder="1" applyAlignment="1">
      <alignment horizontal="center" vertical="top" wrapText="1"/>
    </xf>
    <xf numFmtId="3" fontId="1" fillId="0" borderId="46" xfId="0" applyNumberFormat="1" applyFont="1" applyBorder="1" applyAlignment="1">
      <alignment horizontal="center" vertical="top" wrapText="1"/>
    </xf>
    <xf numFmtId="49" fontId="6" fillId="0" borderId="54" xfId="0" applyNumberFormat="1" applyFont="1" applyBorder="1" applyAlignment="1">
      <alignment vertical="top"/>
    </xf>
    <xf numFmtId="165" fontId="1" fillId="6" borderId="46" xfId="0" applyNumberFormat="1" applyFont="1" applyFill="1" applyBorder="1" applyAlignment="1">
      <alignment horizontal="center" vertical="top"/>
    </xf>
    <xf numFmtId="164" fontId="24" fillId="7" borderId="4" xfId="0" applyNumberFormat="1" applyFont="1" applyFill="1" applyBorder="1" applyAlignment="1">
      <alignment horizontal="center" vertical="top"/>
    </xf>
    <xf numFmtId="164" fontId="24" fillId="7" borderId="35" xfId="0" applyNumberFormat="1" applyFont="1" applyFill="1" applyBorder="1" applyAlignment="1">
      <alignment horizontal="center" vertical="top"/>
    </xf>
    <xf numFmtId="164" fontId="1" fillId="0" borderId="44" xfId="0" applyNumberFormat="1" applyFont="1" applyBorder="1" applyAlignment="1">
      <alignment horizontal="center" vertical="top" wrapText="1"/>
    </xf>
    <xf numFmtId="164" fontId="4" fillId="7" borderId="54" xfId="0" applyNumberFormat="1" applyFont="1" applyFill="1" applyBorder="1" applyAlignment="1">
      <alignment horizontal="center" vertical="top"/>
    </xf>
    <xf numFmtId="3" fontId="20" fillId="6" borderId="13" xfId="0" applyNumberFormat="1" applyFont="1" applyFill="1" applyBorder="1" applyAlignment="1">
      <alignment horizontal="center" vertical="center" textRotation="90" wrapText="1"/>
    </xf>
    <xf numFmtId="164" fontId="1" fillId="0" borderId="35" xfId="0" applyNumberFormat="1" applyFont="1" applyBorder="1" applyAlignment="1">
      <alignment horizontal="center" vertical="center" wrapText="1"/>
    </xf>
    <xf numFmtId="164" fontId="1" fillId="0" borderId="35" xfId="0" applyNumberFormat="1" applyFont="1" applyBorder="1" applyAlignment="1">
      <alignment horizontal="center" vertical="top" wrapText="1"/>
    </xf>
    <xf numFmtId="164" fontId="1" fillId="0" borderId="31" xfId="0" applyNumberFormat="1" applyFont="1" applyBorder="1" applyAlignment="1">
      <alignment horizontal="center" vertical="top" wrapText="1"/>
    </xf>
    <xf numFmtId="164" fontId="1" fillId="0" borderId="56" xfId="0" applyNumberFormat="1" applyFont="1" applyBorder="1" applyAlignment="1">
      <alignment horizontal="center" vertical="top" wrapText="1"/>
    </xf>
    <xf numFmtId="164" fontId="6" fillId="8" borderId="9" xfId="0" applyNumberFormat="1" applyFont="1" applyFill="1" applyBorder="1" applyAlignment="1">
      <alignment horizontal="center" vertical="top" wrapText="1"/>
    </xf>
    <xf numFmtId="164" fontId="1" fillId="0" borderId="48" xfId="0" applyNumberFormat="1" applyFont="1" applyBorder="1" applyAlignment="1">
      <alignment horizontal="center" vertical="top" wrapText="1"/>
    </xf>
    <xf numFmtId="164" fontId="7" fillId="0" borderId="35"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6" fillId="3" borderId="10"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164" fontId="1" fillId="0" borderId="19" xfId="0" applyNumberFormat="1" applyFont="1" applyBorder="1" applyAlignment="1">
      <alignment horizontal="center" vertical="top" wrapText="1"/>
    </xf>
    <xf numFmtId="164" fontId="1" fillId="0" borderId="32" xfId="0" applyNumberFormat="1" applyFont="1" applyBorder="1" applyAlignment="1">
      <alignment horizontal="center" vertical="top" wrapText="1"/>
    </xf>
    <xf numFmtId="164" fontId="6" fillId="8" borderId="10" xfId="0" applyNumberFormat="1" applyFont="1" applyFill="1" applyBorder="1" applyAlignment="1">
      <alignment horizontal="center" vertical="top" wrapText="1"/>
    </xf>
    <xf numFmtId="164" fontId="1" fillId="0" borderId="38" xfId="0" applyNumberFormat="1" applyFont="1" applyBorder="1" applyAlignment="1">
      <alignment horizontal="center" vertical="top" wrapText="1"/>
    </xf>
    <xf numFmtId="3" fontId="4" fillId="0" borderId="15" xfId="0" applyNumberFormat="1" applyFont="1" applyFill="1" applyBorder="1" applyAlignment="1">
      <alignment horizontal="center" vertical="top"/>
    </xf>
    <xf numFmtId="0" fontId="4" fillId="0" borderId="40" xfId="0"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0" fontId="4" fillId="0" borderId="16" xfId="0" applyFont="1" applyFill="1" applyBorder="1" applyAlignment="1">
      <alignment horizontal="left" vertical="top" wrapText="1"/>
    </xf>
    <xf numFmtId="0" fontId="4" fillId="0" borderId="48" xfId="0" applyFont="1" applyFill="1" applyBorder="1" applyAlignment="1">
      <alignment horizontal="left"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164" fontId="1" fillId="7" borderId="0" xfId="0" applyNumberFormat="1" applyFont="1" applyFill="1" applyBorder="1" applyAlignment="1">
      <alignment horizontal="center" vertical="top" wrapText="1"/>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3" fillId="0" borderId="54" xfId="0" applyNumberFormat="1" applyFont="1" applyBorder="1" applyAlignment="1">
      <alignment horizontal="center" vertical="top"/>
    </xf>
    <xf numFmtId="3" fontId="1" fillId="6" borderId="41"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4" fillId="0" borderId="42" xfId="0" applyNumberFormat="1" applyFont="1" applyFill="1" applyBorder="1" applyAlignment="1">
      <alignment horizontal="center" vertical="center" textRotation="90" wrapText="1"/>
    </xf>
    <xf numFmtId="3" fontId="4" fillId="0" borderId="62" xfId="0" applyNumberFormat="1" applyFont="1" applyFill="1" applyBorder="1" applyAlignment="1">
      <alignment horizontal="center" vertical="center" textRotation="90" wrapText="1"/>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6" fillId="0" borderId="60" xfId="0" applyNumberFormat="1" applyFont="1" applyBorder="1" applyAlignment="1">
      <alignment horizontal="center" vertical="top" wrapText="1"/>
    </xf>
    <xf numFmtId="3" fontId="6" fillId="0" borderId="61" xfId="0" applyNumberFormat="1" applyFont="1" applyBorder="1" applyAlignment="1">
      <alignment horizontal="center" vertical="top"/>
    </xf>
    <xf numFmtId="3" fontId="1" fillId="0" borderId="39" xfId="0" applyNumberFormat="1" applyFont="1" applyFill="1" applyBorder="1" applyAlignment="1">
      <alignment horizontal="center" vertical="center" textRotation="90" wrapText="1"/>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vertical="top" wrapText="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6" fillId="6" borderId="7" xfId="0" applyNumberFormat="1" applyFont="1" applyFill="1" applyBorder="1" applyAlignment="1">
      <alignment horizontal="left" vertical="top" wrapText="1"/>
    </xf>
    <xf numFmtId="3" fontId="6" fillId="6" borderId="16" xfId="0" applyNumberFormat="1" applyFont="1" applyFill="1" applyBorder="1" applyAlignment="1">
      <alignment horizontal="left" vertical="top" wrapText="1"/>
    </xf>
    <xf numFmtId="3" fontId="1" fillId="0" borderId="7" xfId="0" applyNumberFormat="1" applyFont="1" applyFill="1" applyBorder="1" applyAlignment="1">
      <alignment horizontal="center" vertical="top" wrapText="1"/>
    </xf>
    <xf numFmtId="3" fontId="20" fillId="0" borderId="44" xfId="0" applyNumberFormat="1" applyFont="1" applyFill="1" applyBorder="1" applyAlignment="1">
      <alignment horizontal="center" vertical="center" textRotation="90" wrapText="1"/>
    </xf>
    <xf numFmtId="3" fontId="20" fillId="0" borderId="13" xfId="0" applyNumberFormat="1" applyFont="1" applyFill="1" applyBorder="1" applyAlignment="1">
      <alignment horizontal="center" vertical="center" textRotation="90" wrapText="1"/>
    </xf>
    <xf numFmtId="3" fontId="20" fillId="0" borderId="50" xfId="0" applyNumberFormat="1" applyFont="1" applyFill="1" applyBorder="1" applyAlignment="1">
      <alignment horizontal="center" vertical="center" textRotation="90" wrapText="1"/>
    </xf>
    <xf numFmtId="3" fontId="20" fillId="6" borderId="50" xfId="0" applyNumberFormat="1" applyFont="1" applyFill="1" applyBorder="1" applyAlignment="1">
      <alignment horizontal="center" vertical="center" textRotation="90" wrapText="1"/>
    </xf>
    <xf numFmtId="3" fontId="4" fillId="0" borderId="40"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20" fillId="0" borderId="44" xfId="0" applyNumberFormat="1" applyFont="1" applyBorder="1" applyAlignment="1">
      <alignment horizontal="center" vertical="center" textRotation="90"/>
    </xf>
    <xf numFmtId="3" fontId="20" fillId="0" borderId="13" xfId="0" applyNumberFormat="1" applyFont="1" applyBorder="1" applyAlignment="1">
      <alignment horizontal="center" vertical="center" textRotation="90"/>
    </xf>
    <xf numFmtId="49" fontId="3" fillId="0" borderId="14"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0" borderId="41" xfId="0" applyNumberFormat="1" applyFont="1" applyBorder="1" applyAlignment="1">
      <alignment horizontal="center" vertical="center" textRotation="90"/>
    </xf>
    <xf numFmtId="3" fontId="4" fillId="0" borderId="49" xfId="0" applyNumberFormat="1" applyFont="1" applyBorder="1" applyAlignment="1">
      <alignment horizontal="center" vertical="center" textRotation="90"/>
    </xf>
    <xf numFmtId="3" fontId="4" fillId="0" borderId="7"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49" fontId="3" fillId="0" borderId="23"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37"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20" fillId="0" borderId="4" xfId="0" applyNumberFormat="1" applyFont="1" applyFill="1" applyBorder="1" applyAlignment="1">
      <alignment horizontal="center" vertical="center" textRotation="90" wrapText="1"/>
    </xf>
    <xf numFmtId="3" fontId="20" fillId="0" borderId="22" xfId="0" applyNumberFormat="1" applyFont="1" applyFill="1" applyBorder="1" applyAlignment="1">
      <alignment horizontal="center" vertical="center" textRotation="90" wrapText="1"/>
    </xf>
    <xf numFmtId="3" fontId="1" fillId="0" borderId="40"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1" fillId="0" borderId="7"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42" xfId="0" applyNumberFormat="1" applyFont="1" applyFill="1" applyBorder="1" applyAlignment="1">
      <alignment horizontal="left" vertical="top" wrapText="1"/>
    </xf>
    <xf numFmtId="165" fontId="1" fillId="0" borderId="32" xfId="0" applyNumberFormat="1" applyFont="1" applyBorder="1" applyAlignment="1">
      <alignment horizontal="center" vertical="top"/>
    </xf>
    <xf numFmtId="164" fontId="4" fillId="0" borderId="46" xfId="0" applyNumberFormat="1" applyFont="1" applyFill="1" applyBorder="1" applyAlignment="1">
      <alignment horizontal="center" vertical="top" wrapText="1"/>
    </xf>
    <xf numFmtId="165" fontId="1" fillId="0" borderId="40" xfId="0" applyNumberFormat="1" applyFont="1" applyFill="1" applyBorder="1" applyAlignment="1">
      <alignment horizontal="center" vertical="top"/>
    </xf>
    <xf numFmtId="165" fontId="1" fillId="7" borderId="40" xfId="0" applyNumberFormat="1" applyFont="1" applyFill="1" applyBorder="1" applyAlignment="1">
      <alignment horizontal="center" vertical="top" wrapText="1"/>
    </xf>
    <xf numFmtId="3" fontId="26" fillId="0" borderId="0" xfId="0" applyNumberFormat="1" applyFont="1"/>
    <xf numFmtId="3" fontId="27" fillId="0" borderId="0" xfId="0" applyNumberFormat="1" applyFont="1" applyAlignment="1">
      <alignment vertical="top"/>
    </xf>
    <xf numFmtId="3" fontId="28" fillId="0" borderId="0" xfId="0" applyNumberFormat="1" applyFont="1" applyAlignment="1">
      <alignment vertical="top"/>
    </xf>
    <xf numFmtId="3" fontId="28" fillId="0" borderId="0" xfId="0" applyNumberFormat="1" applyFont="1" applyBorder="1" applyAlignment="1">
      <alignment vertical="top"/>
    </xf>
    <xf numFmtId="164" fontId="28" fillId="0" borderId="0" xfId="0" applyNumberFormat="1" applyFont="1" applyBorder="1" applyAlignment="1">
      <alignment vertical="top"/>
    </xf>
    <xf numFmtId="164" fontId="28" fillId="0" borderId="0" xfId="0" applyNumberFormat="1" applyFont="1" applyAlignment="1">
      <alignment vertical="top"/>
    </xf>
    <xf numFmtId="164" fontId="28" fillId="0" borderId="0" xfId="0" applyNumberFormat="1" applyFont="1" applyFill="1" applyBorder="1" applyAlignment="1">
      <alignment horizontal="left" vertical="top"/>
    </xf>
    <xf numFmtId="3" fontId="28" fillId="0" borderId="0" xfId="0" applyNumberFormat="1" applyFont="1" applyFill="1" applyBorder="1" applyAlignment="1">
      <alignment vertical="top"/>
    </xf>
    <xf numFmtId="3" fontId="23" fillId="0" borderId="0" xfId="0" applyNumberFormat="1" applyFont="1" applyAlignment="1">
      <alignment vertical="top"/>
    </xf>
    <xf numFmtId="164" fontId="23" fillId="0" borderId="0" xfId="0" applyNumberFormat="1" applyFont="1" applyAlignment="1">
      <alignment vertical="top"/>
    </xf>
    <xf numFmtId="3" fontId="23" fillId="0" borderId="0" xfId="0" applyNumberFormat="1" applyFont="1" applyBorder="1" applyAlignment="1">
      <alignment vertical="top"/>
    </xf>
    <xf numFmtId="0" fontId="27" fillId="0" borderId="0" xfId="0" applyFont="1" applyAlignment="1">
      <alignment horizontal="left" vertical="center"/>
    </xf>
    <xf numFmtId="3" fontId="28" fillId="6" borderId="0" xfId="0" applyNumberFormat="1" applyFont="1" applyFill="1" applyBorder="1" applyAlignment="1">
      <alignment horizontal="center" vertical="top"/>
    </xf>
    <xf numFmtId="3" fontId="29" fillId="0" borderId="0" xfId="0" applyNumberFormat="1" applyFont="1" applyBorder="1"/>
    <xf numFmtId="3" fontId="29" fillId="0" borderId="0" xfId="0" applyNumberFormat="1" applyFont="1"/>
    <xf numFmtId="164" fontId="29" fillId="0" borderId="0" xfId="0" applyNumberFormat="1" applyFont="1" applyBorder="1"/>
    <xf numFmtId="164" fontId="29" fillId="0" borderId="0" xfId="0" applyNumberFormat="1" applyFont="1"/>
    <xf numFmtId="3" fontId="23" fillId="7" borderId="0" xfId="0" applyNumberFormat="1" applyFont="1" applyFill="1" applyBorder="1" applyAlignment="1">
      <alignment vertical="top" wrapText="1"/>
    </xf>
    <xf numFmtId="0" fontId="25" fillId="0" borderId="0" xfId="0" applyFont="1"/>
    <xf numFmtId="3" fontId="4" fillId="6" borderId="30" xfId="0" applyNumberFormat="1" applyFont="1" applyFill="1" applyBorder="1" applyAlignment="1">
      <alignment horizontal="center" vertical="top"/>
    </xf>
    <xf numFmtId="3" fontId="4" fillId="6" borderId="17" xfId="0" applyNumberFormat="1" applyFont="1" applyFill="1" applyBorder="1" applyAlignment="1">
      <alignment horizontal="center" vertical="top"/>
    </xf>
    <xf numFmtId="3" fontId="4" fillId="6" borderId="47" xfId="0" applyNumberFormat="1" applyFont="1" applyFill="1" applyBorder="1" applyAlignment="1">
      <alignment horizontal="center" vertical="top"/>
    </xf>
    <xf numFmtId="3" fontId="4" fillId="6" borderId="72" xfId="0" applyNumberFormat="1" applyFont="1" applyFill="1" applyBorder="1" applyAlignment="1">
      <alignment horizontal="center" vertical="top"/>
    </xf>
    <xf numFmtId="3" fontId="4" fillId="6" borderId="31" xfId="0" applyNumberFormat="1" applyFont="1" applyFill="1" applyBorder="1" applyAlignment="1">
      <alignment horizontal="center" vertical="top"/>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3" fontId="3" fillId="0" borderId="54" xfId="0" applyNumberFormat="1" applyFont="1" applyBorder="1" applyAlignment="1">
      <alignment horizontal="center" vertical="top"/>
    </xf>
    <xf numFmtId="3" fontId="20" fillId="0" borderId="13" xfId="0" applyNumberFormat="1" applyFont="1" applyFill="1" applyBorder="1" applyAlignment="1">
      <alignment horizontal="center" vertical="center" textRotation="90" wrapText="1"/>
    </xf>
    <xf numFmtId="3" fontId="20" fillId="0" borderId="50" xfId="0" applyNumberFormat="1" applyFont="1" applyFill="1" applyBorder="1" applyAlignment="1">
      <alignment horizontal="center" vertical="center" textRotation="90" wrapText="1"/>
    </xf>
    <xf numFmtId="3" fontId="20" fillId="0" borderId="4" xfId="0" applyNumberFormat="1" applyFont="1" applyFill="1" applyBorder="1" applyAlignment="1">
      <alignment horizontal="center" vertical="center" textRotation="90" wrapText="1"/>
    </xf>
    <xf numFmtId="3" fontId="4" fillId="0" borderId="7"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51" xfId="0" applyNumberFormat="1" applyFont="1" applyBorder="1" applyAlignment="1">
      <alignment horizontal="center" vertical="center" textRotation="90"/>
    </xf>
    <xf numFmtId="3" fontId="4" fillId="0" borderId="40" xfId="0" applyNumberFormat="1" applyFont="1" applyFill="1" applyBorder="1" applyAlignment="1">
      <alignment horizontal="center" vertical="top"/>
    </xf>
    <xf numFmtId="3" fontId="4" fillId="0" borderId="42" xfId="0" applyNumberFormat="1" applyFont="1" applyFill="1" applyBorder="1" applyAlignment="1">
      <alignment horizontal="left" vertical="top" wrapText="1"/>
    </xf>
    <xf numFmtId="164" fontId="1" fillId="0" borderId="57" xfId="0" applyNumberFormat="1" applyFont="1" applyBorder="1" applyAlignment="1">
      <alignment horizontal="center" vertical="top" wrapText="1"/>
    </xf>
    <xf numFmtId="164" fontId="1" fillId="0" borderId="66" xfId="0" applyNumberFormat="1" applyFont="1" applyBorder="1" applyAlignment="1">
      <alignment horizontal="center" vertical="top" wrapText="1"/>
    </xf>
    <xf numFmtId="3" fontId="1" fillId="6" borderId="48" xfId="0" applyNumberFormat="1" applyFont="1" applyFill="1" applyBorder="1" applyAlignment="1">
      <alignment horizontal="center" vertical="top"/>
    </xf>
    <xf numFmtId="3" fontId="4" fillId="0" borderId="50"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3" fontId="4" fillId="0" borderId="49" xfId="0" applyNumberFormat="1" applyFont="1" applyBorder="1" applyAlignment="1">
      <alignment vertical="top" wrapText="1"/>
    </xf>
    <xf numFmtId="0" fontId="4" fillId="0" borderId="74" xfId="0" applyFont="1" applyBorder="1" applyAlignment="1">
      <alignment horizontal="center" vertical="top" wrapText="1"/>
    </xf>
    <xf numFmtId="0" fontId="4" fillId="0" borderId="53" xfId="0" applyFont="1" applyBorder="1" applyAlignment="1">
      <alignment horizontal="center" vertical="top" wrapText="1"/>
    </xf>
    <xf numFmtId="3" fontId="3" fillId="5" borderId="74" xfId="0" applyNumberFormat="1" applyFont="1" applyFill="1" applyBorder="1" applyAlignment="1">
      <alignment horizontal="center" vertical="top"/>
    </xf>
    <xf numFmtId="49" fontId="3" fillId="0" borderId="74" xfId="0" applyNumberFormat="1" applyFont="1" applyBorder="1" applyAlignment="1">
      <alignment horizontal="center" vertical="top" wrapText="1"/>
    </xf>
    <xf numFmtId="164" fontId="1" fillId="7" borderId="35" xfId="0" applyNumberFormat="1" applyFont="1" applyFill="1" applyBorder="1" applyAlignment="1">
      <alignment horizontal="center" vertical="top"/>
    </xf>
    <xf numFmtId="3" fontId="6" fillId="0" borderId="53" xfId="0" applyNumberFormat="1" applyFont="1" applyBorder="1" applyAlignment="1">
      <alignment horizontal="center" vertical="top"/>
    </xf>
    <xf numFmtId="3" fontId="3" fillId="4" borderId="52" xfId="0" applyNumberFormat="1" applyFont="1" applyFill="1" applyBorder="1" applyAlignment="1">
      <alignment horizontal="center" vertical="top" wrapText="1"/>
    </xf>
    <xf numFmtId="3" fontId="3" fillId="5" borderId="50" xfId="0" applyNumberFormat="1" applyFont="1" applyFill="1" applyBorder="1" applyAlignment="1">
      <alignment horizontal="center" vertical="top" wrapText="1"/>
    </xf>
    <xf numFmtId="3" fontId="2" fillId="0" borderId="49" xfId="0" applyNumberFormat="1" applyFont="1" applyBorder="1" applyAlignment="1">
      <alignment horizontal="center" vertical="center" wrapText="1"/>
    </xf>
    <xf numFmtId="49" fontId="4" fillId="0" borderId="80"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164" fontId="1" fillId="6" borderId="49" xfId="0" applyNumberFormat="1" applyFont="1" applyFill="1" applyBorder="1" applyAlignment="1">
      <alignment horizontal="center" vertical="top" wrapText="1"/>
    </xf>
    <xf numFmtId="3" fontId="17" fillId="0" borderId="41" xfId="0" applyNumberFormat="1" applyFont="1" applyFill="1" applyBorder="1" applyAlignment="1">
      <alignment vertical="center" textRotation="90" wrapText="1"/>
    </xf>
    <xf numFmtId="3" fontId="4" fillId="0" borderId="51" xfId="0" applyNumberFormat="1" applyFont="1" applyFill="1" applyBorder="1" applyAlignment="1">
      <alignment horizontal="center" vertical="top" wrapText="1"/>
    </xf>
    <xf numFmtId="3" fontId="1" fillId="0" borderId="52" xfId="0" applyNumberFormat="1" applyFont="1" applyFill="1" applyBorder="1" applyAlignment="1">
      <alignment vertical="center" textRotation="90" wrapText="1"/>
    </xf>
    <xf numFmtId="3" fontId="4" fillId="0" borderId="51" xfId="0" applyNumberFormat="1" applyFont="1" applyBorder="1" applyAlignment="1">
      <alignment horizontal="center" vertical="top" wrapText="1"/>
    </xf>
    <xf numFmtId="164" fontId="4" fillId="0" borderId="48" xfId="0" applyNumberFormat="1" applyFont="1" applyFill="1" applyBorder="1" applyAlignment="1">
      <alignment horizontal="center" vertical="top" wrapText="1"/>
    </xf>
    <xf numFmtId="3" fontId="20" fillId="0" borderId="13" xfId="0" applyNumberFormat="1" applyFont="1" applyFill="1" applyBorder="1" applyAlignment="1">
      <alignment vertical="center" textRotation="90" wrapText="1"/>
    </xf>
    <xf numFmtId="3" fontId="20" fillId="0" borderId="50" xfId="0" applyNumberFormat="1" applyFont="1" applyFill="1" applyBorder="1" applyAlignment="1">
      <alignment vertical="center" textRotation="90" wrapText="1"/>
    </xf>
    <xf numFmtId="3" fontId="3" fillId="4" borderId="49" xfId="0" applyNumberFormat="1" applyFont="1" applyFill="1" applyBorder="1" applyAlignment="1">
      <alignment horizontal="center" vertical="top"/>
    </xf>
    <xf numFmtId="49" fontId="3" fillId="0" borderId="74" xfId="0" applyNumberFormat="1" applyFont="1" applyFill="1" applyBorder="1" applyAlignment="1">
      <alignment horizontal="center" vertical="top"/>
    </xf>
    <xf numFmtId="3" fontId="4" fillId="0" borderId="51" xfId="0" applyNumberFormat="1" applyFont="1" applyFill="1" applyBorder="1" applyAlignment="1">
      <alignment horizontal="center" vertical="center" textRotation="180" wrapText="1"/>
    </xf>
    <xf numFmtId="3" fontId="4" fillId="0" borderId="66" xfId="0" applyNumberFormat="1" applyFont="1" applyBorder="1" applyAlignment="1">
      <alignment horizontal="center" vertical="top" wrapText="1"/>
    </xf>
    <xf numFmtId="3" fontId="4" fillId="0" borderId="49" xfId="0" applyNumberFormat="1" applyFont="1" applyFill="1" applyBorder="1" applyAlignment="1">
      <alignment vertical="center" textRotation="90" wrapText="1"/>
    </xf>
    <xf numFmtId="49" fontId="4" fillId="0" borderId="5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4" fillId="0" borderId="51" xfId="0" applyNumberFormat="1" applyFont="1" applyBorder="1" applyAlignment="1">
      <alignment horizontal="center" vertical="top" wrapText="1"/>
    </xf>
    <xf numFmtId="3" fontId="1" fillId="6" borderId="49" xfId="0" applyNumberFormat="1" applyFont="1" applyFill="1" applyBorder="1" applyAlignment="1">
      <alignment vertical="top" wrapText="1"/>
    </xf>
    <xf numFmtId="3" fontId="6" fillId="6" borderId="74" xfId="0" applyNumberFormat="1" applyFont="1" applyFill="1" applyBorder="1" applyAlignment="1">
      <alignment horizontal="center" vertical="top"/>
    </xf>
    <xf numFmtId="3" fontId="1" fillId="6" borderId="48" xfId="0" applyNumberFormat="1" applyFont="1" applyFill="1" applyBorder="1" applyAlignment="1">
      <alignment horizontal="center" vertical="top" wrapText="1"/>
    </xf>
    <xf numFmtId="3" fontId="1" fillId="7" borderId="66" xfId="0" applyNumberFormat="1" applyFont="1" applyFill="1" applyBorder="1" applyAlignment="1">
      <alignment horizontal="center" vertical="top" wrapText="1"/>
    </xf>
    <xf numFmtId="3" fontId="4" fillId="7" borderId="49" xfId="0" applyNumberFormat="1" applyFont="1" applyFill="1" applyBorder="1" applyAlignment="1">
      <alignment vertical="top" wrapText="1"/>
    </xf>
    <xf numFmtId="49" fontId="3" fillId="7" borderId="74" xfId="0" applyNumberFormat="1" applyFont="1" applyFill="1" applyBorder="1" applyAlignment="1">
      <alignment horizontal="center" vertical="top"/>
    </xf>
    <xf numFmtId="3" fontId="4" fillId="6" borderId="30" xfId="0" applyNumberFormat="1" applyFont="1" applyFill="1" applyBorder="1" applyAlignment="1">
      <alignment horizontal="left" vertical="top" wrapText="1"/>
    </xf>
    <xf numFmtId="49" fontId="3" fillId="6" borderId="17" xfId="0" applyNumberFormat="1" applyFont="1" applyFill="1" applyBorder="1" applyAlignment="1">
      <alignment horizontal="center" vertical="top"/>
    </xf>
    <xf numFmtId="49" fontId="3" fillId="7" borderId="50" xfId="0" applyNumberFormat="1" applyFont="1" applyFill="1" applyBorder="1" applyAlignment="1">
      <alignment horizontal="center" vertical="top"/>
    </xf>
    <xf numFmtId="3" fontId="4" fillId="0" borderId="61" xfId="0" applyNumberFormat="1" applyFont="1" applyFill="1" applyBorder="1" applyAlignment="1">
      <alignment horizontal="left" vertical="top" wrapText="1"/>
    </xf>
    <xf numFmtId="49" fontId="6" fillId="0" borderId="45" xfId="0" applyNumberFormat="1" applyFont="1" applyBorder="1" applyAlignment="1">
      <alignment horizontal="center" vertical="top"/>
    </xf>
    <xf numFmtId="49" fontId="6" fillId="0" borderId="54" xfId="0" applyNumberFormat="1" applyFont="1" applyBorder="1" applyAlignment="1">
      <alignment horizontal="center" vertical="top"/>
    </xf>
    <xf numFmtId="3" fontId="4" fillId="0" borderId="49" xfId="0" applyNumberFormat="1" applyFont="1" applyFill="1" applyBorder="1" applyAlignment="1">
      <alignment horizontal="center" vertical="center" textRotation="90" wrapText="1"/>
    </xf>
    <xf numFmtId="164" fontId="3" fillId="5" borderId="9" xfId="0" applyNumberFormat="1" applyFont="1" applyFill="1" applyBorder="1" applyAlignment="1">
      <alignment horizontal="center" vertical="top"/>
    </xf>
    <xf numFmtId="164" fontId="3" fillId="9" borderId="78" xfId="0" applyNumberFormat="1" applyFont="1" applyFill="1" applyBorder="1" applyAlignment="1">
      <alignment horizontal="center" vertical="top"/>
    </xf>
    <xf numFmtId="164" fontId="4" fillId="0" borderId="62" xfId="0" applyNumberFormat="1" applyFont="1" applyFill="1" applyBorder="1" applyAlignment="1">
      <alignment horizontal="center" vertical="top" wrapText="1"/>
    </xf>
    <xf numFmtId="164" fontId="3" fillId="5" borderId="78" xfId="0" applyNumberFormat="1" applyFont="1" applyFill="1" applyBorder="1" applyAlignment="1">
      <alignment horizontal="center" vertical="top"/>
    </xf>
    <xf numFmtId="164" fontId="1" fillId="0" borderId="13" xfId="0" applyNumberFormat="1" applyFont="1" applyFill="1" applyBorder="1" applyAlignment="1">
      <alignment horizontal="center" vertical="top" wrapText="1"/>
    </xf>
    <xf numFmtId="164" fontId="4" fillId="0" borderId="22" xfId="0" applyNumberFormat="1" applyFont="1" applyFill="1" applyBorder="1" applyAlignment="1">
      <alignment horizontal="center" vertical="top" wrapText="1"/>
    </xf>
    <xf numFmtId="164" fontId="6" fillId="5" borderId="64" xfId="0" applyNumberFormat="1" applyFont="1" applyFill="1" applyBorder="1" applyAlignment="1">
      <alignment horizontal="center" vertical="top"/>
    </xf>
    <xf numFmtId="164" fontId="3" fillId="4" borderId="64" xfId="0" applyNumberFormat="1" applyFont="1" applyFill="1" applyBorder="1" applyAlignment="1">
      <alignment horizontal="center" vertical="top"/>
    </xf>
    <xf numFmtId="164" fontId="3" fillId="3" borderId="78" xfId="0" applyNumberFormat="1" applyFont="1" applyFill="1" applyBorder="1" applyAlignment="1">
      <alignment horizontal="center" vertical="top" wrapText="1"/>
    </xf>
    <xf numFmtId="164" fontId="6" fillId="8" borderId="64" xfId="0" applyNumberFormat="1" applyFont="1" applyFill="1" applyBorder="1" applyAlignment="1">
      <alignment horizontal="center" vertical="top" wrapText="1"/>
    </xf>
    <xf numFmtId="164" fontId="7" fillId="0" borderId="37" xfId="0" applyNumberFormat="1" applyFont="1" applyBorder="1" applyAlignment="1">
      <alignment horizontal="center" vertical="center" wrapText="1"/>
    </xf>
    <xf numFmtId="164" fontId="1" fillId="0" borderId="37" xfId="0" applyNumberFormat="1" applyFont="1" applyBorder="1" applyAlignment="1">
      <alignment horizontal="center" vertical="top" wrapText="1"/>
    </xf>
    <xf numFmtId="164" fontId="1" fillId="0" borderId="30" xfId="0" applyNumberFormat="1" applyFont="1" applyBorder="1" applyAlignment="1">
      <alignment horizontal="center" vertical="top" wrapText="1"/>
    </xf>
    <xf numFmtId="164" fontId="1" fillId="0" borderId="42"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164" fontId="1" fillId="0" borderId="55" xfId="0" applyNumberFormat="1" applyFont="1" applyBorder="1" applyAlignment="1">
      <alignment horizontal="center" vertical="top" wrapText="1"/>
    </xf>
    <xf numFmtId="164" fontId="6" fillId="8" borderId="8" xfId="0" applyNumberFormat="1" applyFont="1" applyFill="1" applyBorder="1" applyAlignment="1">
      <alignment horizontal="center" vertical="top" wrapText="1"/>
    </xf>
    <xf numFmtId="164" fontId="7" fillId="0" borderId="4" xfId="0" applyNumberFormat="1" applyFont="1" applyBorder="1" applyAlignment="1">
      <alignment horizontal="center" vertical="center" wrapText="1"/>
    </xf>
    <xf numFmtId="164" fontId="1" fillId="0" borderId="13" xfId="0" applyNumberFormat="1" applyFont="1" applyBorder="1" applyAlignment="1">
      <alignment horizontal="center" vertical="top" wrapText="1"/>
    </xf>
    <xf numFmtId="0" fontId="1" fillId="6" borderId="48" xfId="0" applyFont="1" applyFill="1" applyBorder="1" applyAlignment="1">
      <alignment horizontal="left" vertical="top" wrapText="1"/>
    </xf>
    <xf numFmtId="49" fontId="1" fillId="6" borderId="52" xfId="0" applyNumberFormat="1" applyFont="1" applyFill="1" applyBorder="1" applyAlignment="1">
      <alignment horizontal="center" vertical="top"/>
    </xf>
    <xf numFmtId="49" fontId="1" fillId="6" borderId="50" xfId="0" applyNumberFormat="1" applyFont="1" applyFill="1" applyBorder="1" applyAlignment="1">
      <alignment horizontal="center" vertical="top"/>
    </xf>
    <xf numFmtId="49" fontId="1" fillId="6" borderId="53"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165" fontId="1" fillId="0" borderId="50" xfId="0" applyNumberFormat="1" applyFont="1" applyBorder="1" applyAlignment="1">
      <alignment horizontal="center" vertical="top"/>
    </xf>
    <xf numFmtId="165" fontId="1" fillId="0" borderId="51" xfId="0" applyNumberFormat="1" applyFont="1" applyBorder="1" applyAlignment="1">
      <alignment horizontal="center" vertical="top"/>
    </xf>
    <xf numFmtId="164" fontId="1" fillId="0" borderId="49" xfId="0" applyNumberFormat="1" applyFont="1" applyBorder="1" applyAlignment="1">
      <alignment horizontal="center" vertical="top"/>
    </xf>
    <xf numFmtId="164" fontId="1" fillId="0" borderId="50" xfId="0" applyNumberFormat="1" applyFont="1" applyBorder="1" applyAlignment="1">
      <alignment horizontal="center" vertical="top"/>
    </xf>
    <xf numFmtId="165" fontId="1" fillId="0" borderId="48" xfId="0" applyNumberFormat="1" applyFont="1" applyBorder="1" applyAlignment="1">
      <alignment horizontal="left" vertical="top" wrapText="1"/>
    </xf>
    <xf numFmtId="49" fontId="1" fillId="0" borderId="49" xfId="0" applyNumberFormat="1" applyFont="1" applyFill="1" applyBorder="1" applyAlignment="1">
      <alignment horizontal="center" vertical="top"/>
    </xf>
    <xf numFmtId="49" fontId="7" fillId="6" borderId="66" xfId="0" applyNumberFormat="1" applyFont="1" applyFill="1" applyBorder="1" applyAlignment="1">
      <alignment horizontal="center" vertical="top"/>
    </xf>
    <xf numFmtId="0" fontId="4" fillId="6" borderId="48" xfId="0" applyFont="1" applyFill="1" applyBorder="1" applyAlignment="1">
      <alignment vertical="top" wrapText="1"/>
    </xf>
    <xf numFmtId="3" fontId="3" fillId="4" borderId="36" xfId="0" applyNumberFormat="1" applyFont="1" applyFill="1" applyBorder="1" applyAlignment="1">
      <alignment vertical="top"/>
    </xf>
    <xf numFmtId="3" fontId="3" fillId="4" borderId="39" xfId="0" applyNumberFormat="1" applyFont="1" applyFill="1" applyBorder="1" applyAlignment="1">
      <alignment vertical="top"/>
    </xf>
    <xf numFmtId="3" fontId="4" fillId="6" borderId="7" xfId="0" applyNumberFormat="1" applyFont="1" applyFill="1" applyBorder="1" applyAlignment="1">
      <alignment vertical="top" wrapText="1"/>
    </xf>
    <xf numFmtId="0" fontId="4" fillId="0" borderId="39"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4" fillId="6" borderId="39"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54" xfId="0" applyFont="1" applyFill="1" applyBorder="1" applyAlignment="1">
      <alignment horizontal="center" vertical="top" wrapText="1"/>
    </xf>
    <xf numFmtId="3" fontId="4" fillId="6" borderId="12" xfId="0" applyNumberFormat="1" applyFont="1" applyFill="1" applyBorder="1" applyAlignment="1">
      <alignment horizontal="center" vertical="top"/>
    </xf>
    <xf numFmtId="3" fontId="4" fillId="6" borderId="19" xfId="0" applyNumberFormat="1" applyFont="1" applyFill="1" applyBorder="1" applyAlignment="1">
      <alignment horizontal="center" vertical="top"/>
    </xf>
    <xf numFmtId="3" fontId="4" fillId="0" borderId="52" xfId="0" applyNumberFormat="1" applyFont="1" applyBorder="1" applyAlignment="1">
      <alignment horizontal="center" vertical="top" textRotation="90"/>
    </xf>
    <xf numFmtId="164" fontId="1" fillId="6" borderId="52" xfId="0"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164" fontId="4" fillId="0" borderId="44" xfId="0" applyNumberFormat="1" applyFont="1" applyFill="1" applyBorder="1" applyAlignment="1">
      <alignment horizontal="center" vertical="top"/>
    </xf>
    <xf numFmtId="164" fontId="4" fillId="6" borderId="31" xfId="0" applyNumberFormat="1" applyFont="1" applyFill="1" applyBorder="1" applyAlignment="1">
      <alignment horizontal="center" vertical="top" wrapText="1"/>
    </xf>
    <xf numFmtId="164" fontId="4" fillId="6" borderId="44" xfId="0" applyNumberFormat="1" applyFont="1" applyFill="1" applyBorder="1" applyAlignment="1">
      <alignment horizontal="center" vertical="top"/>
    </xf>
    <xf numFmtId="3" fontId="1" fillId="6" borderId="48" xfId="0" applyNumberFormat="1" applyFont="1" applyFill="1" applyBorder="1" applyAlignment="1">
      <alignment vertical="top" wrapText="1"/>
    </xf>
    <xf numFmtId="3" fontId="4" fillId="0" borderId="41" xfId="0" applyNumberFormat="1" applyFont="1" applyBorder="1" applyAlignment="1">
      <alignment vertical="top" textRotation="90"/>
    </xf>
    <xf numFmtId="3" fontId="4" fillId="0" borderId="39" xfId="0" applyNumberFormat="1" applyFont="1" applyBorder="1" applyAlignment="1">
      <alignment vertical="center" textRotation="90"/>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4" fillId="0" borderId="40"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0" fontId="4" fillId="0" borderId="16" xfId="0" applyFont="1" applyFill="1" applyBorder="1" applyAlignment="1">
      <alignment horizontal="left" vertical="top" wrapText="1"/>
    </xf>
    <xf numFmtId="3" fontId="4" fillId="0" borderId="25" xfId="0" applyNumberFormat="1" applyFont="1" applyFill="1" applyBorder="1" applyAlignment="1">
      <alignment horizontal="left"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3" fontId="4" fillId="0" borderId="41" xfId="0" applyNumberFormat="1" applyFont="1" applyBorder="1" applyAlignment="1">
      <alignment horizontal="center" vertical="top" textRotation="90"/>
    </xf>
    <xf numFmtId="3" fontId="4" fillId="6" borderId="16"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3" fillId="0" borderId="54" xfId="0" applyNumberFormat="1" applyFont="1" applyBorder="1" applyAlignment="1">
      <alignment horizontal="center" vertical="top"/>
    </xf>
    <xf numFmtId="49" fontId="3" fillId="0" borderId="54" xfId="0" applyNumberFormat="1" applyFont="1" applyBorder="1" applyAlignment="1">
      <alignment horizontal="center" vertical="top"/>
    </xf>
    <xf numFmtId="3" fontId="4" fillId="0" borderId="4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6" fillId="0" borderId="60" xfId="0" applyNumberFormat="1" applyFont="1" applyBorder="1" applyAlignment="1">
      <alignment horizontal="center" vertical="top" wrapText="1"/>
    </xf>
    <xf numFmtId="3" fontId="4" fillId="0" borderId="59"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1" fillId="0" borderId="6" xfId="0" applyNumberFormat="1" applyFont="1" applyFill="1" applyBorder="1" applyAlignment="1">
      <alignment horizontal="center" vertical="top" textRotation="1"/>
    </xf>
    <xf numFmtId="3" fontId="1" fillId="0" borderId="24" xfId="0" applyNumberFormat="1" applyFont="1" applyFill="1" applyBorder="1" applyAlignment="1">
      <alignment horizontal="center" vertical="top" textRotation="1"/>
    </xf>
    <xf numFmtId="3" fontId="3" fillId="0" borderId="60" xfId="0" applyNumberFormat="1" applyFont="1" applyBorder="1" applyAlignment="1">
      <alignment horizontal="center" vertical="top"/>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4" fillId="0" borderId="7" xfId="0" applyNumberFormat="1" applyFont="1" applyBorder="1" applyAlignment="1">
      <alignment horizontal="center" vertical="top" wrapText="1"/>
    </xf>
    <xf numFmtId="49" fontId="3" fillId="0" borderId="23"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0" borderId="7"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3" fontId="4" fillId="0" borderId="41" xfId="0" applyNumberFormat="1" applyFont="1" applyFill="1" applyBorder="1" applyAlignment="1">
      <alignmen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49" fontId="3" fillId="0" borderId="14" xfId="0" applyNumberFormat="1" applyFont="1" applyBorder="1" applyAlignment="1">
      <alignment horizontal="center" vertical="top"/>
    </xf>
    <xf numFmtId="164" fontId="1" fillId="7" borderId="18"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1" fillId="7" borderId="63" xfId="0" applyNumberFormat="1" applyFont="1" applyFill="1" applyBorder="1" applyAlignment="1">
      <alignment horizontal="center" vertical="top"/>
    </xf>
    <xf numFmtId="164" fontId="1" fillId="7" borderId="73"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5" fontId="1" fillId="0" borderId="80" xfId="0" applyNumberFormat="1" applyFont="1" applyBorder="1" applyAlignment="1">
      <alignment horizontal="center" vertical="top"/>
    </xf>
    <xf numFmtId="164" fontId="4" fillId="7" borderId="63" xfId="0" applyNumberFormat="1" applyFont="1" applyFill="1" applyBorder="1" applyAlignment="1">
      <alignment horizontal="center" vertical="top" wrapText="1"/>
    </xf>
    <xf numFmtId="164" fontId="4" fillId="6" borderId="63" xfId="0" applyNumberFormat="1" applyFont="1" applyFill="1" applyBorder="1" applyAlignment="1">
      <alignment horizontal="center" vertical="top" wrapText="1"/>
    </xf>
    <xf numFmtId="164" fontId="3" fillId="6" borderId="63" xfId="0" applyNumberFormat="1" applyFont="1" applyFill="1" applyBorder="1" applyAlignment="1">
      <alignment horizontal="center" vertical="top"/>
    </xf>
    <xf numFmtId="164" fontId="4" fillId="0" borderId="63" xfId="0" applyNumberFormat="1" applyFont="1" applyFill="1" applyBorder="1" applyAlignment="1">
      <alignment horizontal="center" vertical="top" wrapText="1"/>
    </xf>
    <xf numFmtId="164" fontId="4" fillId="0" borderId="63" xfId="0" applyNumberFormat="1" applyFont="1" applyBorder="1" applyAlignment="1">
      <alignment horizontal="center" vertical="top"/>
    </xf>
    <xf numFmtId="164" fontId="4" fillId="7" borderId="80" xfId="0" applyNumberFormat="1" applyFont="1" applyFill="1" applyBorder="1" applyAlignment="1">
      <alignment horizontal="center" vertical="top" wrapText="1"/>
    </xf>
    <xf numFmtId="164" fontId="1" fillId="7" borderId="6" xfId="0" applyNumberFormat="1" applyFont="1" applyFill="1" applyBorder="1" applyAlignment="1">
      <alignment horizontal="center" vertical="top"/>
    </xf>
    <xf numFmtId="164" fontId="1" fillId="7" borderId="15" xfId="0" applyNumberFormat="1" applyFont="1" applyFill="1" applyBorder="1" applyAlignment="1">
      <alignment horizontal="center" vertical="top"/>
    </xf>
    <xf numFmtId="164" fontId="1" fillId="7" borderId="32"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5" fontId="1" fillId="0" borderId="66" xfId="0" applyNumberFormat="1" applyFont="1" applyBorder="1" applyAlignment="1">
      <alignment horizontal="center" vertical="top"/>
    </xf>
    <xf numFmtId="164" fontId="4" fillId="7" borderId="15" xfId="0" applyNumberFormat="1" applyFont="1" applyFill="1" applyBorder="1" applyAlignment="1">
      <alignment horizontal="center" vertical="top" wrapText="1"/>
    </xf>
    <xf numFmtId="164" fontId="4" fillId="6" borderId="15" xfId="0" applyNumberFormat="1" applyFont="1" applyFill="1" applyBorder="1" applyAlignment="1">
      <alignment horizontal="center" vertical="top" wrapText="1"/>
    </xf>
    <xf numFmtId="164" fontId="3" fillId="6" borderId="15" xfId="0" applyNumberFormat="1" applyFont="1" applyFill="1" applyBorder="1" applyAlignment="1">
      <alignment horizontal="center" vertical="top"/>
    </xf>
    <xf numFmtId="164" fontId="4" fillId="0" borderId="15" xfId="0" applyNumberFormat="1" applyFont="1" applyFill="1" applyBorder="1" applyAlignment="1">
      <alignment horizontal="center" vertical="top" wrapText="1"/>
    </xf>
    <xf numFmtId="164" fontId="4" fillId="0" borderId="15" xfId="0" applyNumberFormat="1" applyFont="1" applyBorder="1" applyAlignment="1">
      <alignment horizontal="center" vertical="top"/>
    </xf>
    <xf numFmtId="164" fontId="4" fillId="7" borderId="66" xfId="0" applyNumberFormat="1" applyFont="1" applyFill="1" applyBorder="1" applyAlignment="1">
      <alignment horizontal="center" vertical="top" wrapText="1"/>
    </xf>
    <xf numFmtId="164" fontId="6" fillId="8" borderId="57" xfId="0" applyNumberFormat="1" applyFont="1" applyFill="1" applyBorder="1" applyAlignment="1">
      <alignment horizontal="center" vertical="top"/>
    </xf>
    <xf numFmtId="164" fontId="4" fillId="6" borderId="0" xfId="0" applyNumberFormat="1" applyFont="1" applyFill="1" applyBorder="1" applyAlignment="1">
      <alignment vertical="top"/>
    </xf>
    <xf numFmtId="3" fontId="4" fillId="6" borderId="0" xfId="0" applyNumberFormat="1" applyFont="1" applyFill="1" applyBorder="1" applyAlignment="1">
      <alignment vertical="top"/>
    </xf>
    <xf numFmtId="3" fontId="4" fillId="6" borderId="0" xfId="0" applyNumberFormat="1" applyFont="1" applyFill="1" applyAlignment="1">
      <alignment vertical="top"/>
    </xf>
    <xf numFmtId="164" fontId="4" fillId="6" borderId="0" xfId="0" applyNumberFormat="1" applyFont="1" applyFill="1" applyAlignment="1">
      <alignment vertical="top"/>
    </xf>
    <xf numFmtId="164" fontId="1" fillId="7" borderId="71" xfId="0" applyNumberFormat="1" applyFont="1" applyFill="1" applyBorder="1" applyAlignment="1">
      <alignment horizontal="center" vertical="top"/>
    </xf>
    <xf numFmtId="164" fontId="1" fillId="7" borderId="19" xfId="0" applyNumberFormat="1" applyFont="1" applyFill="1" applyBorder="1" applyAlignment="1">
      <alignment horizontal="center" vertical="top"/>
    </xf>
    <xf numFmtId="0" fontId="1" fillId="0" borderId="71" xfId="0" applyFont="1" applyBorder="1" applyAlignment="1">
      <alignment horizontal="center" vertical="top"/>
    </xf>
    <xf numFmtId="49" fontId="4" fillId="6" borderId="63" xfId="0" applyNumberFormat="1" applyFont="1" applyFill="1" applyBorder="1" applyAlignment="1">
      <alignment horizontal="center" vertical="top"/>
    </xf>
    <xf numFmtId="49" fontId="4" fillId="6" borderId="15"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164" fontId="4" fillId="0" borderId="0" xfId="0" applyNumberFormat="1" applyFont="1" applyFill="1" applyBorder="1" applyAlignment="1">
      <alignment horizontal="left" vertical="top"/>
    </xf>
    <xf numFmtId="164" fontId="1" fillId="0" borderId="0" xfId="0" applyNumberFormat="1" applyFont="1" applyAlignment="1">
      <alignment vertical="top"/>
    </xf>
    <xf numFmtId="0" fontId="15" fillId="0" borderId="0" xfId="0" applyFont="1" applyAlignment="1">
      <alignment horizontal="left" vertical="center"/>
    </xf>
    <xf numFmtId="164" fontId="1" fillId="6" borderId="44" xfId="0" applyNumberFormat="1" applyFont="1" applyFill="1" applyBorder="1" applyAlignment="1">
      <alignment horizontal="center" vertical="top" wrapText="1"/>
    </xf>
    <xf numFmtId="3" fontId="1" fillId="0" borderId="41" xfId="0" applyNumberFormat="1" applyFont="1" applyBorder="1" applyAlignment="1">
      <alignment horizontal="center" vertical="top" textRotation="90"/>
    </xf>
    <xf numFmtId="3" fontId="6" fillId="0" borderId="45" xfId="0" applyNumberFormat="1" applyFont="1" applyBorder="1" applyAlignment="1">
      <alignment horizontal="center" vertical="top" wrapText="1"/>
    </xf>
    <xf numFmtId="3" fontId="1" fillId="7" borderId="40" xfId="0" applyNumberFormat="1" applyFont="1" applyFill="1" applyBorder="1" applyAlignment="1">
      <alignment horizontal="left" vertical="top" wrapText="1"/>
    </xf>
    <xf numFmtId="3" fontId="1" fillId="0" borderId="42" xfId="0" applyNumberFormat="1" applyFont="1" applyBorder="1" applyAlignment="1">
      <alignment horizontal="center" vertical="top" wrapText="1"/>
    </xf>
    <xf numFmtId="3" fontId="1" fillId="0" borderId="44" xfId="0" applyNumberFormat="1" applyFont="1" applyBorder="1" applyAlignment="1">
      <alignment horizontal="center" vertical="top" wrapText="1"/>
    </xf>
    <xf numFmtId="3" fontId="1" fillId="0" borderId="32" xfId="0" applyNumberFormat="1" applyFont="1" applyBorder="1" applyAlignment="1">
      <alignment horizontal="center" vertical="top" wrapText="1"/>
    </xf>
    <xf numFmtId="3" fontId="1" fillId="0" borderId="39" xfId="0" applyNumberFormat="1" applyFont="1" applyBorder="1" applyAlignment="1">
      <alignment horizontal="center" vertical="top" textRotation="90"/>
    </xf>
    <xf numFmtId="3" fontId="6" fillId="0" borderId="53" xfId="0" applyNumberFormat="1" applyFont="1" applyBorder="1" applyAlignment="1">
      <alignment vertical="top" wrapText="1"/>
    </xf>
    <xf numFmtId="3" fontId="6" fillId="8" borderId="40" xfId="0" applyNumberFormat="1" applyFont="1" applyFill="1" applyBorder="1" applyAlignment="1">
      <alignment horizontal="center" vertical="top" wrapText="1"/>
    </xf>
    <xf numFmtId="164" fontId="6" fillId="8" borderId="42" xfId="0" applyNumberFormat="1" applyFont="1" applyFill="1" applyBorder="1" applyAlignment="1">
      <alignment horizontal="center" vertical="top"/>
    </xf>
    <xf numFmtId="164" fontId="6" fillId="8" borderId="44" xfId="0" applyNumberFormat="1" applyFont="1" applyFill="1" applyBorder="1" applyAlignment="1">
      <alignment horizontal="center" vertical="top"/>
    </xf>
    <xf numFmtId="164" fontId="6" fillId="8" borderId="31" xfId="0" applyNumberFormat="1" applyFont="1" applyFill="1" applyBorder="1" applyAlignment="1">
      <alignment horizontal="center" vertical="top"/>
    </xf>
    <xf numFmtId="3" fontId="1" fillId="7" borderId="48" xfId="0" applyNumberFormat="1" applyFont="1" applyFill="1" applyBorder="1" applyAlignment="1">
      <alignment horizontal="left" vertical="top" wrapText="1"/>
    </xf>
    <xf numFmtId="3" fontId="6" fillId="0" borderId="41" xfId="0" applyNumberFormat="1" applyFont="1" applyFill="1" applyBorder="1" applyAlignment="1">
      <alignment horizontal="center" vertical="top"/>
    </xf>
    <xf numFmtId="3" fontId="6" fillId="0" borderId="13" xfId="0" applyNumberFormat="1" applyFont="1" applyFill="1" applyBorder="1" applyAlignment="1">
      <alignment horizontal="center" vertical="top"/>
    </xf>
    <xf numFmtId="164" fontId="1" fillId="0" borderId="11" xfId="0" applyNumberFormat="1" applyFont="1" applyBorder="1" applyAlignment="1">
      <alignment horizontal="center" vertical="top" wrapText="1"/>
    </xf>
    <xf numFmtId="49" fontId="4" fillId="6" borderId="16" xfId="0" applyNumberFormat="1" applyFont="1" applyFill="1" applyBorder="1" applyAlignment="1">
      <alignment vertical="top" wrapText="1"/>
    </xf>
    <xf numFmtId="164" fontId="4" fillId="7" borderId="6" xfId="0" applyNumberFormat="1" applyFont="1" applyFill="1" applyBorder="1" applyAlignment="1">
      <alignment horizontal="center" vertical="top" wrapText="1"/>
    </xf>
    <xf numFmtId="164" fontId="1" fillId="6" borderId="19"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4" fillId="6" borderId="19" xfId="0" applyNumberFormat="1" applyFont="1" applyFill="1" applyBorder="1" applyAlignment="1">
      <alignment horizontal="center" vertical="top"/>
    </xf>
    <xf numFmtId="164" fontId="4" fillId="7" borderId="32" xfId="0" applyNumberFormat="1" applyFont="1" applyFill="1" applyBorder="1" applyAlignment="1">
      <alignment horizontal="center" vertical="top" wrapText="1"/>
    </xf>
    <xf numFmtId="164" fontId="4" fillId="7" borderId="43" xfId="0" applyNumberFormat="1" applyFont="1" applyFill="1" applyBorder="1" applyAlignment="1">
      <alignment horizontal="center" vertical="top" wrapText="1"/>
    </xf>
    <xf numFmtId="165" fontId="1" fillId="0" borderId="39" xfId="0" applyNumberFormat="1" applyFont="1" applyBorder="1" applyAlignment="1">
      <alignment horizontal="center" vertical="top"/>
    </xf>
    <xf numFmtId="165" fontId="1" fillId="0" borderId="15" xfId="0" applyNumberFormat="1" applyFont="1" applyBorder="1" applyAlignment="1">
      <alignment horizontal="center" vertical="top"/>
    </xf>
    <xf numFmtId="165" fontId="1" fillId="0" borderId="39" xfId="0" applyNumberFormat="1" applyFont="1" applyFill="1" applyBorder="1" applyAlignment="1">
      <alignment horizontal="center" vertical="top"/>
    </xf>
    <xf numFmtId="165" fontId="1" fillId="0" borderId="15" xfId="0" applyNumberFormat="1" applyFont="1" applyFill="1" applyBorder="1" applyAlignment="1">
      <alignment horizontal="center" vertical="top"/>
    </xf>
    <xf numFmtId="165" fontId="1" fillId="7" borderId="39"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0" fontId="21" fillId="0" borderId="49" xfId="0" applyFont="1" applyBorder="1" applyAlignment="1">
      <alignment horizontal="center" vertical="top" wrapText="1"/>
    </xf>
    <xf numFmtId="164" fontId="1" fillId="0" borderId="49"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24" fillId="6" borderId="44" xfId="0" applyNumberFormat="1" applyFont="1" applyFill="1" applyBorder="1" applyAlignment="1">
      <alignment horizontal="center" vertical="top" wrapText="1"/>
    </xf>
    <xf numFmtId="49" fontId="24" fillId="0" borderId="41" xfId="0" applyNumberFormat="1" applyFont="1" applyFill="1" applyBorder="1" applyAlignment="1">
      <alignment horizontal="center" vertical="top"/>
    </xf>
    <xf numFmtId="164" fontId="24" fillId="6" borderId="13"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41" xfId="0" applyNumberFormat="1" applyFont="1" applyFill="1" applyBorder="1" applyAlignment="1">
      <alignment horizontal="center" vertical="top" wrapText="1"/>
    </xf>
    <xf numFmtId="49" fontId="3" fillId="0" borderId="54" xfId="0" applyNumberFormat="1" applyFont="1" applyBorder="1" applyAlignment="1">
      <alignment horizontal="center" vertical="top"/>
    </xf>
    <xf numFmtId="164" fontId="24" fillId="7" borderId="12" xfId="0" applyNumberFormat="1" applyFont="1" applyFill="1" applyBorder="1" applyAlignment="1">
      <alignment horizontal="center" vertical="top"/>
    </xf>
    <xf numFmtId="164" fontId="24" fillId="7" borderId="18" xfId="0" applyNumberFormat="1" applyFont="1" applyFill="1" applyBorder="1" applyAlignment="1">
      <alignment horizontal="center" vertical="top"/>
    </xf>
    <xf numFmtId="164" fontId="21" fillId="6" borderId="50" xfId="0" applyNumberFormat="1" applyFont="1" applyFill="1" applyBorder="1" applyAlignment="1">
      <alignment horizontal="center" vertical="top"/>
    </xf>
    <xf numFmtId="164" fontId="21" fillId="6" borderId="51" xfId="0" applyNumberFormat="1" applyFont="1" applyFill="1" applyBorder="1" applyAlignment="1">
      <alignment horizontal="center" vertical="top"/>
    </xf>
    <xf numFmtId="3" fontId="4" fillId="6" borderId="40" xfId="0" applyNumberFormat="1" applyFont="1" applyFill="1" applyBorder="1" applyAlignment="1">
      <alignment horizontal="left" vertical="top" wrapText="1"/>
    </xf>
    <xf numFmtId="164" fontId="1" fillId="6" borderId="31" xfId="0" applyNumberFormat="1" applyFont="1" applyFill="1" applyBorder="1" applyAlignment="1">
      <alignment horizontal="center" vertical="top" wrapText="1"/>
    </xf>
    <xf numFmtId="3" fontId="4" fillId="6" borderId="43" xfId="0" applyNumberFormat="1" applyFont="1" applyFill="1" applyBorder="1" applyAlignment="1">
      <alignment horizontal="center" vertical="top"/>
    </xf>
    <xf numFmtId="164" fontId="24" fillId="6" borderId="31" xfId="0" applyNumberFormat="1" applyFont="1" applyFill="1" applyBorder="1" applyAlignment="1">
      <alignment horizontal="center" vertical="top" wrapText="1"/>
    </xf>
    <xf numFmtId="3" fontId="32" fillId="0" borderId="46" xfId="0" applyNumberFormat="1" applyFont="1" applyFill="1" applyBorder="1" applyAlignment="1">
      <alignment horizontal="center" vertical="top"/>
    </xf>
    <xf numFmtId="164" fontId="18" fillId="0" borderId="71" xfId="0" applyNumberFormat="1" applyFont="1" applyFill="1" applyBorder="1" applyAlignment="1">
      <alignment horizontal="center" vertical="top"/>
    </xf>
    <xf numFmtId="164" fontId="32" fillId="0" borderId="12" xfId="0" applyNumberFormat="1" applyFont="1" applyFill="1" applyBorder="1" applyAlignment="1">
      <alignment horizontal="center" vertical="top"/>
    </xf>
    <xf numFmtId="164" fontId="32" fillId="0" borderId="19" xfId="0" applyNumberFormat="1" applyFont="1" applyFill="1" applyBorder="1" applyAlignment="1">
      <alignment horizontal="center" vertical="top"/>
    </xf>
    <xf numFmtId="0" fontId="24" fillId="0" borderId="12" xfId="0" applyFont="1" applyBorder="1" applyAlignment="1">
      <alignment horizontal="center" vertical="top"/>
    </xf>
    <xf numFmtId="164" fontId="24" fillId="7" borderId="31" xfId="0" applyNumberFormat="1" applyFont="1" applyFill="1" applyBorder="1" applyAlignment="1">
      <alignment horizontal="center" vertical="top"/>
    </xf>
    <xf numFmtId="3" fontId="18" fillId="6" borderId="48" xfId="0" applyNumberFormat="1" applyFont="1" applyFill="1" applyBorder="1" applyAlignment="1">
      <alignment horizontal="center" vertical="top" wrapText="1"/>
    </xf>
    <xf numFmtId="164" fontId="18" fillId="6" borderId="80" xfId="0" applyNumberFormat="1" applyFont="1" applyFill="1" applyBorder="1" applyAlignment="1">
      <alignment horizontal="center" vertical="top"/>
    </xf>
    <xf numFmtId="164" fontId="18" fillId="6" borderId="50" xfId="0" applyNumberFormat="1" applyFont="1" applyFill="1" applyBorder="1" applyAlignment="1">
      <alignment horizontal="center" vertical="top"/>
    </xf>
    <xf numFmtId="3" fontId="18" fillId="0" borderId="16" xfId="0" applyNumberFormat="1" applyFont="1" applyFill="1" applyBorder="1" applyAlignment="1">
      <alignment horizontal="center" vertical="top" wrapText="1"/>
    </xf>
    <xf numFmtId="164" fontId="18" fillId="6" borderId="63" xfId="0" applyNumberFormat="1" applyFont="1" applyFill="1" applyBorder="1" applyAlignment="1">
      <alignment horizontal="center" vertical="top"/>
    </xf>
    <xf numFmtId="164" fontId="18" fillId="6" borderId="13" xfId="0" applyNumberFormat="1" applyFont="1" applyFill="1" applyBorder="1" applyAlignment="1">
      <alignment horizontal="center" vertical="top"/>
    </xf>
    <xf numFmtId="164" fontId="18" fillId="6" borderId="51" xfId="0" applyNumberFormat="1" applyFont="1" applyFill="1" applyBorder="1" applyAlignment="1">
      <alignment horizontal="center" vertical="top"/>
    </xf>
    <xf numFmtId="164" fontId="18" fillId="6" borderId="49" xfId="0" applyNumberFormat="1" applyFont="1" applyFill="1" applyBorder="1" applyAlignment="1">
      <alignment horizontal="center" vertical="top"/>
    </xf>
    <xf numFmtId="164" fontId="18" fillId="6" borderId="66" xfId="0" applyNumberFormat="1" applyFont="1" applyFill="1" applyBorder="1" applyAlignment="1">
      <alignment horizontal="center" vertical="top"/>
    </xf>
    <xf numFmtId="164" fontId="18" fillId="6" borderId="0" xfId="0" applyNumberFormat="1" applyFont="1" applyFill="1" applyBorder="1" applyAlignment="1">
      <alignment horizontal="center" vertical="top"/>
    </xf>
    <xf numFmtId="164" fontId="18" fillId="6" borderId="39" xfId="0" applyNumberFormat="1" applyFont="1" applyFill="1" applyBorder="1" applyAlignment="1">
      <alignment horizontal="center" vertical="top"/>
    </xf>
    <xf numFmtId="164" fontId="18" fillId="6" borderId="15" xfId="0" applyNumberFormat="1" applyFont="1" applyFill="1" applyBorder="1" applyAlignment="1">
      <alignment horizontal="center" vertical="top"/>
    </xf>
    <xf numFmtId="3" fontId="18" fillId="6" borderId="16" xfId="0" applyNumberFormat="1" applyFont="1" applyFill="1" applyBorder="1" applyAlignment="1">
      <alignment horizontal="center" vertical="top" wrapText="1"/>
    </xf>
    <xf numFmtId="164" fontId="32" fillId="0" borderId="18" xfId="0" applyNumberFormat="1" applyFont="1" applyFill="1" applyBorder="1" applyAlignment="1">
      <alignment horizontal="center" vertical="top"/>
    </xf>
    <xf numFmtId="164" fontId="24" fillId="7" borderId="19" xfId="0" applyNumberFormat="1" applyFont="1" applyFill="1" applyBorder="1" applyAlignment="1">
      <alignment horizontal="center" vertical="top"/>
    </xf>
    <xf numFmtId="164" fontId="32" fillId="0" borderId="32" xfId="0" applyNumberFormat="1" applyFont="1" applyFill="1" applyBorder="1" applyAlignment="1">
      <alignment horizontal="center" vertical="top"/>
    </xf>
    <xf numFmtId="3" fontId="4" fillId="0" borderId="41" xfId="0" applyNumberFormat="1" applyFont="1" applyBorder="1" applyAlignment="1">
      <alignment horizontal="center" vertical="top" textRotation="90"/>
    </xf>
    <xf numFmtId="3" fontId="4" fillId="6" borderId="16" xfId="0" applyNumberFormat="1" applyFont="1" applyFill="1" applyBorder="1" applyAlignment="1">
      <alignment horizontal="left" vertical="top" wrapText="1"/>
    </xf>
    <xf numFmtId="3" fontId="4" fillId="0" borderId="13"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39" xfId="0" applyNumberFormat="1" applyFont="1" applyFill="1" applyBorder="1" applyAlignment="1">
      <alignment horizontal="center" vertical="center" textRotation="90" wrapText="1"/>
    </xf>
    <xf numFmtId="3" fontId="4" fillId="0" borderId="16" xfId="0" applyNumberFormat="1" applyFont="1" applyFill="1" applyBorder="1" applyAlignment="1">
      <alignment horizontal="left" vertical="top" wrapText="1"/>
    </xf>
    <xf numFmtId="3" fontId="4" fillId="0" borderId="13"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4" fillId="0" borderId="15" xfId="0" applyNumberFormat="1" applyFont="1" applyFill="1" applyBorder="1" applyAlignment="1">
      <alignment horizontal="center" vertical="top"/>
    </xf>
    <xf numFmtId="49" fontId="3" fillId="0" borderId="54" xfId="0" applyNumberFormat="1" applyFont="1" applyBorder="1" applyAlignment="1">
      <alignment horizontal="center" vertical="top" wrapText="1"/>
    </xf>
    <xf numFmtId="3" fontId="1" fillId="0" borderId="52" xfId="0" applyNumberFormat="1" applyFont="1" applyFill="1" applyBorder="1" applyAlignment="1">
      <alignment horizontal="center" vertical="center" textRotation="90" wrapText="1"/>
    </xf>
    <xf numFmtId="3" fontId="4" fillId="0" borderId="7"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xf>
    <xf numFmtId="164" fontId="24" fillId="6" borderId="50" xfId="0" applyNumberFormat="1" applyFont="1" applyFill="1" applyBorder="1" applyAlignment="1">
      <alignment horizontal="center" vertical="top"/>
    </xf>
    <xf numFmtId="164" fontId="24" fillId="6" borderId="51" xfId="0" applyNumberFormat="1" applyFont="1" applyFill="1" applyBorder="1" applyAlignment="1">
      <alignment horizontal="center" vertical="top"/>
    </xf>
    <xf numFmtId="164" fontId="3" fillId="8" borderId="17" xfId="0" applyNumberFormat="1" applyFont="1" applyFill="1" applyBorder="1" applyAlignment="1">
      <alignment horizontal="center" vertical="top"/>
    </xf>
    <xf numFmtId="164" fontId="3" fillId="8" borderId="77" xfId="0" applyNumberFormat="1" applyFont="1" applyFill="1" applyBorder="1" applyAlignment="1">
      <alignment horizontal="center" vertical="top"/>
    </xf>
    <xf numFmtId="164" fontId="6" fillId="8" borderId="45" xfId="0" applyNumberFormat="1" applyFont="1" applyFill="1" applyBorder="1" applyAlignment="1">
      <alignment horizontal="center" vertical="top"/>
    </xf>
    <xf numFmtId="164" fontId="3" fillId="8" borderId="57" xfId="0" applyNumberFormat="1" applyFont="1" applyFill="1" applyBorder="1" applyAlignment="1">
      <alignment horizontal="center" vertical="top"/>
    </xf>
    <xf numFmtId="3" fontId="1" fillId="0" borderId="30"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xf>
    <xf numFmtId="3" fontId="4" fillId="0" borderId="41" xfId="0" applyNumberFormat="1" applyFont="1" applyFill="1" applyBorder="1" applyAlignment="1">
      <alignment horizontal="center" vertical="top" textRotation="180" wrapText="1"/>
    </xf>
    <xf numFmtId="0" fontId="4" fillId="0" borderId="7" xfId="0" applyNumberFormat="1" applyFont="1" applyFill="1" applyBorder="1" applyAlignment="1">
      <alignment vertical="top" wrapText="1"/>
    </xf>
    <xf numFmtId="0" fontId="4" fillId="0" borderId="16" xfId="0" applyNumberFormat="1" applyFont="1" applyFill="1" applyBorder="1" applyAlignment="1">
      <alignment vertical="top" wrapText="1"/>
    </xf>
    <xf numFmtId="0" fontId="4" fillId="0" borderId="25" xfId="0" applyNumberFormat="1" applyFont="1" applyFill="1" applyBorder="1" applyAlignment="1">
      <alignment vertical="top" wrapText="1"/>
    </xf>
    <xf numFmtId="3" fontId="1" fillId="6" borderId="40" xfId="0" applyNumberFormat="1" applyFont="1" applyFill="1" applyBorder="1" applyAlignment="1">
      <alignment vertical="top" wrapText="1"/>
    </xf>
    <xf numFmtId="164" fontId="24" fillId="6" borderId="44" xfId="0" applyNumberFormat="1" applyFont="1" applyFill="1" applyBorder="1" applyAlignment="1">
      <alignment horizontal="center" vertical="top"/>
    </xf>
    <xf numFmtId="164" fontId="24" fillId="6" borderId="31" xfId="0" applyNumberFormat="1" applyFont="1" applyFill="1" applyBorder="1" applyAlignment="1">
      <alignment horizontal="center" vertical="top"/>
    </xf>
    <xf numFmtId="164" fontId="24" fillId="6" borderId="32" xfId="0" applyNumberFormat="1" applyFont="1" applyFill="1" applyBorder="1" applyAlignment="1">
      <alignment horizontal="center" vertical="top"/>
    </xf>
    <xf numFmtId="164" fontId="4" fillId="7" borderId="31" xfId="0" applyNumberFormat="1" applyFont="1" applyFill="1" applyBorder="1" applyAlignment="1">
      <alignment horizontal="center" vertical="top"/>
    </xf>
    <xf numFmtId="164" fontId="3" fillId="5" borderId="1" xfId="0" applyNumberFormat="1" applyFont="1" applyFill="1" applyBorder="1" applyAlignment="1">
      <alignment horizontal="center" vertical="top"/>
    </xf>
    <xf numFmtId="164" fontId="6" fillId="8" borderId="32" xfId="0" applyNumberFormat="1" applyFont="1" applyFill="1" applyBorder="1" applyAlignment="1">
      <alignment horizontal="center" vertical="top"/>
    </xf>
    <xf numFmtId="164" fontId="6" fillId="8" borderId="26" xfId="0" applyNumberFormat="1" applyFont="1" applyFill="1" applyBorder="1" applyAlignment="1">
      <alignment horizontal="center" vertical="top"/>
    </xf>
    <xf numFmtId="164" fontId="18" fillId="0" borderId="13" xfId="0" applyNumberFormat="1" applyFont="1" applyBorder="1" applyAlignment="1">
      <alignment horizontal="center" vertical="top"/>
    </xf>
    <xf numFmtId="164" fontId="32" fillId="0" borderId="30" xfId="0" applyNumberFormat="1" applyFont="1" applyFill="1" applyBorder="1" applyAlignment="1">
      <alignment horizontal="center" vertical="top"/>
    </xf>
    <xf numFmtId="164" fontId="18" fillId="0" borderId="41" xfId="0" applyNumberFormat="1" applyFont="1" applyBorder="1" applyAlignment="1">
      <alignment horizontal="center" vertical="top"/>
    </xf>
    <xf numFmtId="164" fontId="33" fillId="6" borderId="49" xfId="0" applyNumberFormat="1" applyFont="1" applyFill="1" applyBorder="1" applyAlignment="1">
      <alignment horizontal="center" vertical="top"/>
    </xf>
    <xf numFmtId="164" fontId="33" fillId="6" borderId="50" xfId="0" applyNumberFormat="1" applyFont="1" applyFill="1" applyBorder="1" applyAlignment="1">
      <alignment horizontal="center" vertical="top"/>
    </xf>
    <xf numFmtId="164" fontId="6" fillId="3" borderId="79" xfId="0" applyNumberFormat="1" applyFont="1" applyFill="1" applyBorder="1" applyAlignment="1">
      <alignment horizontal="center" vertical="top" wrapText="1"/>
    </xf>
    <xf numFmtId="164" fontId="1" fillId="0" borderId="47" xfId="0" applyNumberFormat="1" applyFont="1" applyBorder="1" applyAlignment="1">
      <alignment horizontal="center" vertical="top" wrapText="1"/>
    </xf>
    <xf numFmtId="164" fontId="1" fillId="0" borderId="54" xfId="0" applyNumberFormat="1" applyFont="1" applyBorder="1" applyAlignment="1">
      <alignment horizontal="center" vertical="top" wrapText="1"/>
    </xf>
    <xf numFmtId="164" fontId="1" fillId="0" borderId="45" xfId="0" applyNumberFormat="1" applyFont="1" applyBorder="1" applyAlignment="1">
      <alignment horizontal="center" vertical="top" wrapText="1"/>
    </xf>
    <xf numFmtId="164" fontId="1" fillId="0" borderId="26" xfId="0" applyNumberFormat="1" applyFont="1" applyBorder="1" applyAlignment="1">
      <alignment horizontal="center" vertical="top" wrapText="1"/>
    </xf>
    <xf numFmtId="164" fontId="6" fillId="8" borderId="79" xfId="0" applyNumberFormat="1" applyFont="1" applyFill="1" applyBorder="1" applyAlignment="1">
      <alignment horizontal="center" vertical="top" wrapText="1"/>
    </xf>
    <xf numFmtId="164" fontId="1" fillId="0" borderId="6" xfId="0" applyNumberFormat="1" applyFont="1" applyBorder="1" applyAlignment="1">
      <alignment horizontal="center" vertical="center" wrapText="1"/>
    </xf>
    <xf numFmtId="164" fontId="1" fillId="0" borderId="53" xfId="0" applyNumberFormat="1" applyFont="1" applyBorder="1" applyAlignment="1">
      <alignment horizontal="center" vertical="top" wrapText="1"/>
    </xf>
    <xf numFmtId="164" fontId="4" fillId="0" borderId="49" xfId="0" applyNumberFormat="1" applyFont="1" applyFill="1" applyBorder="1" applyAlignment="1">
      <alignment horizontal="center" vertical="top" wrapText="1"/>
    </xf>
    <xf numFmtId="164" fontId="24" fillId="6" borderId="0"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xf>
    <xf numFmtId="164" fontId="4" fillId="6" borderId="32"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xf>
    <xf numFmtId="164" fontId="1" fillId="7" borderId="80" xfId="0" applyNumberFormat="1" applyFont="1" applyFill="1" applyBorder="1" applyAlignment="1">
      <alignment horizontal="center" vertical="top"/>
    </xf>
    <xf numFmtId="164" fontId="1" fillId="7" borderId="50" xfId="0" applyNumberFormat="1" applyFont="1" applyFill="1" applyBorder="1" applyAlignment="1">
      <alignment horizontal="center" vertical="top"/>
    </xf>
    <xf numFmtId="164" fontId="24" fillId="7" borderId="51" xfId="0" applyNumberFormat="1" applyFont="1" applyFill="1" applyBorder="1" applyAlignment="1">
      <alignment horizontal="center" vertical="top"/>
    </xf>
    <xf numFmtId="164" fontId="1" fillId="7" borderId="49" xfId="0" applyNumberFormat="1" applyFont="1" applyFill="1" applyBorder="1" applyAlignment="1">
      <alignment horizontal="center" vertical="top"/>
    </xf>
    <xf numFmtId="164" fontId="1" fillId="7" borderId="66" xfId="0" applyNumberFormat="1" applyFont="1" applyFill="1" applyBorder="1" applyAlignment="1">
      <alignment horizontal="center" vertical="top"/>
    </xf>
    <xf numFmtId="3" fontId="6" fillId="7" borderId="48" xfId="0" applyNumberFormat="1" applyFont="1" applyFill="1" applyBorder="1" applyAlignment="1">
      <alignment vertical="top" wrapText="1"/>
    </xf>
    <xf numFmtId="164" fontId="24" fillId="7" borderId="17" xfId="0" applyNumberFormat="1" applyFont="1" applyFill="1" applyBorder="1" applyAlignment="1">
      <alignment horizontal="center" vertical="top"/>
    </xf>
    <xf numFmtId="164" fontId="24" fillId="7" borderId="30" xfId="0" applyNumberFormat="1" applyFont="1" applyFill="1" applyBorder="1" applyAlignment="1">
      <alignment horizontal="center" vertical="top"/>
    </xf>
    <xf numFmtId="3" fontId="1" fillId="0" borderId="48" xfId="0" applyNumberFormat="1" applyFont="1" applyFill="1" applyBorder="1" applyAlignment="1">
      <alignment vertical="top" wrapText="1"/>
    </xf>
    <xf numFmtId="3" fontId="1" fillId="0" borderId="49" xfId="0" applyNumberFormat="1" applyFont="1" applyFill="1" applyBorder="1" applyAlignment="1">
      <alignment horizontal="center" vertical="top" wrapText="1"/>
    </xf>
    <xf numFmtId="3" fontId="7" fillId="0" borderId="66" xfId="0" applyNumberFormat="1" applyFont="1" applyFill="1" applyBorder="1" applyAlignment="1">
      <alignment horizontal="center" vertical="top" wrapText="1"/>
    </xf>
    <xf numFmtId="165" fontId="1" fillId="0" borderId="11" xfId="0" applyNumberFormat="1" applyFont="1" applyBorder="1" applyAlignment="1">
      <alignment horizontal="center" vertical="top"/>
    </xf>
    <xf numFmtId="165" fontId="1" fillId="0" borderId="12" xfId="0" applyNumberFormat="1" applyFont="1" applyBorder="1" applyAlignment="1">
      <alignment horizontal="center" vertical="top"/>
    </xf>
    <xf numFmtId="165" fontId="1" fillId="0" borderId="18" xfId="0" applyNumberFormat="1" applyFont="1" applyBorder="1" applyAlignment="1">
      <alignment horizontal="center" vertical="top"/>
    </xf>
    <xf numFmtId="165" fontId="1" fillId="0" borderId="30" xfId="0" applyNumberFormat="1" applyFont="1" applyBorder="1" applyAlignment="1">
      <alignment horizontal="center" vertical="top"/>
    </xf>
    <xf numFmtId="165" fontId="1" fillId="0" borderId="19" xfId="0" applyNumberFormat="1" applyFont="1" applyBorder="1" applyAlignment="1">
      <alignment horizontal="center" vertical="top"/>
    </xf>
    <xf numFmtId="3" fontId="4" fillId="0" borderId="39" xfId="0" applyNumberFormat="1" applyFont="1" applyBorder="1" applyAlignment="1">
      <alignment horizontal="center" vertical="center" textRotation="90"/>
    </xf>
    <xf numFmtId="164" fontId="1" fillId="7" borderId="0" xfId="0" applyNumberFormat="1" applyFont="1" applyFill="1" applyBorder="1" applyAlignment="1">
      <alignment horizontal="center" vertical="top" wrapText="1"/>
    </xf>
    <xf numFmtId="3" fontId="3" fillId="5" borderId="13" xfId="0" applyNumberFormat="1" applyFont="1" applyFill="1" applyBorder="1" applyAlignment="1">
      <alignment horizontal="center" vertical="top"/>
    </xf>
    <xf numFmtId="3" fontId="4" fillId="6" borderId="39" xfId="0" applyNumberFormat="1" applyFont="1" applyFill="1" applyBorder="1" applyAlignment="1">
      <alignment horizontal="center" vertical="top" wrapText="1"/>
    </xf>
    <xf numFmtId="3" fontId="1" fillId="0" borderId="33" xfId="0" applyNumberFormat="1" applyFont="1" applyFill="1" applyBorder="1" applyAlignment="1">
      <alignment horizontal="center" vertical="top" wrapText="1"/>
    </xf>
    <xf numFmtId="3" fontId="1" fillId="7" borderId="70" xfId="0" applyNumberFormat="1" applyFont="1" applyFill="1" applyBorder="1" applyAlignment="1">
      <alignment horizontal="center" vertical="top" wrapText="1"/>
    </xf>
    <xf numFmtId="164" fontId="1" fillId="6" borderId="8" xfId="0" applyNumberFormat="1" applyFont="1" applyFill="1" applyBorder="1" applyAlignment="1">
      <alignment horizontal="center" vertical="top" wrapText="1"/>
    </xf>
    <xf numFmtId="164" fontId="1" fillId="7" borderId="8" xfId="0" applyNumberFormat="1" applyFont="1" applyFill="1" applyBorder="1" applyAlignment="1">
      <alignment horizontal="center" vertical="top" wrapText="1"/>
    </xf>
    <xf numFmtId="164" fontId="1" fillId="7" borderId="34"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4" fillId="7" borderId="8" xfId="0" applyNumberFormat="1" applyFont="1" applyFill="1" applyBorder="1" applyAlignment="1">
      <alignment horizontal="center" vertical="top" wrapText="1"/>
    </xf>
    <xf numFmtId="164" fontId="4" fillId="7" borderId="34"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wrapText="1"/>
    </xf>
    <xf numFmtId="3" fontId="4" fillId="7" borderId="8" xfId="0" applyNumberFormat="1" applyFont="1" applyFill="1" applyBorder="1" applyAlignment="1">
      <alignment vertical="top" wrapText="1"/>
    </xf>
    <xf numFmtId="3" fontId="4" fillId="0" borderId="33" xfId="0" applyNumberFormat="1" applyFont="1" applyBorder="1" applyAlignment="1">
      <alignment horizontal="center" vertical="top"/>
    </xf>
    <xf numFmtId="3" fontId="4" fillId="7" borderId="34" xfId="0" applyNumberFormat="1" applyFont="1" applyFill="1" applyBorder="1" applyAlignment="1">
      <alignment horizontal="center" vertical="top" wrapText="1"/>
    </xf>
    <xf numFmtId="3" fontId="4" fillId="7" borderId="10" xfId="0" applyNumberFormat="1" applyFont="1" applyFill="1" applyBorder="1" applyAlignment="1">
      <alignment horizontal="center" vertical="top" wrapText="1"/>
    </xf>
    <xf numFmtId="3" fontId="1" fillId="7" borderId="16" xfId="0" applyNumberFormat="1" applyFont="1" applyFill="1" applyBorder="1" applyAlignment="1">
      <alignment horizontal="center" vertical="top" wrapText="1"/>
    </xf>
    <xf numFmtId="3" fontId="35" fillId="6" borderId="49" xfId="0" applyNumberFormat="1" applyFont="1" applyFill="1" applyBorder="1" applyAlignment="1">
      <alignment horizontal="center" vertical="top" wrapText="1"/>
    </xf>
    <xf numFmtId="3" fontId="4" fillId="6" borderId="66" xfId="0" applyNumberFormat="1" applyFont="1" applyFill="1" applyBorder="1" applyAlignment="1">
      <alignment horizontal="center" vertical="top" wrapText="1"/>
    </xf>
    <xf numFmtId="3" fontId="21" fillId="6" borderId="50" xfId="0" applyNumberFormat="1" applyFont="1" applyFill="1" applyBorder="1" applyAlignment="1">
      <alignment horizontal="center" vertical="top" wrapText="1"/>
    </xf>
    <xf numFmtId="3" fontId="24" fillId="6" borderId="8" xfId="0" applyNumberFormat="1" applyFont="1" applyFill="1" applyBorder="1" applyAlignment="1">
      <alignment vertical="top" wrapText="1"/>
    </xf>
    <xf numFmtId="3" fontId="1" fillId="7" borderId="7" xfId="0" applyNumberFormat="1" applyFont="1" applyFill="1" applyBorder="1" applyAlignment="1">
      <alignmen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21" fillId="6" borderId="39" xfId="0" applyNumberFormat="1" applyFont="1" applyFill="1" applyBorder="1" applyAlignment="1">
      <alignment horizontal="center" vertical="top"/>
    </xf>
    <xf numFmtId="49" fontId="36" fillId="0" borderId="79" xfId="0" applyNumberFormat="1" applyFont="1" applyBorder="1" applyAlignment="1">
      <alignment horizontal="center" vertical="top"/>
    </xf>
    <xf numFmtId="49" fontId="6" fillId="7" borderId="54" xfId="0" applyNumberFormat="1" applyFont="1" applyFill="1" applyBorder="1" applyAlignment="1">
      <alignment horizontal="center" vertical="top"/>
    </xf>
    <xf numFmtId="3" fontId="6" fillId="0" borderId="53"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164" fontId="32" fillId="6" borderId="13" xfId="0" applyNumberFormat="1" applyFont="1" applyFill="1" applyBorder="1" applyAlignment="1">
      <alignment horizontal="center" vertical="top"/>
    </xf>
    <xf numFmtId="164" fontId="32" fillId="6" borderId="0" xfId="0" applyNumberFormat="1" applyFont="1" applyFill="1" applyBorder="1" applyAlignment="1">
      <alignment horizontal="center" vertical="top"/>
    </xf>
    <xf numFmtId="164" fontId="24" fillId="7" borderId="4" xfId="0" applyNumberFormat="1" applyFont="1" applyFill="1" applyBorder="1" applyAlignment="1">
      <alignment horizontal="center" vertical="top" wrapText="1"/>
    </xf>
    <xf numFmtId="164" fontId="24" fillId="7" borderId="35" xfId="0" applyNumberFormat="1" applyFont="1" applyFill="1" applyBorder="1" applyAlignment="1">
      <alignment horizontal="center" vertical="top" wrapText="1"/>
    </xf>
    <xf numFmtId="164" fontId="24" fillId="6" borderId="41" xfId="0" applyNumberFormat="1" applyFont="1" applyFill="1" applyBorder="1" applyAlignment="1">
      <alignment horizontal="center" vertical="top" wrapText="1"/>
    </xf>
    <xf numFmtId="3" fontId="4" fillId="6" borderId="40" xfId="0" applyNumberFormat="1" applyFont="1" applyFill="1" applyBorder="1" applyAlignment="1">
      <alignment horizontal="left" vertical="top" wrapText="1"/>
    </xf>
    <xf numFmtId="3" fontId="4" fillId="0" borderId="13"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54" xfId="0" applyNumberFormat="1" applyFont="1" applyBorder="1" applyAlignment="1">
      <alignment horizontal="center" vertical="top"/>
    </xf>
    <xf numFmtId="3" fontId="3" fillId="0" borderId="45"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6" fillId="0" borderId="61" xfId="0" applyNumberFormat="1" applyFont="1" applyBorder="1" applyAlignment="1">
      <alignment horizontal="center" vertical="top"/>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4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164" fontId="1" fillId="7" borderId="0"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3" fillId="0" borderId="53" xfId="0" applyNumberFormat="1" applyFont="1" applyBorder="1" applyAlignment="1">
      <alignment horizontal="center" vertical="top"/>
    </xf>
    <xf numFmtId="49" fontId="3" fillId="0" borderId="54" xfId="0" applyNumberFormat="1" applyFont="1" applyBorder="1" applyAlignment="1">
      <alignment horizontal="center" vertical="top" wrapText="1"/>
    </xf>
    <xf numFmtId="3" fontId="1" fillId="0" borderId="50"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xf>
    <xf numFmtId="49" fontId="3" fillId="0" borderId="14" xfId="0" applyNumberFormat="1" applyFont="1" applyBorder="1" applyAlignment="1">
      <alignment horizontal="center" vertical="top"/>
    </xf>
    <xf numFmtId="3" fontId="2" fillId="6" borderId="0" xfId="0" applyNumberFormat="1" applyFont="1" applyFill="1" applyAlignment="1">
      <alignment vertical="top"/>
    </xf>
    <xf numFmtId="3" fontId="2" fillId="6" borderId="0" xfId="0" applyNumberFormat="1" applyFont="1" applyFill="1"/>
    <xf numFmtId="49" fontId="6" fillId="0" borderId="53" xfId="0" applyNumberFormat="1" applyFont="1" applyBorder="1" applyAlignment="1">
      <alignment horizontal="center" vertical="top"/>
    </xf>
    <xf numFmtId="49" fontId="3" fillId="0" borderId="53" xfId="0" applyNumberFormat="1" applyFont="1" applyBorder="1" applyAlignment="1">
      <alignment horizontal="center" vertical="top"/>
    </xf>
    <xf numFmtId="3" fontId="32" fillId="0" borderId="16" xfId="0" applyNumberFormat="1" applyFont="1" applyFill="1" applyBorder="1" applyAlignment="1">
      <alignment horizontal="center" vertical="top"/>
    </xf>
    <xf numFmtId="164" fontId="18" fillId="0" borderId="63" xfId="0" applyNumberFormat="1" applyFont="1" applyFill="1" applyBorder="1" applyAlignment="1">
      <alignment horizontal="center" vertical="top"/>
    </xf>
    <xf numFmtId="164" fontId="32" fillId="0" borderId="13" xfId="0" applyNumberFormat="1" applyFont="1" applyFill="1" applyBorder="1" applyAlignment="1">
      <alignment horizontal="center" vertical="top"/>
    </xf>
    <xf numFmtId="164" fontId="32" fillId="0" borderId="0" xfId="0" applyNumberFormat="1" applyFont="1" applyFill="1" applyBorder="1" applyAlignment="1">
      <alignment horizontal="center" vertical="top"/>
    </xf>
    <xf numFmtId="164" fontId="32" fillId="0" borderId="15" xfId="0" applyNumberFormat="1" applyFont="1" applyFill="1" applyBorder="1" applyAlignment="1">
      <alignment horizontal="center" vertical="top"/>
    </xf>
    <xf numFmtId="164" fontId="32" fillId="0" borderId="41" xfId="0" applyNumberFormat="1" applyFont="1" applyFill="1" applyBorder="1" applyAlignment="1">
      <alignment horizontal="center" vertical="top"/>
    </xf>
    <xf numFmtId="164" fontId="1" fillId="0" borderId="80" xfId="0" applyNumberFormat="1" applyFont="1" applyFill="1" applyBorder="1" applyAlignment="1">
      <alignment horizontal="center" vertical="top"/>
    </xf>
    <xf numFmtId="164" fontId="1" fillId="0" borderId="50" xfId="0" applyNumberFormat="1" applyFont="1" applyFill="1" applyBorder="1" applyAlignment="1">
      <alignment horizontal="center" vertical="top"/>
    </xf>
    <xf numFmtId="164" fontId="1" fillId="0" borderId="51" xfId="0" applyNumberFormat="1" applyFont="1" applyFill="1" applyBorder="1" applyAlignment="1">
      <alignment horizontal="center" vertical="top"/>
    </xf>
    <xf numFmtId="164" fontId="1" fillId="0" borderId="66" xfId="0" applyNumberFormat="1" applyFont="1" applyFill="1" applyBorder="1" applyAlignment="1">
      <alignment horizontal="center" vertical="top"/>
    </xf>
    <xf numFmtId="164" fontId="1" fillId="6" borderId="50" xfId="0" applyNumberFormat="1" applyFont="1" applyFill="1" applyBorder="1" applyAlignment="1">
      <alignment horizontal="center" vertical="top" wrapText="1"/>
    </xf>
    <xf numFmtId="164" fontId="1" fillId="6" borderId="66" xfId="0" applyNumberFormat="1" applyFont="1" applyFill="1" applyBorder="1" applyAlignment="1">
      <alignment horizontal="center" vertical="top" wrapText="1"/>
    </xf>
    <xf numFmtId="1" fontId="4" fillId="0" borderId="49" xfId="0" applyNumberFormat="1" applyFont="1" applyFill="1" applyBorder="1" applyAlignment="1">
      <alignment horizontal="center" vertical="top"/>
    </xf>
    <xf numFmtId="1" fontId="4" fillId="0" borderId="50" xfId="0" applyNumberFormat="1" applyFont="1" applyFill="1" applyBorder="1" applyAlignment="1">
      <alignment horizontal="center" vertical="top"/>
    </xf>
    <xf numFmtId="1" fontId="4" fillId="0" borderId="66" xfId="0" applyNumberFormat="1" applyFont="1" applyFill="1" applyBorder="1" applyAlignment="1">
      <alignment horizontal="center" vertical="top"/>
    </xf>
    <xf numFmtId="3" fontId="6" fillId="8" borderId="40" xfId="0" applyNumberFormat="1" applyFont="1" applyFill="1" applyBorder="1" applyAlignment="1">
      <alignment horizontal="center" vertical="top"/>
    </xf>
    <xf numFmtId="164" fontId="1" fillId="6" borderId="4" xfId="0" applyNumberFormat="1" applyFont="1" applyFill="1" applyBorder="1" applyAlignment="1">
      <alignment horizontal="center" vertical="top" wrapText="1"/>
    </xf>
    <xf numFmtId="164" fontId="1" fillId="6" borderId="35" xfId="0" applyNumberFormat="1" applyFont="1" applyFill="1" applyBorder="1" applyAlignment="1">
      <alignment horizontal="center" vertical="top" wrapText="1"/>
    </xf>
    <xf numFmtId="3" fontId="4" fillId="6" borderId="41" xfId="0" applyNumberFormat="1" applyFont="1" applyFill="1" applyBorder="1" applyAlignment="1">
      <alignment vertical="top" wrapText="1"/>
    </xf>
    <xf numFmtId="3" fontId="21" fillId="6" borderId="41" xfId="0" applyNumberFormat="1" applyFont="1" applyFill="1" applyBorder="1" applyAlignment="1">
      <alignment horizontal="center" vertical="top" wrapText="1"/>
    </xf>
    <xf numFmtId="3" fontId="21" fillId="6" borderId="13" xfId="0" applyNumberFormat="1" applyFont="1" applyFill="1" applyBorder="1" applyAlignment="1">
      <alignment horizontal="center" vertical="top" wrapText="1"/>
    </xf>
    <xf numFmtId="164" fontId="24" fillId="7" borderId="12" xfId="0" applyNumberFormat="1" applyFont="1" applyFill="1" applyBorder="1" applyAlignment="1">
      <alignment horizontal="center" vertical="top" wrapText="1"/>
    </xf>
    <xf numFmtId="164" fontId="24" fillId="7" borderId="18" xfId="0" applyNumberFormat="1" applyFont="1" applyFill="1" applyBorder="1" applyAlignment="1">
      <alignment horizontal="center" vertical="top" wrapText="1"/>
    </xf>
    <xf numFmtId="3" fontId="1" fillId="0" borderId="11" xfId="0" applyNumberFormat="1" applyFont="1" applyBorder="1" applyAlignment="1">
      <alignment horizontal="center" vertical="top"/>
    </xf>
    <xf numFmtId="3" fontId="1" fillId="7" borderId="12" xfId="0" applyNumberFormat="1" applyFont="1" applyFill="1" applyBorder="1" applyAlignment="1">
      <alignment horizontal="center" vertical="top" wrapText="1"/>
    </xf>
    <xf numFmtId="3" fontId="1" fillId="7" borderId="47" xfId="0" applyNumberFormat="1" applyFont="1" applyFill="1" applyBorder="1" applyAlignment="1">
      <alignment horizontal="center" vertical="top" wrapText="1"/>
    </xf>
    <xf numFmtId="3" fontId="1" fillId="7" borderId="48" xfId="0" applyNumberFormat="1" applyFont="1" applyFill="1" applyBorder="1" applyAlignment="1">
      <alignment vertical="top" wrapText="1"/>
    </xf>
    <xf numFmtId="3" fontId="4" fillId="7" borderId="48" xfId="0" applyNumberFormat="1" applyFont="1" applyFill="1" applyBorder="1" applyAlignment="1">
      <alignment horizontal="center" vertical="top" wrapText="1"/>
    </xf>
    <xf numFmtId="3" fontId="21" fillId="0" borderId="49" xfId="0" applyNumberFormat="1" applyFont="1" applyBorder="1" applyAlignment="1">
      <alignment horizontal="center" vertical="top" wrapText="1"/>
    </xf>
    <xf numFmtId="3" fontId="4" fillId="0" borderId="50" xfId="0" applyNumberFormat="1" applyFont="1" applyBorder="1" applyAlignment="1">
      <alignment horizontal="center" vertical="top" wrapText="1"/>
    </xf>
    <xf numFmtId="3" fontId="3" fillId="4" borderId="2" xfId="0" applyNumberFormat="1" applyFont="1" applyFill="1" applyBorder="1" applyAlignment="1">
      <alignment horizontal="center" vertical="top"/>
    </xf>
    <xf numFmtId="3" fontId="3" fillId="5" borderId="3" xfId="0" applyNumberFormat="1" applyFont="1" applyFill="1" applyBorder="1" applyAlignment="1">
      <alignment horizontal="center" vertical="top"/>
    </xf>
    <xf numFmtId="49" fontId="3" fillId="0" borderId="3" xfId="0" applyNumberFormat="1" applyFont="1" applyBorder="1" applyAlignment="1">
      <alignment horizontal="center" vertical="top"/>
    </xf>
    <xf numFmtId="3" fontId="6" fillId="0" borderId="38" xfId="0" applyNumberFormat="1" applyFont="1" applyBorder="1" applyAlignment="1">
      <alignment vertical="top" wrapText="1"/>
    </xf>
    <xf numFmtId="3" fontId="4" fillId="0" borderId="2" xfId="0" applyNumberFormat="1" applyFont="1" applyBorder="1" applyAlignment="1">
      <alignment horizontal="center" vertical="top" textRotation="90"/>
    </xf>
    <xf numFmtId="3" fontId="3" fillId="0" borderId="67" xfId="0" applyNumberFormat="1" applyFont="1" applyBorder="1" applyAlignment="1">
      <alignment horizontal="center" vertical="top" wrapText="1"/>
    </xf>
    <xf numFmtId="164" fontId="4" fillId="7" borderId="29" xfId="0" applyNumberFormat="1" applyFont="1" applyFill="1" applyBorder="1" applyAlignment="1">
      <alignment horizontal="center" vertical="top" wrapText="1"/>
    </xf>
    <xf numFmtId="3" fontId="4" fillId="7" borderId="38" xfId="0" applyNumberFormat="1" applyFont="1" applyFill="1" applyBorder="1" applyAlignment="1">
      <alignment vertical="top" wrapText="1"/>
    </xf>
    <xf numFmtId="49" fontId="3" fillId="7" borderId="53" xfId="0" applyNumberFormat="1" applyFont="1" applyFill="1" applyBorder="1" applyAlignment="1">
      <alignment horizontal="center" vertical="top"/>
    </xf>
    <xf numFmtId="0" fontId="24" fillId="6" borderId="48" xfId="0" applyFont="1" applyFill="1" applyBorder="1" applyAlignment="1">
      <alignment horizontal="center" vertical="top"/>
    </xf>
    <xf numFmtId="3" fontId="24" fillId="6" borderId="40" xfId="0" applyNumberFormat="1" applyFont="1" applyFill="1" applyBorder="1" applyAlignment="1">
      <alignment horizontal="center" vertical="top"/>
    </xf>
    <xf numFmtId="164" fontId="24" fillId="6" borderId="42" xfId="0" applyNumberFormat="1" applyFont="1" applyFill="1" applyBorder="1" applyAlignment="1">
      <alignment horizontal="center" vertical="top" wrapText="1"/>
    </xf>
    <xf numFmtId="164" fontId="24" fillId="6" borderId="32" xfId="0" applyNumberFormat="1" applyFont="1" applyFill="1" applyBorder="1" applyAlignment="1">
      <alignment horizontal="center" vertical="top" wrapText="1"/>
    </xf>
    <xf numFmtId="49" fontId="24" fillId="0" borderId="0" xfId="0" applyNumberFormat="1" applyFont="1" applyFill="1" applyBorder="1" applyAlignment="1">
      <alignment horizontal="center" vertical="top"/>
    </xf>
    <xf numFmtId="49" fontId="24" fillId="0" borderId="44"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1" fillId="6" borderId="48"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3" fillId="0" borderId="53" xfId="0" applyNumberFormat="1" applyFont="1" applyBorder="1" applyAlignment="1">
      <alignment horizontal="center" vertical="top"/>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49" fontId="3" fillId="0" borderId="54" xfId="0" applyNumberFormat="1" applyFont="1" applyBorder="1" applyAlignment="1">
      <alignment horizontal="center" vertical="top"/>
    </xf>
    <xf numFmtId="164" fontId="1" fillId="7" borderId="37"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xf>
    <xf numFmtId="3" fontId="4" fillId="0" borderId="7" xfId="0" applyNumberFormat="1" applyFont="1" applyFill="1" applyBorder="1" applyAlignment="1">
      <alignment horizontal="left" vertical="top" wrapText="1"/>
    </xf>
    <xf numFmtId="49" fontId="3" fillId="0" borderId="54" xfId="0" applyNumberFormat="1" applyFont="1" applyBorder="1" applyAlignment="1">
      <alignment horizontal="center" vertical="top" wrapText="1"/>
    </xf>
    <xf numFmtId="49" fontId="3" fillId="0" borderId="53" xfId="0" applyNumberFormat="1" applyFont="1" applyBorder="1" applyAlignment="1">
      <alignment horizontal="center" vertical="top" wrapText="1"/>
    </xf>
    <xf numFmtId="164" fontId="1" fillId="7" borderId="4" xfId="0" applyNumberFormat="1" applyFont="1" applyFill="1" applyBorder="1" applyAlignment="1">
      <alignment horizontal="center" vertical="top" wrapText="1"/>
    </xf>
    <xf numFmtId="3" fontId="6" fillId="0" borderId="54" xfId="0" applyNumberFormat="1" applyFont="1" applyBorder="1" applyAlignment="1">
      <alignment horizontal="center" vertical="top" wrapText="1"/>
    </xf>
    <xf numFmtId="3" fontId="4" fillId="6" borderId="39" xfId="0" applyNumberFormat="1" applyFont="1" applyFill="1" applyBorder="1" applyAlignment="1">
      <alignment horizontal="center" vertical="top" wrapText="1"/>
    </xf>
    <xf numFmtId="3" fontId="4" fillId="6" borderId="52" xfId="0" applyNumberFormat="1" applyFont="1" applyFill="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4" fillId="0" borderId="40" xfId="0" applyNumberFormat="1" applyFont="1" applyFill="1" applyBorder="1" applyAlignment="1">
      <alignment horizontal="center" vertical="top"/>
    </xf>
    <xf numFmtId="164" fontId="24" fillId="6" borderId="13" xfId="0" applyNumberFormat="1" applyFont="1" applyFill="1" applyBorder="1" applyAlignment="1">
      <alignment horizontal="center" vertical="top"/>
    </xf>
    <xf numFmtId="164" fontId="24" fillId="6" borderId="0" xfId="0" applyNumberFormat="1" applyFont="1" applyFill="1" applyBorder="1" applyAlignment="1">
      <alignment horizontal="center" vertical="top"/>
    </xf>
    <xf numFmtId="3" fontId="21" fillId="0" borderId="41" xfId="0" applyNumberFormat="1" applyFont="1" applyBorder="1" applyAlignment="1">
      <alignment horizontal="center" vertical="top" wrapText="1"/>
    </xf>
    <xf numFmtId="164" fontId="1" fillId="0" borderId="44" xfId="0" applyNumberFormat="1" applyFont="1" applyFill="1" applyBorder="1" applyAlignment="1">
      <alignment horizontal="center" vertical="top"/>
    </xf>
    <xf numFmtId="3" fontId="1" fillId="6" borderId="52" xfId="0" applyNumberFormat="1" applyFont="1" applyFill="1" applyBorder="1" applyAlignment="1">
      <alignment vertical="center" textRotation="90" wrapText="1"/>
    </xf>
    <xf numFmtId="3" fontId="6" fillId="6" borderId="53" xfId="0" applyNumberFormat="1" applyFont="1" applyFill="1" applyBorder="1" applyAlignment="1">
      <alignment horizontal="center" vertical="top"/>
    </xf>
    <xf numFmtId="3" fontId="32" fillId="0" borderId="40" xfId="0" applyNumberFormat="1" applyFont="1" applyFill="1" applyBorder="1" applyAlignment="1">
      <alignment horizontal="center" vertical="top"/>
    </xf>
    <xf numFmtId="164" fontId="18" fillId="0" borderId="73" xfId="0" applyNumberFormat="1" applyFont="1" applyFill="1" applyBorder="1" applyAlignment="1">
      <alignment horizontal="center" vertical="top"/>
    </xf>
    <xf numFmtId="164" fontId="32" fillId="0" borderId="44" xfId="0" applyNumberFormat="1" applyFont="1" applyFill="1" applyBorder="1" applyAlignment="1">
      <alignment horizontal="center" vertical="top"/>
    </xf>
    <xf numFmtId="164" fontId="32" fillId="0" borderId="31" xfId="0" applyNumberFormat="1" applyFont="1" applyFill="1" applyBorder="1" applyAlignment="1">
      <alignment horizontal="center" vertical="top"/>
    </xf>
    <xf numFmtId="164" fontId="32" fillId="0" borderId="42" xfId="0" applyNumberFormat="1" applyFont="1" applyFill="1" applyBorder="1" applyAlignment="1">
      <alignment horizontal="center" vertical="top"/>
    </xf>
    <xf numFmtId="164" fontId="32" fillId="0" borderId="45" xfId="0" applyNumberFormat="1" applyFont="1" applyFill="1" applyBorder="1" applyAlignment="1">
      <alignment horizontal="center" vertical="top"/>
    </xf>
    <xf numFmtId="3" fontId="24" fillId="0" borderId="40" xfId="0" applyNumberFormat="1" applyFont="1" applyFill="1" applyBorder="1" applyAlignment="1">
      <alignment vertical="top" wrapText="1"/>
    </xf>
    <xf numFmtId="49" fontId="24" fillId="0" borderId="42" xfId="0" applyNumberFormat="1" applyFont="1" applyFill="1" applyBorder="1" applyAlignment="1">
      <alignment horizontal="center" vertical="top"/>
    </xf>
    <xf numFmtId="49" fontId="24" fillId="0" borderId="32" xfId="0" applyNumberFormat="1" applyFont="1" applyFill="1" applyBorder="1" applyAlignment="1">
      <alignment horizontal="center" vertical="top"/>
    </xf>
    <xf numFmtId="164" fontId="4" fillId="0" borderId="63" xfId="0" applyNumberFormat="1" applyFont="1" applyFill="1" applyBorder="1" applyAlignment="1">
      <alignment horizontal="center" vertical="top"/>
    </xf>
    <xf numFmtId="164" fontId="4" fillId="0" borderId="15" xfId="0" applyNumberFormat="1" applyFont="1" applyFill="1" applyBorder="1" applyAlignment="1">
      <alignment horizontal="center" vertical="top"/>
    </xf>
    <xf numFmtId="3" fontId="11" fillId="0" borderId="52" xfId="0" applyNumberFormat="1" applyFont="1" applyFill="1" applyBorder="1" applyAlignment="1">
      <alignment horizontal="center" vertical="center" textRotation="90" wrapText="1"/>
    </xf>
    <xf numFmtId="3" fontId="4" fillId="0" borderId="30" xfId="0" applyNumberFormat="1" applyFont="1" applyFill="1" applyBorder="1" applyAlignment="1">
      <alignment horizontal="center" vertical="center" textRotation="90" wrapText="1"/>
    </xf>
    <xf numFmtId="164" fontId="4" fillId="0" borderId="50" xfId="0" applyNumberFormat="1" applyFont="1" applyFill="1" applyBorder="1" applyAlignment="1">
      <alignment horizontal="center" vertical="top" wrapText="1"/>
    </xf>
    <xf numFmtId="164" fontId="4" fillId="0" borderId="51"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18"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49" fontId="4" fillId="0" borderId="66" xfId="0" applyNumberFormat="1" applyFont="1" applyFill="1" applyBorder="1" applyAlignment="1">
      <alignment horizontal="center" vertical="top"/>
    </xf>
    <xf numFmtId="3" fontId="4" fillId="0" borderId="49" xfId="0" applyNumberFormat="1" applyFont="1" applyBorder="1" applyAlignment="1">
      <alignment horizontal="center" vertical="top" textRotation="90"/>
    </xf>
    <xf numFmtId="165" fontId="1" fillId="0" borderId="52" xfId="0" applyNumberFormat="1" applyFont="1" applyBorder="1" applyAlignment="1">
      <alignment horizontal="center"/>
    </xf>
    <xf numFmtId="165" fontId="1" fillId="0" borderId="50" xfId="0" applyNumberFormat="1" applyFont="1" applyBorder="1" applyAlignment="1">
      <alignment horizontal="center"/>
    </xf>
    <xf numFmtId="165" fontId="1" fillId="0" borderId="51" xfId="0" applyNumberFormat="1" applyFont="1" applyBorder="1" applyAlignment="1">
      <alignment horizontal="center"/>
    </xf>
    <xf numFmtId="165" fontId="1" fillId="0" borderId="66" xfId="0" applyNumberFormat="1" applyFont="1" applyBorder="1" applyAlignment="1">
      <alignment horizontal="center"/>
    </xf>
    <xf numFmtId="3" fontId="4" fillId="0" borderId="44"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164" fontId="1" fillId="6" borderId="34" xfId="0" applyNumberFormat="1" applyFont="1" applyFill="1" applyBorder="1" applyAlignment="1">
      <alignment horizontal="center" vertical="top" wrapText="1"/>
    </xf>
    <xf numFmtId="164" fontId="1" fillId="7" borderId="79" xfId="0" applyNumberFormat="1" applyFont="1" applyFill="1" applyBorder="1" applyAlignment="1">
      <alignment horizontal="center" vertical="top" wrapText="1"/>
    </xf>
    <xf numFmtId="3" fontId="4" fillId="0" borderId="13" xfId="0" applyNumberFormat="1" applyFont="1" applyFill="1" applyBorder="1" applyAlignment="1">
      <alignment vertical="top"/>
    </xf>
    <xf numFmtId="3" fontId="4" fillId="0" borderId="54" xfId="0" applyNumberFormat="1" applyFont="1" applyFill="1" applyBorder="1" applyAlignment="1">
      <alignment vertical="top"/>
    </xf>
    <xf numFmtId="164" fontId="1" fillId="7" borderId="7"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xf>
    <xf numFmtId="3" fontId="3" fillId="8" borderId="55"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4" fillId="7" borderId="42" xfId="0" applyNumberFormat="1" applyFont="1" applyFill="1" applyBorder="1" applyAlignment="1">
      <alignment horizontal="center" vertical="top" wrapText="1"/>
    </xf>
    <xf numFmtId="3" fontId="3" fillId="8" borderId="42" xfId="0" applyNumberFormat="1" applyFont="1" applyFill="1" applyBorder="1" applyAlignment="1">
      <alignment horizontal="center" vertical="top" wrapText="1"/>
    </xf>
    <xf numFmtId="3" fontId="4" fillId="6" borderId="74" xfId="0" applyNumberFormat="1" applyFont="1" applyFill="1" applyBorder="1" applyAlignment="1">
      <alignment horizontal="center" vertical="top" wrapText="1"/>
    </xf>
    <xf numFmtId="3" fontId="4" fillId="0" borderId="23" xfId="0" applyNumberFormat="1" applyFont="1" applyFill="1" applyBorder="1" applyAlignment="1">
      <alignment horizontal="center" vertical="top" wrapText="1"/>
    </xf>
    <xf numFmtId="3" fontId="4" fillId="0" borderId="23"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49" fontId="4" fillId="0" borderId="23" xfId="0" applyNumberFormat="1" applyFont="1" applyFill="1" applyBorder="1" applyAlignment="1">
      <alignment horizontal="center" vertical="top"/>
    </xf>
    <xf numFmtId="3" fontId="4" fillId="0" borderId="14" xfId="0" applyNumberFormat="1" applyFont="1" applyFill="1" applyBorder="1" applyAlignment="1">
      <alignment vertical="top"/>
    </xf>
    <xf numFmtId="3" fontId="4" fillId="7" borderId="35" xfId="0" applyNumberFormat="1" applyFont="1" applyFill="1" applyBorder="1" applyAlignment="1">
      <alignment horizontal="center" vertical="top" wrapText="1"/>
    </xf>
    <xf numFmtId="3" fontId="4" fillId="7" borderId="51" xfId="0" applyNumberFormat="1" applyFont="1" applyFill="1" applyBorder="1" applyAlignment="1">
      <alignment horizontal="center" vertical="top" wrapText="1"/>
    </xf>
    <xf numFmtId="3" fontId="4" fillId="0" borderId="31" xfId="0" applyNumberFormat="1" applyFont="1" applyBorder="1" applyAlignment="1">
      <alignment horizontal="center" vertical="top" wrapText="1"/>
    </xf>
    <xf numFmtId="0" fontId="4" fillId="0" borderId="74" xfId="0" applyFont="1" applyFill="1" applyBorder="1" applyAlignment="1">
      <alignment horizontal="center" vertical="top"/>
    </xf>
    <xf numFmtId="3" fontId="18" fillId="0" borderId="77" xfId="0" applyNumberFormat="1" applyFont="1" applyBorder="1" applyAlignment="1">
      <alignment horizontal="center" vertical="center" textRotation="90"/>
    </xf>
    <xf numFmtId="3" fontId="1" fillId="0" borderId="57" xfId="0" applyNumberFormat="1" applyFont="1" applyBorder="1" applyAlignment="1">
      <alignment horizontal="center" vertical="center" textRotation="90"/>
    </xf>
    <xf numFmtId="3" fontId="38" fillId="0" borderId="37" xfId="0" applyNumberFormat="1" applyFont="1" applyFill="1" applyBorder="1" applyAlignment="1">
      <alignment horizontal="center" vertical="top"/>
    </xf>
    <xf numFmtId="3" fontId="38" fillId="0" borderId="41" xfId="0" applyNumberFormat="1" applyFont="1" applyFill="1" applyBorder="1" applyAlignment="1">
      <alignment horizontal="center" vertical="top"/>
    </xf>
    <xf numFmtId="3" fontId="38" fillId="0" borderId="30" xfId="0" applyNumberFormat="1" applyFont="1" applyFill="1" applyBorder="1" applyAlignment="1">
      <alignment horizontal="center" vertical="top"/>
    </xf>
    <xf numFmtId="3" fontId="38" fillId="0" borderId="43" xfId="0" applyNumberFormat="1" applyFont="1" applyFill="1" applyBorder="1" applyAlignment="1">
      <alignment horizontal="center" vertical="top"/>
    </xf>
    <xf numFmtId="0" fontId="38" fillId="0" borderId="49" xfId="0" applyFont="1" applyBorder="1" applyAlignment="1">
      <alignment horizontal="center" vertical="top" wrapText="1"/>
    </xf>
    <xf numFmtId="3" fontId="38" fillId="6" borderId="52" xfId="0" applyNumberFormat="1" applyFont="1" applyFill="1" applyBorder="1" applyAlignment="1">
      <alignment horizontal="center" vertical="top" wrapText="1"/>
    </xf>
    <xf numFmtId="3" fontId="38" fillId="0" borderId="52" xfId="0" applyNumberFormat="1" applyFont="1" applyFill="1" applyBorder="1" applyAlignment="1">
      <alignment horizontal="center" vertical="top"/>
    </xf>
    <xf numFmtId="3" fontId="38" fillId="6" borderId="41" xfId="0" applyNumberFormat="1" applyFont="1" applyFill="1" applyBorder="1" applyAlignment="1">
      <alignment horizontal="center" vertical="top"/>
    </xf>
    <xf numFmtId="3" fontId="38" fillId="0" borderId="41" xfId="0" applyNumberFormat="1" applyFont="1" applyFill="1" applyBorder="1" applyAlignment="1">
      <alignment horizontal="center" vertical="top" wrapText="1"/>
    </xf>
    <xf numFmtId="3" fontId="38" fillId="0" borderId="62" xfId="0" applyNumberFormat="1" applyFont="1" applyFill="1" applyBorder="1" applyAlignment="1">
      <alignment horizontal="center" vertical="top" wrapText="1"/>
    </xf>
    <xf numFmtId="3" fontId="38" fillId="0" borderId="62" xfId="0" applyNumberFormat="1" applyFont="1" applyFill="1" applyBorder="1" applyAlignment="1">
      <alignment horizontal="center" vertical="top"/>
    </xf>
    <xf numFmtId="3" fontId="38" fillId="0" borderId="36" xfId="0" applyNumberFormat="1" applyFont="1" applyFill="1" applyBorder="1" applyAlignment="1">
      <alignment horizontal="center" vertical="top"/>
    </xf>
    <xf numFmtId="3" fontId="18" fillId="6" borderId="37" xfId="0" applyNumberFormat="1" applyFont="1" applyFill="1" applyBorder="1" applyAlignment="1">
      <alignment horizontal="center" vertical="top"/>
    </xf>
    <xf numFmtId="3" fontId="38" fillId="6" borderId="36" xfId="0" applyNumberFormat="1" applyFont="1" applyFill="1" applyBorder="1" applyAlignment="1">
      <alignment horizontal="center" vertical="top" wrapText="1"/>
    </xf>
    <xf numFmtId="49" fontId="38" fillId="0" borderId="59" xfId="0" applyNumberFormat="1" applyFont="1" applyFill="1" applyBorder="1" applyAlignment="1">
      <alignment horizontal="center" vertical="top"/>
    </xf>
    <xf numFmtId="3" fontId="38" fillId="0" borderId="2" xfId="0" applyNumberFormat="1" applyFont="1" applyFill="1" applyBorder="1" applyAlignment="1">
      <alignment horizontal="center" vertical="top"/>
    </xf>
    <xf numFmtId="3" fontId="38" fillId="0" borderId="39" xfId="0" applyNumberFormat="1" applyFont="1" applyFill="1" applyBorder="1" applyAlignment="1">
      <alignment vertical="top"/>
    </xf>
    <xf numFmtId="3" fontId="38" fillId="0" borderId="39" xfId="0" applyNumberFormat="1" applyFont="1" applyFill="1" applyBorder="1" applyAlignment="1">
      <alignment horizontal="center" vertical="top"/>
    </xf>
    <xf numFmtId="3" fontId="38" fillId="7" borderId="37" xfId="0" applyNumberFormat="1" applyFont="1" applyFill="1" applyBorder="1" applyAlignment="1">
      <alignment horizontal="center" vertical="top" wrapText="1"/>
    </xf>
    <xf numFmtId="3" fontId="38" fillId="0" borderId="59" xfId="0" applyNumberFormat="1" applyFont="1" applyFill="1" applyBorder="1" applyAlignment="1">
      <alignment horizontal="center" vertical="top"/>
    </xf>
    <xf numFmtId="3" fontId="38" fillId="0" borderId="42" xfId="0" applyNumberFormat="1" applyFont="1" applyBorder="1" applyAlignment="1">
      <alignment horizontal="center" vertical="top" wrapText="1"/>
    </xf>
    <xf numFmtId="3" fontId="38" fillId="0" borderId="41" xfId="0" applyNumberFormat="1" applyFont="1" applyBorder="1" applyAlignment="1">
      <alignment horizontal="center" vertical="top" wrapText="1"/>
    </xf>
    <xf numFmtId="3" fontId="40" fillId="0" borderId="41" xfId="0" applyNumberFormat="1" applyFont="1" applyFill="1" applyBorder="1" applyAlignment="1">
      <alignment horizontal="center" vertical="top"/>
    </xf>
    <xf numFmtId="0" fontId="38" fillId="0" borderId="43" xfId="0" applyFont="1" applyFill="1" applyBorder="1" applyAlignment="1">
      <alignment horizontal="center" vertical="top"/>
    </xf>
    <xf numFmtId="0" fontId="38" fillId="0" borderId="52" xfId="0" applyFont="1" applyFill="1" applyBorder="1" applyAlignment="1">
      <alignment horizontal="center" vertical="top"/>
    </xf>
    <xf numFmtId="0" fontId="38" fillId="0" borderId="39" xfId="0" applyFont="1" applyFill="1" applyBorder="1" applyAlignment="1">
      <alignment horizontal="center" vertical="top"/>
    </xf>
    <xf numFmtId="3" fontId="40" fillId="0" borderId="0" xfId="0" applyNumberFormat="1" applyFont="1" applyFill="1" applyBorder="1" applyAlignment="1">
      <alignment horizontal="center" vertical="center" wrapText="1"/>
    </xf>
    <xf numFmtId="164" fontId="18" fillId="7" borderId="0" xfId="0" applyNumberFormat="1" applyFont="1" applyFill="1" applyBorder="1" applyAlignment="1">
      <alignment horizontal="center" vertical="top" wrapText="1"/>
    </xf>
    <xf numFmtId="3" fontId="18" fillId="7" borderId="0" xfId="0" applyNumberFormat="1" applyFont="1" applyFill="1" applyBorder="1" applyAlignment="1">
      <alignment horizontal="center" vertical="top" wrapText="1"/>
    </xf>
    <xf numFmtId="3" fontId="39" fillId="0" borderId="0" xfId="0" applyNumberFormat="1" applyFont="1" applyAlignment="1">
      <alignment horizontal="center"/>
    </xf>
    <xf numFmtId="0" fontId="41" fillId="0" borderId="0" xfId="0" applyFont="1" applyAlignment="1">
      <alignment horizontal="center"/>
    </xf>
    <xf numFmtId="165" fontId="3" fillId="8" borderId="55" xfId="0" applyNumberFormat="1" applyFont="1" applyFill="1" applyBorder="1" applyAlignment="1">
      <alignment horizontal="center" vertical="top"/>
    </xf>
    <xf numFmtId="165" fontId="4" fillId="0" borderId="37" xfId="0" applyNumberFormat="1" applyFont="1" applyBorder="1" applyAlignment="1">
      <alignment horizontal="center" vertical="top" wrapText="1"/>
    </xf>
    <xf numFmtId="165" fontId="3" fillId="8" borderId="55" xfId="0" applyNumberFormat="1" applyFont="1" applyFill="1" applyBorder="1" applyAlignment="1">
      <alignment horizontal="center" vertical="top" wrapText="1"/>
    </xf>
    <xf numFmtId="164" fontId="1" fillId="6" borderId="73" xfId="0" applyNumberFormat="1" applyFont="1" applyFill="1" applyBorder="1" applyAlignment="1">
      <alignment horizontal="center" vertical="top"/>
    </xf>
    <xf numFmtId="164" fontId="1" fillId="6" borderId="43"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xf>
    <xf numFmtId="165" fontId="1" fillId="6" borderId="63" xfId="0" applyNumberFormat="1" applyFont="1" applyFill="1" applyBorder="1" applyAlignment="1">
      <alignment horizontal="center" vertical="top"/>
    </xf>
    <xf numFmtId="165" fontId="1" fillId="6" borderId="73" xfId="0" applyNumberFormat="1" applyFont="1" applyFill="1" applyBorder="1" applyAlignment="1">
      <alignment horizontal="center" vertical="top"/>
    </xf>
    <xf numFmtId="165" fontId="6" fillId="5" borderId="33" xfId="0" applyNumberFormat="1" applyFont="1" applyFill="1" applyBorder="1" applyAlignment="1">
      <alignment horizontal="center" vertical="top"/>
    </xf>
    <xf numFmtId="3" fontId="4" fillId="6" borderId="0" xfId="0" applyNumberFormat="1" applyFont="1" applyFill="1" applyBorder="1" applyAlignment="1">
      <alignment horizontal="center" vertical="center" wrapText="1"/>
    </xf>
    <xf numFmtId="164" fontId="1" fillId="0" borderId="46" xfId="0" applyNumberFormat="1" applyFont="1" applyFill="1" applyBorder="1" applyAlignment="1">
      <alignment horizontal="center" vertical="top"/>
    </xf>
    <xf numFmtId="164" fontId="4" fillId="6" borderId="67" xfId="0" applyNumberFormat="1" applyFont="1" applyFill="1" applyBorder="1" applyAlignment="1">
      <alignment horizontal="center" vertical="top" wrapText="1"/>
    </xf>
    <xf numFmtId="164" fontId="1" fillId="6" borderId="54" xfId="0" applyNumberFormat="1" applyFont="1" applyFill="1" applyBorder="1" applyAlignment="1">
      <alignment horizontal="center" vertical="top" wrapText="1"/>
    </xf>
    <xf numFmtId="164" fontId="1" fillId="7" borderId="47"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wrapText="1"/>
    </xf>
    <xf numFmtId="164" fontId="3" fillId="8" borderId="26" xfId="0" applyNumberFormat="1" applyFont="1" applyFill="1" applyBorder="1" applyAlignment="1">
      <alignment horizontal="center" vertical="top"/>
    </xf>
    <xf numFmtId="164" fontId="1" fillId="7" borderId="61"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164" fontId="1" fillId="6" borderId="45" xfId="0" applyNumberFormat="1" applyFont="1" applyFill="1" applyBorder="1" applyAlignment="1">
      <alignment horizontal="center" vertical="top"/>
    </xf>
    <xf numFmtId="164" fontId="4" fillId="7" borderId="54" xfId="0" applyNumberFormat="1" applyFont="1" applyFill="1" applyBorder="1" applyAlignment="1">
      <alignment horizontal="center" vertical="top" wrapText="1"/>
    </xf>
    <xf numFmtId="164" fontId="1" fillId="7" borderId="61" xfId="0" applyNumberFormat="1" applyFont="1" applyFill="1" applyBorder="1" applyAlignment="1">
      <alignment horizontal="center" vertical="top" wrapText="1"/>
    </xf>
    <xf numFmtId="164" fontId="3" fillId="8" borderId="45" xfId="0" applyNumberFormat="1" applyFont="1" applyFill="1" applyBorder="1" applyAlignment="1">
      <alignment horizontal="center" vertical="top"/>
    </xf>
    <xf numFmtId="164" fontId="1" fillId="6" borderId="61" xfId="0" applyNumberFormat="1" applyFont="1" applyFill="1" applyBorder="1" applyAlignment="1">
      <alignment horizontal="center" vertical="top"/>
    </xf>
    <xf numFmtId="164" fontId="3" fillId="5" borderId="79" xfId="0" applyNumberFormat="1" applyFont="1" applyFill="1" applyBorder="1" applyAlignment="1">
      <alignment horizontal="center" vertical="top"/>
    </xf>
    <xf numFmtId="164" fontId="3" fillId="8" borderId="32" xfId="0" applyNumberFormat="1" applyFont="1" applyFill="1" applyBorder="1" applyAlignment="1">
      <alignment horizontal="center" vertical="top"/>
    </xf>
    <xf numFmtId="165" fontId="3" fillId="8" borderId="71" xfId="0" applyNumberFormat="1" applyFont="1" applyFill="1" applyBorder="1" applyAlignment="1">
      <alignment horizontal="center" vertical="top" wrapText="1"/>
    </xf>
    <xf numFmtId="164" fontId="4" fillId="7" borderId="61" xfId="0" applyNumberFormat="1" applyFont="1" applyFill="1" applyBorder="1" applyAlignment="1">
      <alignment horizontal="center" vertical="top" wrapText="1"/>
    </xf>
    <xf numFmtId="164" fontId="3" fillId="8" borderId="47" xfId="0" applyNumberFormat="1" applyFont="1" applyFill="1" applyBorder="1" applyAlignment="1">
      <alignment horizontal="center" vertical="top"/>
    </xf>
    <xf numFmtId="164" fontId="4" fillId="7" borderId="45" xfId="0" applyNumberFormat="1" applyFont="1" applyFill="1" applyBorder="1" applyAlignment="1">
      <alignment horizontal="center" vertical="top" wrapText="1"/>
    </xf>
    <xf numFmtId="164" fontId="1" fillId="0" borderId="5" xfId="0" applyNumberFormat="1" applyFont="1" applyBorder="1" applyAlignment="1">
      <alignment horizontal="center" vertical="top" wrapText="1"/>
    </xf>
    <xf numFmtId="164" fontId="1" fillId="0" borderId="17" xfId="0" applyNumberFormat="1" applyFont="1" applyBorder="1" applyAlignment="1">
      <alignment horizontal="center" vertical="top" wrapText="1"/>
    </xf>
    <xf numFmtId="164" fontId="1" fillId="0" borderId="72"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164" fontId="6" fillId="8" borderId="65" xfId="0" applyNumberFormat="1" applyFont="1" applyFill="1" applyBorder="1" applyAlignment="1">
      <alignment horizontal="center" vertical="top" wrapText="1"/>
    </xf>
    <xf numFmtId="165" fontId="1" fillId="7" borderId="48" xfId="0" applyNumberFormat="1" applyFont="1" applyFill="1" applyBorder="1" applyAlignment="1">
      <alignment horizontal="center" vertical="top" wrapText="1"/>
    </xf>
    <xf numFmtId="165" fontId="1" fillId="7" borderId="66" xfId="0" applyNumberFormat="1" applyFont="1" applyFill="1" applyBorder="1" applyAlignment="1">
      <alignment horizontal="center" vertical="top" wrapText="1"/>
    </xf>
    <xf numFmtId="165" fontId="3" fillId="8" borderId="46" xfId="0" applyNumberFormat="1" applyFont="1" applyFill="1" applyBorder="1" applyAlignment="1">
      <alignment horizontal="center" vertical="top" wrapText="1"/>
    </xf>
    <xf numFmtId="164" fontId="4" fillId="6" borderId="38" xfId="0" applyNumberFormat="1" applyFont="1" applyFill="1" applyBorder="1" applyAlignment="1">
      <alignment horizontal="center" vertical="top" wrapText="1"/>
    </xf>
    <xf numFmtId="164" fontId="1" fillId="0" borderId="18"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3" fillId="5" borderId="70" xfId="0" applyNumberFormat="1" applyFont="1" applyFill="1" applyBorder="1" applyAlignment="1">
      <alignment horizontal="center" vertical="top"/>
    </xf>
    <xf numFmtId="164" fontId="1" fillId="6" borderId="45" xfId="0" applyNumberFormat="1" applyFont="1" applyFill="1" applyBorder="1" applyAlignment="1">
      <alignment horizontal="center" vertical="top" wrapText="1"/>
    </xf>
    <xf numFmtId="3" fontId="4" fillId="6" borderId="5" xfId="0" applyNumberFormat="1" applyFont="1" applyFill="1" applyBorder="1" applyAlignment="1">
      <alignment horizontal="center" vertical="top" wrapText="1"/>
    </xf>
    <xf numFmtId="3" fontId="1" fillId="6" borderId="61" xfId="0" applyNumberFormat="1" applyFont="1" applyFill="1" applyBorder="1" applyAlignment="1">
      <alignment horizontal="center" vertical="top"/>
    </xf>
    <xf numFmtId="49" fontId="1" fillId="6" borderId="54" xfId="0" applyNumberFormat="1" applyFont="1" applyFill="1" applyBorder="1" applyAlignment="1">
      <alignment horizontal="center" vertical="top"/>
    </xf>
    <xf numFmtId="164" fontId="4" fillId="7" borderId="12" xfId="0" applyNumberFormat="1" applyFont="1" applyFill="1" applyBorder="1" applyAlignment="1">
      <alignment horizontal="center" vertical="top"/>
    </xf>
    <xf numFmtId="164" fontId="4" fillId="7" borderId="18" xfId="0" applyNumberFormat="1" applyFont="1" applyFill="1" applyBorder="1" applyAlignment="1">
      <alignment horizontal="center" vertical="top"/>
    </xf>
    <xf numFmtId="164" fontId="4" fillId="7" borderId="46" xfId="0" applyNumberFormat="1" applyFont="1" applyFill="1" applyBorder="1" applyAlignment="1">
      <alignment horizontal="center" vertical="top"/>
    </xf>
    <xf numFmtId="3" fontId="4" fillId="7" borderId="61" xfId="0" applyNumberFormat="1" applyFont="1" applyFill="1" applyBorder="1" applyAlignment="1">
      <alignment horizontal="center" vertical="top" wrapText="1"/>
    </xf>
    <xf numFmtId="3" fontId="4" fillId="7" borderId="53" xfId="0" applyNumberFormat="1" applyFont="1" applyFill="1" applyBorder="1" applyAlignment="1">
      <alignment horizontal="center" vertical="top" wrapText="1"/>
    </xf>
    <xf numFmtId="3" fontId="1" fillId="7" borderId="53" xfId="0" applyNumberFormat="1" applyFont="1" applyFill="1" applyBorder="1" applyAlignment="1">
      <alignment horizontal="center" vertical="top" wrapText="1"/>
    </xf>
    <xf numFmtId="3" fontId="4" fillId="0" borderId="45" xfId="0" applyNumberFormat="1" applyFont="1" applyBorder="1" applyAlignment="1">
      <alignment horizontal="center" vertical="top" wrapText="1"/>
    </xf>
    <xf numFmtId="3" fontId="4" fillId="0" borderId="54" xfId="0" applyNumberFormat="1" applyFont="1" applyBorder="1" applyAlignment="1">
      <alignment horizontal="center" vertical="top" wrapText="1"/>
    </xf>
    <xf numFmtId="3" fontId="3" fillId="0" borderId="54" xfId="0" applyNumberFormat="1" applyFont="1" applyFill="1" applyBorder="1" applyAlignment="1">
      <alignment horizontal="center" vertical="top"/>
    </xf>
    <xf numFmtId="3" fontId="3" fillId="0" borderId="60" xfId="0" applyNumberFormat="1" applyFont="1" applyFill="1" applyBorder="1" applyAlignment="1">
      <alignment horizontal="center" vertical="top"/>
    </xf>
    <xf numFmtId="3" fontId="4" fillId="0" borderId="46" xfId="0" applyNumberFormat="1" applyFont="1" applyFill="1" applyBorder="1" applyAlignment="1">
      <alignment horizontal="left" vertical="top" wrapText="1"/>
    </xf>
    <xf numFmtId="3" fontId="4" fillId="0" borderId="6" xfId="0" applyNumberFormat="1" applyFont="1" applyBorder="1" applyAlignment="1">
      <alignment horizontal="center" vertical="top" wrapText="1"/>
    </xf>
    <xf numFmtId="3" fontId="4" fillId="0" borderId="0" xfId="0" applyNumberFormat="1" applyFont="1" applyBorder="1" applyAlignment="1">
      <alignment vertical="top" wrapText="1"/>
    </xf>
    <xf numFmtId="0" fontId="1" fillId="0" borderId="0" xfId="0" applyNumberFormat="1" applyFont="1" applyAlignment="1">
      <alignment horizontal="center" vertical="top"/>
    </xf>
    <xf numFmtId="0" fontId="19" fillId="0" borderId="0" xfId="0" applyFont="1" applyAlignment="1">
      <alignment horizontal="center" vertical="top"/>
    </xf>
    <xf numFmtId="3" fontId="1" fillId="7" borderId="17" xfId="0" applyNumberFormat="1" applyFont="1" applyFill="1" applyBorder="1" applyAlignment="1">
      <alignment horizontal="center" vertical="top" wrapText="1"/>
    </xf>
    <xf numFmtId="3" fontId="1" fillId="7" borderId="71"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wrapText="1"/>
    </xf>
    <xf numFmtId="3" fontId="6" fillId="0" borderId="11" xfId="0" applyNumberFormat="1" applyFont="1" applyFill="1" applyBorder="1" applyAlignment="1">
      <alignment horizontal="center" vertical="top" wrapText="1"/>
    </xf>
    <xf numFmtId="3" fontId="4" fillId="6" borderId="45" xfId="0" applyNumberFormat="1" applyFont="1" applyFill="1" applyBorder="1" applyAlignment="1">
      <alignment horizontal="center" vertical="top" wrapText="1"/>
    </xf>
    <xf numFmtId="164" fontId="1" fillId="7" borderId="51" xfId="0" applyNumberFormat="1" applyFont="1" applyFill="1" applyBorder="1" applyAlignment="1">
      <alignment horizontal="center" vertical="top"/>
    </xf>
    <xf numFmtId="164" fontId="1" fillId="7" borderId="48" xfId="0" applyNumberFormat="1" applyFont="1" applyFill="1" applyBorder="1" applyAlignment="1">
      <alignment horizontal="center" vertical="top"/>
    </xf>
    <xf numFmtId="164" fontId="1" fillId="7" borderId="3" xfId="0" applyNumberFormat="1" applyFont="1" applyFill="1" applyBorder="1" applyAlignment="1">
      <alignment horizontal="center" vertical="top"/>
    </xf>
    <xf numFmtId="164" fontId="1" fillId="7" borderId="75" xfId="0" applyNumberFormat="1" applyFont="1" applyFill="1" applyBorder="1" applyAlignment="1">
      <alignment horizontal="center" vertical="top"/>
    </xf>
    <xf numFmtId="164" fontId="4" fillId="7" borderId="71" xfId="0" applyNumberFormat="1" applyFont="1" applyFill="1" applyBorder="1" applyAlignment="1">
      <alignment horizontal="center" vertical="top"/>
    </xf>
    <xf numFmtId="164" fontId="4" fillId="6" borderId="71" xfId="0" applyNumberFormat="1" applyFont="1" applyFill="1" applyBorder="1" applyAlignment="1">
      <alignment horizontal="center" vertical="top"/>
    </xf>
    <xf numFmtId="165" fontId="1" fillId="6" borderId="11" xfId="0" applyNumberFormat="1" applyFont="1" applyFill="1" applyBorder="1" applyAlignment="1">
      <alignment horizontal="center" vertical="top"/>
    </xf>
    <xf numFmtId="164" fontId="4" fillId="6" borderId="47" xfId="0" applyNumberFormat="1" applyFont="1" applyFill="1" applyBorder="1" applyAlignment="1">
      <alignment horizontal="center" vertical="top"/>
    </xf>
    <xf numFmtId="164" fontId="1" fillId="7" borderId="76" xfId="0" applyNumberFormat="1" applyFont="1" applyFill="1" applyBorder="1" applyAlignment="1">
      <alignment horizontal="center" vertical="top"/>
    </xf>
    <xf numFmtId="164" fontId="1" fillId="7" borderId="17" xfId="0" applyNumberFormat="1" applyFont="1" applyFill="1" applyBorder="1" applyAlignment="1">
      <alignment horizontal="center" vertical="top"/>
    </xf>
    <xf numFmtId="164" fontId="1" fillId="7" borderId="74" xfId="0" applyNumberFormat="1" applyFont="1" applyFill="1" applyBorder="1" applyAlignment="1">
      <alignment horizontal="center" vertical="top"/>
    </xf>
    <xf numFmtId="164" fontId="4" fillId="7" borderId="17" xfId="0" applyNumberFormat="1" applyFont="1" applyFill="1" applyBorder="1" applyAlignment="1">
      <alignment horizontal="center" vertical="top"/>
    </xf>
    <xf numFmtId="164" fontId="4" fillId="6" borderId="17" xfId="0" applyNumberFormat="1" applyFont="1" applyFill="1" applyBorder="1" applyAlignment="1">
      <alignment horizontal="center" vertical="top"/>
    </xf>
    <xf numFmtId="164" fontId="1" fillId="7" borderId="38" xfId="0" applyNumberFormat="1" applyFont="1" applyFill="1" applyBorder="1" applyAlignment="1">
      <alignment horizontal="center" vertical="top"/>
    </xf>
    <xf numFmtId="164" fontId="4" fillId="6" borderId="46" xfId="0" applyNumberFormat="1" applyFont="1" applyFill="1" applyBorder="1" applyAlignment="1">
      <alignment horizontal="center" vertical="top"/>
    </xf>
    <xf numFmtId="164" fontId="1" fillId="7" borderId="28" xfId="0" applyNumberFormat="1" applyFont="1" applyFill="1" applyBorder="1" applyAlignment="1">
      <alignment horizontal="center" vertical="top"/>
    </xf>
    <xf numFmtId="3" fontId="4" fillId="6" borderId="12" xfId="0" applyNumberFormat="1" applyFont="1" applyFill="1" applyBorder="1" applyAlignment="1">
      <alignment horizontal="center" vertical="top" wrapText="1"/>
    </xf>
    <xf numFmtId="3" fontId="4" fillId="6" borderId="47" xfId="0" applyNumberFormat="1" applyFont="1" applyFill="1" applyBorder="1" applyAlignment="1">
      <alignment horizontal="center" vertical="top" wrapText="1"/>
    </xf>
    <xf numFmtId="164" fontId="3" fillId="8" borderId="41" xfId="0" applyNumberFormat="1" applyFont="1" applyFill="1" applyBorder="1" applyAlignment="1">
      <alignment horizontal="center" vertical="top"/>
    </xf>
    <xf numFmtId="164" fontId="4" fillId="0" borderId="11"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3" fontId="4" fillId="0" borderId="27" xfId="0" applyNumberFormat="1" applyFont="1" applyFill="1" applyBorder="1" applyAlignment="1">
      <alignment vertical="top" wrapText="1"/>
    </xf>
    <xf numFmtId="3" fontId="38" fillId="6" borderId="11" xfId="0" applyNumberFormat="1" applyFont="1" applyFill="1" applyBorder="1" applyAlignment="1">
      <alignment horizontal="center" vertical="top" wrapText="1"/>
    </xf>
    <xf numFmtId="3" fontId="38" fillId="6" borderId="43"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xf>
    <xf numFmtId="3" fontId="3" fillId="6" borderId="40" xfId="0" applyNumberFormat="1" applyFont="1" applyFill="1" applyBorder="1" applyAlignment="1">
      <alignment horizontal="center" vertical="top"/>
    </xf>
    <xf numFmtId="0" fontId="1" fillId="0" borderId="0" xfId="0" applyFont="1" applyBorder="1" applyAlignment="1">
      <alignment horizontal="center" vertical="top"/>
    </xf>
    <xf numFmtId="165" fontId="6" fillId="8" borderId="55" xfId="0" applyNumberFormat="1" applyFont="1" applyFill="1" applyBorder="1" applyAlignment="1">
      <alignment horizontal="center" vertical="top" wrapText="1"/>
    </xf>
    <xf numFmtId="3" fontId="1" fillId="6" borderId="18" xfId="0" applyNumberFormat="1" applyFont="1" applyFill="1" applyBorder="1" applyAlignment="1">
      <alignment vertical="top" wrapText="1"/>
    </xf>
    <xf numFmtId="3" fontId="18" fillId="6" borderId="11"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3" fontId="1" fillId="0" borderId="0" xfId="0" applyNumberFormat="1" applyFont="1" applyFill="1" applyBorder="1" applyAlignment="1">
      <alignment vertical="center" textRotation="90" wrapText="1"/>
    </xf>
    <xf numFmtId="3" fontId="6" fillId="0" borderId="5" xfId="0" applyNumberFormat="1" applyFont="1" applyBorder="1" applyAlignment="1">
      <alignment horizontal="center" vertical="top"/>
    </xf>
    <xf numFmtId="3" fontId="1" fillId="7" borderId="6"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3" fontId="4" fillId="0" borderId="78" xfId="0" applyNumberFormat="1" applyFont="1" applyFill="1" applyBorder="1" applyAlignment="1">
      <alignment horizontal="center" vertical="top"/>
    </xf>
    <xf numFmtId="3" fontId="4" fillId="0" borderId="7" xfId="0" applyNumberFormat="1" applyFont="1" applyFill="1" applyBorder="1" applyAlignment="1">
      <alignment vertical="top" wrapText="1"/>
    </xf>
    <xf numFmtId="164" fontId="3" fillId="8" borderId="0" xfId="0" applyNumberFormat="1" applyFont="1" applyFill="1" applyBorder="1" applyAlignment="1">
      <alignment horizontal="center" vertical="top"/>
    </xf>
    <xf numFmtId="164" fontId="1" fillId="7" borderId="69" xfId="0" applyNumberFormat="1" applyFont="1" applyFill="1" applyBorder="1" applyAlignment="1">
      <alignment horizontal="center" vertical="top" wrapText="1"/>
    </xf>
    <xf numFmtId="164" fontId="4" fillId="7" borderId="39" xfId="0" applyNumberFormat="1" applyFont="1" applyFill="1" applyBorder="1" applyAlignment="1">
      <alignment horizontal="center" vertical="top" wrapText="1"/>
    </xf>
    <xf numFmtId="164" fontId="3" fillId="8" borderId="72" xfId="0" applyNumberFormat="1" applyFont="1" applyFill="1" applyBorder="1" applyAlignment="1">
      <alignment horizontal="center" vertical="top"/>
    </xf>
    <xf numFmtId="3" fontId="4" fillId="0" borderId="66" xfId="0" applyNumberFormat="1" applyFont="1" applyFill="1" applyBorder="1" applyAlignment="1">
      <alignment vertical="top" wrapText="1"/>
    </xf>
    <xf numFmtId="3" fontId="4" fillId="7" borderId="41" xfId="0" applyNumberFormat="1" applyFont="1" applyFill="1" applyBorder="1" applyAlignment="1">
      <alignment vertical="top" wrapText="1"/>
    </xf>
    <xf numFmtId="3" fontId="38" fillId="0" borderId="39" xfId="0" applyNumberFormat="1" applyFont="1" applyBorder="1" applyAlignment="1">
      <alignment horizontal="center" vertical="top"/>
    </xf>
    <xf numFmtId="3" fontId="4" fillId="7" borderId="13" xfId="0" applyNumberFormat="1" applyFont="1" applyFill="1" applyBorder="1" applyAlignment="1">
      <alignment horizontal="center" vertical="top" wrapText="1"/>
    </xf>
    <xf numFmtId="3" fontId="18" fillId="0" borderId="43" xfId="0" applyNumberFormat="1" applyFont="1" applyBorder="1" applyAlignment="1">
      <alignment horizontal="center" vertical="top"/>
    </xf>
    <xf numFmtId="3" fontId="1" fillId="7" borderId="73" xfId="0" applyNumberFormat="1" applyFont="1" applyFill="1" applyBorder="1" applyAlignment="1">
      <alignment horizontal="center" vertical="top" wrapText="1"/>
    </xf>
    <xf numFmtId="3" fontId="1" fillId="7" borderId="49" xfId="0" applyNumberFormat="1" applyFont="1" applyFill="1" applyBorder="1" applyAlignment="1">
      <alignment vertical="top" wrapText="1"/>
    </xf>
    <xf numFmtId="3" fontId="18" fillId="0" borderId="52" xfId="0" applyNumberFormat="1" applyFont="1" applyBorder="1" applyAlignment="1">
      <alignment horizontal="center" vertical="top"/>
    </xf>
    <xf numFmtId="3" fontId="1" fillId="7" borderId="80" xfId="0" applyNumberFormat="1" applyFont="1" applyFill="1" applyBorder="1" applyAlignment="1">
      <alignment horizontal="center" vertical="top" wrapText="1"/>
    </xf>
    <xf numFmtId="165" fontId="1" fillId="0" borderId="16" xfId="0" applyNumberFormat="1" applyFont="1" applyBorder="1" applyAlignment="1">
      <alignment horizontal="center" vertical="top"/>
    </xf>
    <xf numFmtId="0" fontId="1" fillId="0" borderId="0" xfId="0" applyNumberFormat="1" applyFont="1" applyAlignment="1">
      <alignment vertical="top" wrapText="1"/>
    </xf>
    <xf numFmtId="3" fontId="1" fillId="0" borderId="29" xfId="0" applyNumberFormat="1" applyFont="1" applyBorder="1" applyAlignment="1">
      <alignment horizontal="center" vertical="top" wrapText="1"/>
    </xf>
    <xf numFmtId="49" fontId="1" fillId="0" borderId="48"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3" fontId="1" fillId="0" borderId="66" xfId="0" applyNumberFormat="1" applyFont="1" applyBorder="1" applyAlignment="1">
      <alignment vertical="top" wrapText="1"/>
    </xf>
    <xf numFmtId="3" fontId="1" fillId="7" borderId="51"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3" fontId="1" fillId="0" borderId="31" xfId="0" applyNumberFormat="1" applyFont="1" applyBorder="1" applyAlignment="1">
      <alignment horizontal="center" vertical="top"/>
    </xf>
    <xf numFmtId="3" fontId="1" fillId="7" borderId="45" xfId="0" applyNumberFormat="1" applyFont="1" applyFill="1" applyBorder="1" applyAlignment="1">
      <alignment horizontal="center" vertical="top" wrapText="1"/>
    </xf>
    <xf numFmtId="165" fontId="4" fillId="6" borderId="0" xfId="0" applyNumberFormat="1" applyFont="1" applyFill="1" applyBorder="1" applyAlignment="1">
      <alignment horizontal="left" vertical="top"/>
    </xf>
    <xf numFmtId="3" fontId="1" fillId="6" borderId="0" xfId="0" applyNumberFormat="1" applyFont="1" applyFill="1" applyBorder="1" applyAlignment="1">
      <alignment vertical="top"/>
    </xf>
    <xf numFmtId="164" fontId="1" fillId="7" borderId="67" xfId="0" applyNumberFormat="1" applyFont="1" applyFill="1" applyBorder="1" applyAlignment="1">
      <alignment horizontal="center" vertical="top"/>
    </xf>
    <xf numFmtId="164" fontId="1" fillId="7" borderId="47"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4" fillId="6" borderId="53" xfId="0" applyNumberFormat="1" applyFont="1" applyFill="1" applyBorder="1" applyAlignment="1">
      <alignment horizontal="center" vertical="top"/>
    </xf>
    <xf numFmtId="164" fontId="4" fillId="6" borderId="48" xfId="0" applyNumberFormat="1" applyFont="1" applyFill="1" applyBorder="1" applyAlignment="1">
      <alignment horizontal="center" vertical="top"/>
    </xf>
    <xf numFmtId="164" fontId="4" fillId="0" borderId="53" xfId="0" applyNumberFormat="1" applyFont="1" applyFill="1" applyBorder="1" applyAlignment="1">
      <alignment horizontal="center" vertical="top"/>
    </xf>
    <xf numFmtId="49" fontId="38" fillId="0" borderId="52" xfId="0" applyNumberFormat="1" applyFont="1" applyFill="1" applyBorder="1" applyAlignment="1">
      <alignment horizontal="center" vertical="top"/>
    </xf>
    <xf numFmtId="49" fontId="4" fillId="0" borderId="74"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49" fontId="38" fillId="0" borderId="39"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164" fontId="4" fillId="0" borderId="47" xfId="0" applyNumberFormat="1" applyFont="1" applyFill="1" applyBorder="1" applyAlignment="1">
      <alignment horizontal="center" vertical="top"/>
    </xf>
    <xf numFmtId="3" fontId="38" fillId="0" borderId="42" xfId="0" applyNumberFormat="1" applyFont="1" applyFill="1" applyBorder="1" applyAlignment="1">
      <alignment horizontal="center" vertical="top"/>
    </xf>
    <xf numFmtId="164" fontId="1" fillId="6" borderId="63" xfId="0" applyNumberFormat="1" applyFont="1" applyFill="1" applyBorder="1" applyAlignment="1">
      <alignment horizontal="center" vertical="top" wrapText="1"/>
    </xf>
    <xf numFmtId="164" fontId="4" fillId="6" borderId="54" xfId="0" applyNumberFormat="1" applyFont="1" applyFill="1" applyBorder="1" applyAlignment="1">
      <alignment horizontal="center" vertical="top" wrapText="1"/>
    </xf>
    <xf numFmtId="3" fontId="38" fillId="6" borderId="39" xfId="0" applyNumberFormat="1" applyFont="1" applyFill="1" applyBorder="1" applyAlignment="1">
      <alignment horizontal="center" vertical="top"/>
    </xf>
    <xf numFmtId="3" fontId="4" fillId="6" borderId="14" xfId="0" applyNumberFormat="1" applyFont="1" applyFill="1" applyBorder="1" applyAlignment="1">
      <alignment horizontal="center" vertical="top"/>
    </xf>
    <xf numFmtId="164" fontId="4" fillId="6" borderId="31" xfId="0" applyNumberFormat="1" applyFont="1" applyFill="1" applyBorder="1" applyAlignment="1">
      <alignment horizontal="center" vertical="top"/>
    </xf>
    <xf numFmtId="164" fontId="4" fillId="6" borderId="45"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164" fontId="1" fillId="6" borderId="11"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64" fontId="1" fillId="6" borderId="18" xfId="0" applyNumberFormat="1" applyFont="1" applyFill="1" applyBorder="1" applyAlignment="1">
      <alignment horizontal="center" vertical="top" wrapText="1"/>
    </xf>
    <xf numFmtId="164" fontId="1" fillId="6" borderId="46" xfId="0" applyNumberFormat="1" applyFont="1" applyFill="1" applyBorder="1" applyAlignment="1">
      <alignment horizontal="center" vertical="top" wrapText="1"/>
    </xf>
    <xf numFmtId="3" fontId="1" fillId="6" borderId="18" xfId="0" applyNumberFormat="1" applyFont="1" applyFill="1" applyBorder="1" applyAlignment="1">
      <alignment horizontal="left" vertical="top" wrapText="1"/>
    </xf>
    <xf numFmtId="3" fontId="18" fillId="6" borderId="43"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164" fontId="6" fillId="8" borderId="30" xfId="0" applyNumberFormat="1" applyFont="1" applyFill="1" applyBorder="1" applyAlignment="1">
      <alignment horizontal="center" vertical="top"/>
    </xf>
    <xf numFmtId="164" fontId="6" fillId="8" borderId="12" xfId="0" applyNumberFormat="1" applyFont="1" applyFill="1" applyBorder="1" applyAlignment="1">
      <alignment horizontal="center" vertical="top"/>
    </xf>
    <xf numFmtId="164" fontId="6" fillId="8" borderId="18" xfId="0" applyNumberFormat="1" applyFont="1" applyFill="1" applyBorder="1" applyAlignment="1">
      <alignment horizontal="center" vertical="top"/>
    </xf>
    <xf numFmtId="164" fontId="6" fillId="8" borderId="47" xfId="0" applyNumberFormat="1" applyFont="1" applyFill="1" applyBorder="1" applyAlignment="1">
      <alignment horizontal="center" vertical="top"/>
    </xf>
    <xf numFmtId="164" fontId="6" fillId="8" borderId="46" xfId="0" applyNumberFormat="1" applyFont="1" applyFill="1" applyBorder="1" applyAlignment="1">
      <alignment horizontal="center" vertical="top"/>
    </xf>
    <xf numFmtId="3" fontId="18" fillId="0" borderId="49" xfId="0" applyNumberFormat="1" applyFont="1" applyFill="1" applyBorder="1" applyAlignment="1">
      <alignment horizontal="center" vertical="top" wrapText="1"/>
    </xf>
    <xf numFmtId="3" fontId="1" fillId="0" borderId="51"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164" fontId="1" fillId="6" borderId="73" xfId="0" applyNumberFormat="1" applyFont="1" applyFill="1" applyBorder="1" applyAlignment="1">
      <alignment horizontal="center" vertical="top" wrapText="1"/>
    </xf>
    <xf numFmtId="3" fontId="18" fillId="0" borderId="41"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164" fontId="6" fillId="6" borderId="42" xfId="0" applyNumberFormat="1" applyFont="1" applyFill="1" applyBorder="1" applyAlignment="1">
      <alignment horizontal="center" vertical="top"/>
    </xf>
    <xf numFmtId="164" fontId="6" fillId="6" borderId="31" xfId="0" applyNumberFormat="1" applyFont="1" applyFill="1" applyBorder="1" applyAlignment="1">
      <alignment horizontal="center" vertical="top"/>
    </xf>
    <xf numFmtId="3" fontId="1" fillId="0" borderId="45" xfId="0" applyNumberFormat="1" applyFont="1" applyFill="1" applyBorder="1" applyAlignment="1">
      <alignment horizontal="center" vertical="top" wrapText="1"/>
    </xf>
    <xf numFmtId="164" fontId="4" fillId="0" borderId="54" xfId="0" applyNumberFormat="1" applyFont="1" applyFill="1" applyBorder="1" applyAlignment="1">
      <alignment horizontal="center" vertical="top"/>
    </xf>
    <xf numFmtId="164" fontId="4" fillId="6" borderId="28" xfId="0" applyNumberFormat="1" applyFont="1" applyFill="1" applyBorder="1" applyAlignment="1">
      <alignment horizontal="center" vertical="top"/>
    </xf>
    <xf numFmtId="164" fontId="4" fillId="0" borderId="67" xfId="0" applyNumberFormat="1" applyFont="1" applyFill="1" applyBorder="1" applyAlignment="1">
      <alignment horizontal="center" vertical="top"/>
    </xf>
    <xf numFmtId="164" fontId="4" fillId="0" borderId="38" xfId="0" applyNumberFormat="1" applyFont="1" applyFill="1" applyBorder="1" applyAlignment="1">
      <alignment horizontal="center" vertical="top"/>
    </xf>
    <xf numFmtId="164" fontId="1" fillId="6" borderId="28" xfId="0" applyNumberFormat="1" applyFont="1" applyFill="1" applyBorder="1" applyAlignment="1">
      <alignment horizontal="center" vertical="top"/>
    </xf>
    <xf numFmtId="164" fontId="1" fillId="0" borderId="67" xfId="0" applyNumberFormat="1" applyFont="1" applyFill="1" applyBorder="1" applyAlignment="1">
      <alignment horizontal="center" vertical="top"/>
    </xf>
    <xf numFmtId="3" fontId="39" fillId="0" borderId="59" xfId="0" applyNumberFormat="1" applyFont="1" applyFill="1" applyBorder="1" applyAlignment="1">
      <alignment horizontal="center" vertical="top"/>
    </xf>
    <xf numFmtId="3" fontId="4" fillId="0" borderId="18" xfId="0" applyNumberFormat="1" applyFont="1" applyFill="1" applyBorder="1" applyAlignment="1">
      <alignment vertical="top" wrapText="1"/>
    </xf>
    <xf numFmtId="164" fontId="38" fillId="0" borderId="43" xfId="0" applyNumberFormat="1" applyFont="1" applyFill="1" applyBorder="1" applyAlignment="1">
      <alignment horizontal="center" vertical="top"/>
    </xf>
    <xf numFmtId="164" fontId="4" fillId="6" borderId="45" xfId="0" applyNumberFormat="1" applyFont="1" applyFill="1" applyBorder="1" applyAlignment="1">
      <alignment horizontal="center" vertical="top" wrapText="1"/>
    </xf>
    <xf numFmtId="3" fontId="4" fillId="0" borderId="51" xfId="0" applyNumberFormat="1" applyFont="1" applyFill="1" applyBorder="1" applyAlignment="1">
      <alignment horizontal="center" vertical="top"/>
    </xf>
    <xf numFmtId="164" fontId="38" fillId="0" borderId="41" xfId="0" applyNumberFormat="1" applyFont="1" applyFill="1" applyBorder="1" applyAlignment="1">
      <alignment horizontal="center" vertical="top"/>
    </xf>
    <xf numFmtId="164" fontId="4" fillId="6" borderId="14" xfId="0" applyNumberFormat="1" applyFont="1" applyFill="1" applyBorder="1" applyAlignment="1">
      <alignment horizontal="center" vertical="top" wrapText="1"/>
    </xf>
    <xf numFmtId="3" fontId="4" fillId="0" borderId="0" xfId="0" applyNumberFormat="1" applyFont="1" applyFill="1" applyBorder="1" applyAlignment="1">
      <alignment vertical="top" wrapText="1"/>
    </xf>
    <xf numFmtId="3" fontId="1" fillId="0" borderId="51"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164" fontId="1" fillId="0" borderId="48" xfId="0" applyNumberFormat="1" applyFont="1" applyFill="1" applyBorder="1" applyAlignment="1">
      <alignment horizontal="center" vertical="top"/>
    </xf>
    <xf numFmtId="3" fontId="18" fillId="0" borderId="41" xfId="0" applyNumberFormat="1" applyFont="1" applyFill="1" applyBorder="1" applyAlignment="1">
      <alignment horizontal="center" vertical="top"/>
    </xf>
    <xf numFmtId="3" fontId="1" fillId="0" borderId="13"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3" fontId="1" fillId="0" borderId="18"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3" fontId="1" fillId="0" borderId="40" xfId="0" applyNumberFormat="1" applyFont="1" applyFill="1" applyBorder="1" applyAlignment="1">
      <alignment vertical="top" wrapText="1"/>
    </xf>
    <xf numFmtId="3" fontId="1" fillId="0" borderId="31" xfId="0" applyNumberFormat="1" applyFont="1" applyFill="1" applyBorder="1" applyAlignment="1">
      <alignment horizontal="center" vertical="top"/>
    </xf>
    <xf numFmtId="164" fontId="1" fillId="0" borderId="53" xfId="0" applyNumberFormat="1" applyFont="1" applyFill="1" applyBorder="1" applyAlignment="1">
      <alignment horizontal="center" vertical="top"/>
    </xf>
    <xf numFmtId="3" fontId="1" fillId="0" borderId="18" xfId="0" applyNumberFormat="1" applyFont="1" applyFill="1" applyBorder="1" applyAlignment="1">
      <alignment horizontal="left" vertical="top" wrapText="1"/>
    </xf>
    <xf numFmtId="3" fontId="18" fillId="0" borderId="11"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164" fontId="1" fillId="0" borderId="18" xfId="0" applyNumberFormat="1" applyFont="1" applyBorder="1" applyAlignment="1">
      <alignment horizontal="center" vertical="top"/>
    </xf>
    <xf numFmtId="164" fontId="1" fillId="0" borderId="46" xfId="0" applyNumberFormat="1" applyFont="1" applyBorder="1" applyAlignment="1">
      <alignment horizontal="center" vertical="top"/>
    </xf>
    <xf numFmtId="165" fontId="1" fillId="0" borderId="18" xfId="0" applyNumberFormat="1" applyFont="1" applyBorder="1" applyAlignment="1">
      <alignment horizontal="left" vertical="top" wrapText="1"/>
    </xf>
    <xf numFmtId="2" fontId="18" fillId="0" borderId="11" xfId="0" applyNumberFormat="1" applyFont="1" applyFill="1" applyBorder="1" applyAlignment="1">
      <alignment horizontal="center" vertical="top"/>
    </xf>
    <xf numFmtId="1" fontId="1" fillId="6" borderId="12" xfId="0" applyNumberFormat="1" applyFont="1" applyFill="1" applyBorder="1" applyAlignment="1">
      <alignment horizontal="center" vertical="top"/>
    </xf>
    <xf numFmtId="2" fontId="1" fillId="6" borderId="12" xfId="0" applyNumberFormat="1" applyFont="1" applyFill="1" applyBorder="1" applyAlignment="1">
      <alignment horizontal="center" vertical="top"/>
    </xf>
    <xf numFmtId="2" fontId="1" fillId="6" borderId="47" xfId="0" applyNumberFormat="1" applyFont="1" applyFill="1" applyBorder="1" applyAlignment="1">
      <alignment horizontal="center" vertical="top"/>
    </xf>
    <xf numFmtId="2" fontId="43" fillId="0" borderId="11" xfId="0" applyNumberFormat="1" applyFont="1" applyFill="1" applyBorder="1" applyAlignment="1">
      <alignment horizontal="center" vertical="top"/>
    </xf>
    <xf numFmtId="2" fontId="20" fillId="6" borderId="12" xfId="0" applyNumberFormat="1" applyFont="1" applyFill="1" applyBorder="1" applyAlignment="1">
      <alignment horizontal="center" vertical="top"/>
    </xf>
    <xf numFmtId="2" fontId="20" fillId="6" borderId="47" xfId="0" applyNumberFormat="1" applyFont="1" applyFill="1" applyBorder="1" applyAlignment="1">
      <alignment horizontal="center" vertical="top"/>
    </xf>
    <xf numFmtId="49" fontId="18" fillId="6" borderId="43" xfId="0" applyNumberFormat="1" applyFont="1" applyFill="1" applyBorder="1" applyAlignment="1">
      <alignment horizontal="center" vertical="top"/>
    </xf>
    <xf numFmtId="49" fontId="1" fillId="6" borderId="44" xfId="0" applyNumberFormat="1" applyFont="1" applyFill="1" applyBorder="1" applyAlignment="1">
      <alignment horizontal="center" vertical="top"/>
    </xf>
    <xf numFmtId="3" fontId="1" fillId="6" borderId="18" xfId="0" applyNumberFormat="1" applyFont="1" applyFill="1" applyBorder="1" applyAlignment="1">
      <alignment horizontal="center" vertical="top" wrapText="1"/>
    </xf>
    <xf numFmtId="165" fontId="4" fillId="6" borderId="42" xfId="0" applyNumberFormat="1" applyFont="1" applyFill="1" applyBorder="1" applyAlignment="1">
      <alignment horizontal="center" vertical="top"/>
    </xf>
    <xf numFmtId="164" fontId="4" fillId="0" borderId="45" xfId="0" applyNumberFormat="1" applyFont="1" applyFill="1" applyBorder="1" applyAlignment="1">
      <alignment horizontal="center" vertical="top"/>
    </xf>
    <xf numFmtId="164" fontId="4" fillId="0" borderId="31" xfId="0" applyNumberFormat="1" applyFont="1" applyFill="1" applyBorder="1" applyAlignment="1">
      <alignment horizontal="center" vertical="top"/>
    </xf>
    <xf numFmtId="0" fontId="4" fillId="0" borderId="18" xfId="0" applyFont="1" applyFill="1" applyBorder="1" applyAlignment="1">
      <alignment horizontal="left" vertical="top" wrapText="1"/>
    </xf>
    <xf numFmtId="49" fontId="38"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wrapText="1"/>
    </xf>
    <xf numFmtId="49" fontId="4" fillId="0" borderId="47" xfId="0" applyNumberFormat="1" applyFont="1" applyFill="1" applyBorder="1" applyAlignment="1">
      <alignment horizontal="center" vertical="top" wrapText="1"/>
    </xf>
    <xf numFmtId="0" fontId="4" fillId="0" borderId="31" xfId="0" applyFont="1" applyFill="1" applyBorder="1" applyAlignment="1">
      <alignment horizontal="left" vertical="top" wrapText="1"/>
    </xf>
    <xf numFmtId="49" fontId="38" fillId="0" borderId="43" xfId="0" applyNumberFormat="1" applyFont="1" applyFill="1" applyBorder="1" applyAlignment="1">
      <alignment horizontal="center" vertical="top"/>
    </xf>
    <xf numFmtId="49" fontId="4" fillId="0" borderId="44"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wrapText="1"/>
    </xf>
    <xf numFmtId="164" fontId="4" fillId="0" borderId="28" xfId="0" applyNumberFormat="1" applyFont="1" applyFill="1" applyBorder="1" applyAlignment="1">
      <alignment horizontal="center" vertical="top" wrapText="1"/>
    </xf>
    <xf numFmtId="164" fontId="4" fillId="0" borderId="38" xfId="0" applyNumberFormat="1" applyFont="1" applyFill="1" applyBorder="1" applyAlignment="1">
      <alignment horizontal="center" vertical="top" wrapText="1"/>
    </xf>
    <xf numFmtId="3" fontId="18" fillId="0" borderId="18" xfId="0" applyNumberFormat="1" applyFont="1" applyFill="1" applyBorder="1" applyAlignment="1">
      <alignment horizontal="center" vertical="top"/>
    </xf>
    <xf numFmtId="164" fontId="18" fillId="6" borderId="47" xfId="0" applyNumberFormat="1" applyFont="1" applyFill="1" applyBorder="1" applyAlignment="1">
      <alignment horizontal="center" vertical="top" wrapText="1"/>
    </xf>
    <xf numFmtId="164" fontId="4" fillId="6" borderId="12" xfId="0" applyNumberFormat="1" applyFont="1" applyFill="1" applyBorder="1" applyAlignment="1">
      <alignment horizontal="center" vertical="top" wrapText="1"/>
    </xf>
    <xf numFmtId="164" fontId="4" fillId="6" borderId="18" xfId="0" applyNumberFormat="1" applyFont="1" applyFill="1" applyBorder="1" applyAlignment="1">
      <alignment horizontal="center" vertical="top" wrapText="1"/>
    </xf>
    <xf numFmtId="164" fontId="4" fillId="6" borderId="46"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164" fontId="1" fillId="6" borderId="54" xfId="0" applyNumberFormat="1" applyFont="1" applyFill="1" applyBorder="1" applyAlignment="1">
      <alignment horizontal="center" vertical="top"/>
    </xf>
    <xf numFmtId="164" fontId="1" fillId="6" borderId="63"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3" fontId="4" fillId="6" borderId="18" xfId="0" applyNumberFormat="1" applyFont="1" applyFill="1" applyBorder="1" applyAlignment="1">
      <alignment vertical="top" wrapText="1"/>
    </xf>
    <xf numFmtId="3" fontId="1" fillId="6" borderId="51" xfId="0" applyNumberFormat="1" applyFont="1" applyFill="1" applyBorder="1" applyAlignment="1">
      <alignment horizontal="center" vertical="top" wrapText="1"/>
    </xf>
    <xf numFmtId="164" fontId="1" fillId="6" borderId="80"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3" fontId="4" fillId="6" borderId="51" xfId="0" applyNumberFormat="1" applyFont="1" applyFill="1" applyBorder="1" applyAlignment="1">
      <alignment vertical="top" wrapText="1"/>
    </xf>
    <xf numFmtId="164" fontId="1" fillId="6" borderId="56"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3" fontId="4" fillId="0" borderId="28" xfId="0" applyNumberFormat="1" applyFont="1" applyFill="1" applyBorder="1" applyAlignment="1">
      <alignment vertical="top" wrapText="1"/>
    </xf>
    <xf numFmtId="164" fontId="4" fillId="6" borderId="47" xfId="0" applyNumberFormat="1" applyFont="1" applyFill="1" applyBorder="1" applyAlignment="1">
      <alignment horizontal="center" vertical="top" wrapText="1"/>
    </xf>
    <xf numFmtId="164" fontId="4" fillId="0" borderId="71" xfId="0" applyNumberFormat="1"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12" xfId="0" applyNumberFormat="1" applyFont="1" applyFill="1" applyBorder="1" applyAlignment="1">
      <alignment horizontal="center" vertical="top" wrapText="1"/>
    </xf>
    <xf numFmtId="164" fontId="4" fillId="0" borderId="56" xfId="0" applyNumberFormat="1" applyFont="1" applyFill="1" applyBorder="1" applyAlignment="1">
      <alignment horizontal="center" vertical="top" wrapText="1"/>
    </xf>
    <xf numFmtId="164" fontId="4" fillId="0" borderId="58" xfId="0" applyNumberFormat="1" applyFont="1" applyFill="1" applyBorder="1" applyAlignment="1">
      <alignment horizontal="center" vertical="top" wrapText="1"/>
    </xf>
    <xf numFmtId="3" fontId="4" fillId="0" borderId="56" xfId="0" applyNumberFormat="1" applyFont="1" applyFill="1" applyBorder="1" applyAlignment="1">
      <alignment vertical="top" wrapText="1"/>
    </xf>
    <xf numFmtId="3" fontId="38" fillId="0" borderId="20" xfId="0" applyNumberFormat="1" applyFont="1" applyFill="1" applyBorder="1" applyAlignment="1">
      <alignment horizontal="center" vertical="top"/>
    </xf>
    <xf numFmtId="3" fontId="4" fillId="0" borderId="21" xfId="0" applyNumberFormat="1" applyFont="1" applyFill="1" applyBorder="1" applyAlignment="1">
      <alignment horizontal="center" vertical="top"/>
    </xf>
    <xf numFmtId="3" fontId="4" fillId="0" borderId="26" xfId="0" applyNumberFormat="1" applyFont="1" applyFill="1" applyBorder="1" applyAlignment="1">
      <alignment horizontal="center" vertical="top"/>
    </xf>
    <xf numFmtId="164" fontId="4" fillId="0" borderId="29" xfId="0" applyNumberFormat="1" applyFont="1" applyFill="1" applyBorder="1" applyAlignment="1">
      <alignment horizontal="center" vertical="top"/>
    </xf>
    <xf numFmtId="164" fontId="4" fillId="0" borderId="32" xfId="0" applyNumberFormat="1" applyFont="1" applyFill="1" applyBorder="1" applyAlignment="1">
      <alignment horizontal="center" vertical="top"/>
    </xf>
    <xf numFmtId="164" fontId="4" fillId="0" borderId="56" xfId="0" applyNumberFormat="1" applyFont="1" applyFill="1" applyBorder="1" applyAlignment="1">
      <alignment horizontal="center" vertical="top"/>
    </xf>
    <xf numFmtId="164" fontId="4" fillId="0" borderId="58" xfId="0" applyNumberFormat="1" applyFont="1" applyFill="1" applyBorder="1" applyAlignment="1">
      <alignment horizontal="center" vertical="top"/>
    </xf>
    <xf numFmtId="3" fontId="4" fillId="0" borderId="1" xfId="0" applyNumberFormat="1" applyFont="1" applyFill="1" applyBorder="1" applyAlignment="1">
      <alignment vertical="top" wrapText="1"/>
    </xf>
    <xf numFmtId="164" fontId="4" fillId="0" borderId="28" xfId="0" applyNumberFormat="1" applyFont="1" applyBorder="1" applyAlignment="1">
      <alignment horizontal="center" vertical="top"/>
    </xf>
    <xf numFmtId="164" fontId="4" fillId="0" borderId="38" xfId="0" applyNumberFormat="1" applyFont="1" applyBorder="1" applyAlignment="1">
      <alignment horizontal="center" vertical="top"/>
    </xf>
    <xf numFmtId="3" fontId="4" fillId="0" borderId="29" xfId="0" applyNumberFormat="1" applyFont="1" applyFill="1" applyBorder="1" applyAlignment="1">
      <alignment vertical="top" wrapText="1"/>
    </xf>
    <xf numFmtId="164" fontId="4" fillId="0" borderId="18" xfId="0" applyNumberFormat="1" applyFont="1" applyBorder="1" applyAlignment="1">
      <alignment horizontal="center" vertical="top"/>
    </xf>
    <xf numFmtId="164" fontId="4" fillId="0" borderId="46" xfId="0" applyNumberFormat="1" applyFont="1" applyBorder="1" applyAlignment="1">
      <alignment horizontal="center" vertical="top"/>
    </xf>
    <xf numFmtId="164" fontId="4" fillId="7" borderId="2"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164" fontId="4" fillId="7" borderId="71" xfId="0" applyNumberFormat="1" applyFont="1" applyFill="1" applyBorder="1" applyAlignment="1">
      <alignment horizontal="center" vertical="top" wrapText="1"/>
    </xf>
    <xf numFmtId="164" fontId="4" fillId="7" borderId="12" xfId="0" applyNumberFormat="1" applyFont="1" applyFill="1" applyBorder="1" applyAlignment="1">
      <alignment horizontal="center" vertical="top" wrapText="1"/>
    </xf>
    <xf numFmtId="164" fontId="4" fillId="7" borderId="47" xfId="0" applyNumberFormat="1" applyFont="1" applyFill="1" applyBorder="1" applyAlignment="1">
      <alignment horizontal="center" vertical="top" wrapText="1"/>
    </xf>
    <xf numFmtId="3" fontId="4" fillId="0" borderId="51" xfId="0" applyNumberFormat="1" applyFont="1" applyFill="1" applyBorder="1" applyAlignment="1">
      <alignment vertical="top" wrapText="1"/>
    </xf>
    <xf numFmtId="164" fontId="4" fillId="6" borderId="74" xfId="0" applyNumberFormat="1" applyFont="1" applyFill="1" applyBorder="1" applyAlignment="1">
      <alignment horizontal="center" vertical="top" wrapText="1"/>
    </xf>
    <xf numFmtId="164" fontId="4" fillId="6" borderId="17" xfId="0" applyNumberFormat="1" applyFont="1" applyFill="1" applyBorder="1" applyAlignment="1">
      <alignment horizontal="center" vertical="top" wrapText="1"/>
    </xf>
    <xf numFmtId="164" fontId="4" fillId="7" borderId="46" xfId="0" applyNumberFormat="1" applyFont="1" applyFill="1" applyBorder="1" applyAlignment="1">
      <alignment horizontal="center" vertical="top" wrapText="1"/>
    </xf>
    <xf numFmtId="164" fontId="4" fillId="6" borderId="72" xfId="0" applyNumberFormat="1" applyFont="1" applyFill="1" applyBorder="1" applyAlignment="1">
      <alignment horizontal="center" vertical="top" wrapText="1"/>
    </xf>
    <xf numFmtId="3" fontId="4" fillId="0" borderId="55" xfId="0" applyNumberFormat="1" applyFont="1" applyFill="1" applyBorder="1" applyAlignment="1">
      <alignment horizontal="center" vertical="top"/>
    </xf>
    <xf numFmtId="164" fontId="4" fillId="7" borderId="26" xfId="0" applyNumberFormat="1" applyFont="1" applyFill="1" applyBorder="1" applyAlignment="1">
      <alignment horizontal="center" vertical="top" wrapText="1"/>
    </xf>
    <xf numFmtId="164" fontId="4" fillId="7" borderId="58" xfId="0" applyNumberFormat="1" applyFont="1" applyFill="1" applyBorder="1" applyAlignment="1">
      <alignment horizontal="center" vertical="top" wrapText="1"/>
    </xf>
    <xf numFmtId="3" fontId="4" fillId="0" borderId="69" xfId="0" applyNumberFormat="1" applyFont="1" applyFill="1" applyBorder="1" applyAlignment="1">
      <alignment horizontal="center" vertical="top"/>
    </xf>
    <xf numFmtId="165" fontId="6" fillId="8" borderId="77" xfId="0" applyNumberFormat="1" applyFont="1" applyFill="1" applyBorder="1" applyAlignment="1">
      <alignment horizontal="center" vertical="top" wrapText="1"/>
    </xf>
    <xf numFmtId="164" fontId="1" fillId="0" borderId="61"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3" fontId="18" fillId="0" borderId="37"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xf>
    <xf numFmtId="3" fontId="1" fillId="0" borderId="61" xfId="0" applyNumberFormat="1" applyFont="1" applyFill="1" applyBorder="1" applyAlignment="1">
      <alignment horizontal="center" vertical="top" wrapText="1"/>
    </xf>
    <xf numFmtId="164" fontId="6" fillId="8" borderId="43" xfId="0" applyNumberFormat="1" applyFont="1" applyFill="1" applyBorder="1" applyAlignment="1">
      <alignment horizontal="center" vertical="top"/>
    </xf>
    <xf numFmtId="164" fontId="6" fillId="8" borderId="40" xfId="0" applyNumberFormat="1" applyFont="1" applyFill="1" applyBorder="1" applyAlignment="1">
      <alignment horizontal="center" vertical="top"/>
    </xf>
    <xf numFmtId="164" fontId="4" fillId="0" borderId="47" xfId="0" applyNumberFormat="1" applyFont="1" applyFill="1" applyBorder="1" applyAlignment="1">
      <alignment horizontal="center" vertical="top" wrapText="1"/>
    </xf>
    <xf numFmtId="164" fontId="4" fillId="0" borderId="11" xfId="0" applyNumberFormat="1" applyFont="1" applyFill="1" applyBorder="1" applyAlignment="1">
      <alignment horizontal="center" vertical="top" wrapText="1"/>
    </xf>
    <xf numFmtId="3" fontId="4" fillId="0" borderId="51" xfId="0" applyNumberFormat="1" applyFont="1" applyFill="1" applyBorder="1" applyAlignment="1">
      <alignment horizontal="left" vertical="top" wrapText="1"/>
    </xf>
    <xf numFmtId="49" fontId="4" fillId="0" borderId="51" xfId="0" applyNumberFormat="1" applyFont="1" applyFill="1" applyBorder="1" applyAlignment="1">
      <alignment horizontal="center" vertical="top"/>
    </xf>
    <xf numFmtId="164" fontId="4" fillId="7" borderId="30" xfId="0" applyNumberFormat="1" applyFont="1" applyFill="1" applyBorder="1" applyAlignment="1">
      <alignment horizontal="center" vertical="top" wrapText="1"/>
    </xf>
    <xf numFmtId="164" fontId="4" fillId="7" borderId="18" xfId="0" applyNumberFormat="1" applyFont="1" applyFill="1" applyBorder="1" applyAlignment="1">
      <alignment horizontal="center" vertical="top" wrapText="1"/>
    </xf>
    <xf numFmtId="0" fontId="11" fillId="0" borderId="71" xfId="0" applyFont="1" applyFill="1" applyBorder="1" applyAlignment="1">
      <alignment vertical="top" wrapText="1"/>
    </xf>
    <xf numFmtId="0" fontId="7" fillId="0" borderId="71" xfId="0" applyFont="1" applyFill="1" applyBorder="1" applyAlignment="1">
      <alignment vertical="top" wrapText="1"/>
    </xf>
    <xf numFmtId="3" fontId="38" fillId="0" borderId="30"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1" fontId="38" fillId="0" borderId="30" xfId="0" applyNumberFormat="1" applyFont="1" applyFill="1" applyBorder="1" applyAlignment="1">
      <alignment horizontal="center" vertical="top"/>
    </xf>
    <xf numFmtId="1" fontId="4" fillId="0" borderId="12" xfId="0" applyNumberFormat="1" applyFont="1" applyFill="1" applyBorder="1" applyAlignment="1">
      <alignment horizontal="center" vertical="top"/>
    </xf>
    <xf numFmtId="1" fontId="4" fillId="0" borderId="71" xfId="0" applyNumberFormat="1" applyFont="1" applyFill="1" applyBorder="1" applyAlignment="1">
      <alignment horizontal="center" vertical="top"/>
    </xf>
    <xf numFmtId="1" fontId="4" fillId="0" borderId="47" xfId="0" applyNumberFormat="1" applyFont="1" applyFill="1" applyBorder="1" applyAlignment="1">
      <alignment horizontal="center" vertical="top"/>
    </xf>
    <xf numFmtId="1" fontId="38" fillId="0" borderId="41" xfId="0" applyNumberFormat="1" applyFont="1" applyFill="1" applyBorder="1" applyAlignment="1">
      <alignment horizontal="center" vertical="top"/>
    </xf>
    <xf numFmtId="1" fontId="4" fillId="0" borderId="0" xfId="0" applyNumberFormat="1" applyFont="1" applyFill="1" applyBorder="1" applyAlignment="1">
      <alignment horizontal="center" vertical="top"/>
    </xf>
    <xf numFmtId="1" fontId="4" fillId="0" borderId="54" xfId="0" applyNumberFormat="1" applyFont="1" applyFill="1" applyBorder="1" applyAlignment="1">
      <alignment horizontal="center" vertical="top"/>
    </xf>
    <xf numFmtId="165" fontId="3" fillId="8" borderId="21" xfId="0" applyNumberFormat="1" applyFont="1" applyFill="1" applyBorder="1" applyAlignment="1">
      <alignment horizontal="center" vertical="top"/>
    </xf>
    <xf numFmtId="165" fontId="3" fillId="8" borderId="56" xfId="0" applyNumberFormat="1" applyFont="1" applyFill="1" applyBorder="1" applyAlignment="1">
      <alignment horizontal="center" vertical="top"/>
    </xf>
    <xf numFmtId="165" fontId="3" fillId="8" borderId="58" xfId="0" applyNumberFormat="1" applyFont="1" applyFill="1" applyBorder="1" applyAlignment="1">
      <alignment horizontal="center" vertical="top"/>
    </xf>
    <xf numFmtId="3" fontId="38" fillId="0" borderId="49" xfId="0" applyNumberFormat="1" applyFont="1" applyFill="1" applyBorder="1" applyAlignment="1">
      <alignment horizontal="center" vertical="top"/>
    </xf>
    <xf numFmtId="0" fontId="38" fillId="0" borderId="2" xfId="0" applyNumberFormat="1" applyFont="1" applyFill="1" applyBorder="1" applyAlignment="1">
      <alignment horizontal="center" vertical="top"/>
    </xf>
    <xf numFmtId="0" fontId="4" fillId="0" borderId="76" xfId="0" applyNumberFormat="1" applyFont="1" applyFill="1" applyBorder="1" applyAlignment="1">
      <alignment horizontal="center" vertical="top"/>
    </xf>
    <xf numFmtId="0" fontId="38" fillId="0" borderId="11"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165" fontId="4" fillId="0" borderId="42" xfId="0" applyNumberFormat="1" applyFont="1" applyBorder="1" applyAlignment="1">
      <alignment horizontal="center" vertical="top" wrapText="1"/>
    </xf>
    <xf numFmtId="0" fontId="38" fillId="0" borderId="43"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4" fillId="0" borderId="72" xfId="0" applyNumberFormat="1" applyFont="1" applyFill="1" applyBorder="1" applyAlignment="1">
      <alignment horizontal="center" vertical="top"/>
    </xf>
    <xf numFmtId="0" fontId="4" fillId="0" borderId="45" xfId="0" applyNumberFormat="1" applyFont="1" applyFill="1" applyBorder="1" applyAlignment="1">
      <alignment horizontal="center" vertical="top"/>
    </xf>
    <xf numFmtId="0" fontId="38" fillId="0" borderId="41"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8" xfId="0" applyFont="1" applyFill="1" applyBorder="1" applyAlignment="1">
      <alignment vertical="top" wrapText="1"/>
    </xf>
    <xf numFmtId="3" fontId="38" fillId="0" borderId="55"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4" fillId="0" borderId="56"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164" fontId="4" fillId="0" borderId="61" xfId="0" applyNumberFormat="1" applyFont="1" applyFill="1" applyBorder="1" applyAlignment="1">
      <alignment horizontal="center" vertical="top"/>
    </xf>
    <xf numFmtId="164" fontId="4" fillId="0" borderId="7" xfId="0" applyNumberFormat="1" applyFont="1" applyFill="1" applyBorder="1" applyAlignment="1">
      <alignment horizontal="center" vertical="top"/>
    </xf>
    <xf numFmtId="3" fontId="4" fillId="0" borderId="35" xfId="0" applyNumberFormat="1" applyFont="1" applyFill="1" applyBorder="1" applyAlignment="1">
      <alignment horizontal="left" vertical="top" wrapText="1"/>
    </xf>
    <xf numFmtId="3" fontId="38" fillId="0" borderId="37" xfId="0" applyNumberFormat="1" applyFont="1" applyFill="1" applyBorder="1" applyAlignment="1">
      <alignment horizontal="center" vertical="top" wrapText="1"/>
    </xf>
    <xf numFmtId="3" fontId="4" fillId="0" borderId="61" xfId="0" applyNumberFormat="1" applyFont="1" applyFill="1" applyBorder="1" applyAlignment="1">
      <alignment horizontal="center" vertical="top" wrapText="1"/>
    </xf>
    <xf numFmtId="3" fontId="4" fillId="0" borderId="27" xfId="0" applyNumberFormat="1" applyFont="1" applyFill="1" applyBorder="1" applyAlignment="1">
      <alignment horizontal="center" vertical="top"/>
    </xf>
    <xf numFmtId="164" fontId="1" fillId="6" borderId="67"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6" borderId="28" xfId="0" applyNumberFormat="1" applyFont="1" applyFill="1" applyBorder="1" applyAlignment="1">
      <alignment horizontal="center" vertical="top" wrapText="1"/>
    </xf>
    <xf numFmtId="3" fontId="4" fillId="0" borderId="28" xfId="0" applyNumberFormat="1" applyFont="1" applyFill="1" applyBorder="1" applyAlignment="1">
      <alignment horizontal="left" vertical="top" wrapText="1"/>
    </xf>
    <xf numFmtId="3" fontId="4" fillId="0" borderId="76" xfId="0" applyNumberFormat="1" applyFont="1" applyFill="1" applyBorder="1" applyAlignment="1">
      <alignment horizontal="center" vertical="top"/>
    </xf>
    <xf numFmtId="3" fontId="38" fillId="0" borderId="43" xfId="0" applyNumberFormat="1" applyFont="1" applyFill="1" applyBorder="1" applyAlignment="1">
      <alignment vertical="top"/>
    </xf>
    <xf numFmtId="164" fontId="4" fillId="7" borderId="76" xfId="0" applyNumberFormat="1" applyFont="1" applyFill="1" applyBorder="1" applyAlignment="1">
      <alignment horizontal="center" vertical="top" wrapText="1"/>
    </xf>
    <xf numFmtId="164" fontId="4" fillId="7" borderId="67" xfId="0" applyNumberFormat="1" applyFont="1" applyFill="1" applyBorder="1" applyAlignment="1">
      <alignment horizontal="center" vertical="top" wrapText="1"/>
    </xf>
    <xf numFmtId="164" fontId="3" fillId="8" borderId="54" xfId="0" applyNumberFormat="1" applyFont="1" applyFill="1" applyBorder="1" applyAlignment="1">
      <alignment horizontal="center" vertical="top"/>
    </xf>
    <xf numFmtId="3" fontId="3" fillId="6" borderId="43" xfId="0" applyNumberFormat="1" applyFont="1" applyFill="1" applyBorder="1" applyAlignment="1">
      <alignment horizontal="center" vertical="top" wrapText="1"/>
    </xf>
    <xf numFmtId="164" fontId="4" fillId="6" borderId="48" xfId="0" applyNumberFormat="1" applyFont="1" applyFill="1" applyBorder="1" applyAlignment="1">
      <alignment horizontal="center" vertical="top" wrapText="1"/>
    </xf>
    <xf numFmtId="0" fontId="38" fillId="6" borderId="11" xfId="0" applyFont="1" applyFill="1" applyBorder="1" applyAlignment="1">
      <alignment horizontal="center" vertical="top" wrapText="1"/>
    </xf>
    <xf numFmtId="3" fontId="4" fillId="6" borderId="18" xfId="0" applyNumberFormat="1" applyFont="1" applyFill="1" applyBorder="1" applyAlignment="1">
      <alignment horizontal="center" vertical="top" wrapText="1"/>
    </xf>
    <xf numFmtId="3" fontId="38" fillId="6" borderId="42" xfId="0" applyNumberFormat="1" applyFont="1" applyFill="1" applyBorder="1" applyAlignment="1">
      <alignment horizontal="center" vertical="top"/>
    </xf>
    <xf numFmtId="3" fontId="3" fillId="6" borderId="39" xfId="0" applyNumberFormat="1" applyFont="1" applyFill="1" applyBorder="1" applyAlignment="1">
      <alignment vertical="top" wrapText="1"/>
    </xf>
    <xf numFmtId="3" fontId="38" fillId="6" borderId="30" xfId="0" applyNumberFormat="1" applyFont="1" applyFill="1" applyBorder="1" applyAlignment="1">
      <alignment horizontal="center" vertical="top"/>
    </xf>
    <xf numFmtId="3" fontId="4" fillId="6" borderId="18" xfId="0" applyNumberFormat="1" applyFont="1" applyFill="1" applyBorder="1" applyAlignment="1">
      <alignment horizontal="center" vertical="top"/>
    </xf>
    <xf numFmtId="0" fontId="38" fillId="6" borderId="39" xfId="0" applyFont="1" applyFill="1" applyBorder="1" applyAlignment="1">
      <alignment horizontal="center" vertical="top" wrapText="1"/>
    </xf>
    <xf numFmtId="0" fontId="4" fillId="6" borderId="14" xfId="0" applyFont="1" applyFill="1" applyBorder="1" applyAlignment="1">
      <alignment horizontal="center" vertical="top" wrapText="1"/>
    </xf>
    <xf numFmtId="0" fontId="4" fillId="6" borderId="46" xfId="0" applyFont="1" applyFill="1" applyBorder="1" applyAlignment="1">
      <alignment horizontal="left" vertical="top" wrapText="1"/>
    </xf>
    <xf numFmtId="0" fontId="4" fillId="6" borderId="17" xfId="0" applyFont="1" applyFill="1" applyBorder="1" applyAlignment="1">
      <alignment horizontal="center" vertical="top" wrapText="1"/>
    </xf>
    <xf numFmtId="3" fontId="1" fillId="6" borderId="72"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3" fontId="1" fillId="6" borderId="30" xfId="0" applyNumberFormat="1" applyFont="1" applyFill="1" applyBorder="1" applyAlignment="1">
      <alignment horizontal="left" vertical="top" wrapText="1"/>
    </xf>
    <xf numFmtId="3" fontId="1" fillId="6" borderId="17" xfId="0" applyNumberFormat="1" applyFont="1" applyFill="1" applyBorder="1" applyAlignment="1">
      <alignment horizontal="center" vertical="top"/>
    </xf>
    <xf numFmtId="3" fontId="1" fillId="0" borderId="39" xfId="0" applyNumberFormat="1" applyFont="1" applyBorder="1" applyAlignment="1">
      <alignment horizontal="center" vertical="center" textRotation="90"/>
    </xf>
    <xf numFmtId="3" fontId="18" fillId="6" borderId="39" xfId="0" applyNumberFormat="1" applyFont="1" applyFill="1" applyBorder="1" applyAlignment="1">
      <alignment horizontal="center" vertical="top"/>
    </xf>
    <xf numFmtId="3" fontId="1" fillId="6" borderId="63"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3" fontId="1" fillId="6" borderId="54"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3" fontId="1" fillId="0" borderId="41" xfId="0" applyNumberFormat="1" applyFont="1" applyFill="1" applyBorder="1" applyAlignment="1">
      <alignment vertical="top" wrapText="1"/>
    </xf>
    <xf numFmtId="3" fontId="18" fillId="0" borderId="11" xfId="0" applyNumberFormat="1" applyFont="1" applyBorder="1" applyAlignment="1">
      <alignment horizontal="center" vertical="top"/>
    </xf>
    <xf numFmtId="49" fontId="6" fillId="0" borderId="47" xfId="0" applyNumberFormat="1" applyFont="1" applyBorder="1" applyAlignment="1">
      <alignment horizontal="center" vertical="top"/>
    </xf>
    <xf numFmtId="49" fontId="1" fillId="0" borderId="46" xfId="0" applyNumberFormat="1" applyFont="1" applyBorder="1" applyAlignment="1">
      <alignment horizontal="center" vertical="top" wrapText="1"/>
    </xf>
    <xf numFmtId="3" fontId="18" fillId="6" borderId="42" xfId="0" applyNumberFormat="1" applyFont="1" applyFill="1" applyBorder="1" applyAlignment="1">
      <alignment horizontal="center" vertical="top" wrapText="1"/>
    </xf>
    <xf numFmtId="3" fontId="1" fillId="6" borderId="44" xfId="0" applyNumberFormat="1" applyFont="1" applyFill="1" applyBorder="1" applyAlignment="1">
      <alignment horizontal="center" vertical="top" wrapText="1"/>
    </xf>
    <xf numFmtId="3" fontId="18" fillId="6" borderId="41" xfId="0" applyNumberFormat="1" applyFont="1" applyFill="1" applyBorder="1" applyAlignment="1">
      <alignment horizontal="center" vertical="top" wrapText="1"/>
    </xf>
    <xf numFmtId="3" fontId="4" fillId="0" borderId="51" xfId="0" applyNumberFormat="1" applyFont="1" applyBorder="1" applyAlignment="1">
      <alignment vertical="top" wrapText="1"/>
    </xf>
    <xf numFmtId="3" fontId="3" fillId="8" borderId="30" xfId="0" applyNumberFormat="1" applyFont="1" applyFill="1" applyBorder="1" applyAlignment="1">
      <alignment horizontal="center" vertical="top" wrapText="1"/>
    </xf>
    <xf numFmtId="3" fontId="40" fillId="0" borderId="49"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3" fontId="1" fillId="7" borderId="42" xfId="0" applyNumberFormat="1" applyFont="1" applyFill="1" applyBorder="1" applyAlignment="1">
      <alignment horizontal="center" vertical="top" wrapText="1"/>
    </xf>
    <xf numFmtId="3" fontId="6" fillId="8" borderId="42" xfId="0" applyNumberFormat="1" applyFont="1" applyFill="1" applyBorder="1" applyAlignment="1">
      <alignment horizontal="center" vertical="top" wrapText="1"/>
    </xf>
    <xf numFmtId="3" fontId="44" fillId="0" borderId="41" xfId="0" applyNumberFormat="1" applyFont="1" applyFill="1" applyBorder="1" applyAlignment="1">
      <alignment horizontal="center" vertical="top"/>
    </xf>
    <xf numFmtId="164" fontId="6" fillId="5" borderId="65" xfId="0" applyNumberFormat="1" applyFont="1" applyFill="1" applyBorder="1" applyAlignment="1">
      <alignment horizontal="center" vertical="top"/>
    </xf>
    <xf numFmtId="164" fontId="7" fillId="0" borderId="65" xfId="0" applyNumberFormat="1" applyFont="1" applyBorder="1" applyAlignment="1">
      <alignment horizontal="center" vertical="center" wrapText="1"/>
    </xf>
    <xf numFmtId="49" fontId="1" fillId="6" borderId="45" xfId="0" applyNumberFormat="1" applyFont="1" applyFill="1" applyBorder="1" applyAlignment="1">
      <alignment horizontal="center" vertical="top"/>
    </xf>
    <xf numFmtId="0" fontId="4" fillId="0" borderId="28" xfId="0" applyFont="1" applyFill="1" applyBorder="1" applyAlignment="1">
      <alignment horizontal="left" vertical="top" wrapText="1"/>
    </xf>
    <xf numFmtId="49" fontId="38" fillId="0" borderId="2" xfId="0" applyNumberFormat="1" applyFont="1" applyFill="1" applyBorder="1" applyAlignment="1">
      <alignment horizontal="center" vertical="top"/>
    </xf>
    <xf numFmtId="49" fontId="4" fillId="0" borderId="3" xfId="0" applyNumberFormat="1" applyFont="1" applyFill="1" applyBorder="1" applyAlignment="1">
      <alignment horizontal="center" vertical="top" wrapText="1"/>
    </xf>
    <xf numFmtId="49" fontId="4" fillId="0" borderId="67" xfId="0" applyNumberFormat="1" applyFont="1" applyFill="1" applyBorder="1" applyAlignment="1">
      <alignment horizontal="center" vertical="top" wrapText="1"/>
    </xf>
    <xf numFmtId="3" fontId="1" fillId="6" borderId="7" xfId="0" applyNumberFormat="1" applyFont="1" applyFill="1" applyBorder="1" applyAlignment="1">
      <alignment vertical="top" wrapText="1"/>
    </xf>
    <xf numFmtId="3" fontId="1" fillId="6" borderId="25" xfId="0" applyNumberFormat="1" applyFont="1" applyFill="1" applyBorder="1" applyAlignment="1">
      <alignment vertical="top" wrapText="1"/>
    </xf>
    <xf numFmtId="3" fontId="2" fillId="0" borderId="1" xfId="0" applyNumberFormat="1" applyFont="1" applyFill="1" applyBorder="1" applyAlignment="1">
      <alignment vertical="top"/>
    </xf>
    <xf numFmtId="3" fontId="2" fillId="0" borderId="23" xfId="0" applyNumberFormat="1" applyFont="1" applyFill="1" applyBorder="1" applyAlignment="1">
      <alignment vertical="top"/>
    </xf>
    <xf numFmtId="3" fontId="20" fillId="0" borderId="3" xfId="0" applyNumberFormat="1" applyFont="1" applyFill="1" applyBorder="1" applyAlignment="1">
      <alignment horizontal="center" vertical="top"/>
    </xf>
    <xf numFmtId="3" fontId="20" fillId="0" borderId="67" xfId="0" applyNumberFormat="1" applyFont="1" applyFill="1" applyBorder="1" applyAlignment="1">
      <alignment horizontal="center" vertical="top"/>
    </xf>
    <xf numFmtId="3" fontId="20" fillId="0" borderId="13" xfId="0" applyNumberFormat="1" applyFont="1" applyFill="1" applyBorder="1" applyAlignment="1">
      <alignment horizontal="center" vertical="top"/>
    </xf>
    <xf numFmtId="3" fontId="20" fillId="0" borderId="54" xfId="0" applyNumberFormat="1" applyFont="1" applyFill="1" applyBorder="1" applyAlignment="1">
      <alignment horizontal="center" vertical="top"/>
    </xf>
    <xf numFmtId="0" fontId="11" fillId="6" borderId="27" xfId="0" applyFont="1" applyFill="1" applyBorder="1" applyAlignment="1">
      <alignment vertical="top" wrapText="1"/>
    </xf>
    <xf numFmtId="3" fontId="20" fillId="0" borderId="2" xfId="0" applyNumberFormat="1" applyFont="1" applyFill="1" applyBorder="1" applyAlignment="1">
      <alignment horizontal="center" vertical="top"/>
    </xf>
    <xf numFmtId="3" fontId="20" fillId="0" borderId="39" xfId="0" applyNumberFormat="1" applyFont="1" applyFill="1" applyBorder="1" applyAlignment="1">
      <alignment horizontal="center" vertical="top"/>
    </xf>
    <xf numFmtId="3" fontId="20" fillId="0" borderId="76" xfId="0" applyNumberFormat="1" applyFont="1" applyFill="1" applyBorder="1" applyAlignment="1">
      <alignment horizontal="center" vertical="top"/>
    </xf>
    <xf numFmtId="3" fontId="20" fillId="0" borderId="14" xfId="0" applyNumberFormat="1" applyFont="1" applyFill="1" applyBorder="1" applyAlignment="1">
      <alignment horizontal="center" vertical="top"/>
    </xf>
    <xf numFmtId="164" fontId="1" fillId="6" borderId="5" xfId="0" applyNumberFormat="1" applyFont="1" applyFill="1" applyBorder="1" applyAlignment="1">
      <alignment horizontal="center" vertical="top"/>
    </xf>
    <xf numFmtId="165" fontId="1" fillId="0" borderId="51" xfId="0" applyNumberFormat="1" applyFont="1" applyBorder="1" applyAlignment="1">
      <alignment horizontal="left" vertical="top" wrapText="1"/>
    </xf>
    <xf numFmtId="49" fontId="18" fillId="0" borderId="52" xfId="0" applyNumberFormat="1" applyFont="1" applyFill="1" applyBorder="1" applyAlignment="1">
      <alignment horizontal="center" vertical="top"/>
    </xf>
    <xf numFmtId="49" fontId="18" fillId="6" borderId="39" xfId="0" applyNumberFormat="1" applyFont="1" applyFill="1" applyBorder="1" applyAlignment="1">
      <alignment horizontal="center" vertical="top"/>
    </xf>
    <xf numFmtId="49" fontId="1" fillId="6" borderId="13" xfId="0" applyNumberFormat="1" applyFont="1" applyFill="1" applyBorder="1" applyAlignment="1">
      <alignment horizontal="center" vertical="top"/>
    </xf>
    <xf numFmtId="165" fontId="4" fillId="6" borderId="39" xfId="0" applyNumberFormat="1" applyFont="1" applyFill="1" applyBorder="1" applyAlignment="1">
      <alignment horizontal="center" vertical="top"/>
    </xf>
    <xf numFmtId="165" fontId="4" fillId="0" borderId="35" xfId="0" applyNumberFormat="1" applyFont="1" applyBorder="1" applyAlignment="1">
      <alignment horizontal="center" vertical="top" wrapText="1"/>
    </xf>
    <xf numFmtId="164" fontId="4" fillId="7" borderId="53" xfId="0" applyNumberFormat="1" applyFont="1" applyFill="1" applyBorder="1" applyAlignment="1">
      <alignment horizontal="center" vertical="top"/>
    </xf>
    <xf numFmtId="164" fontId="4" fillId="7" borderId="48" xfId="0" applyNumberFormat="1" applyFont="1" applyFill="1" applyBorder="1" applyAlignment="1">
      <alignment horizontal="center" vertical="top"/>
    </xf>
    <xf numFmtId="165" fontId="4" fillId="0" borderId="36" xfId="0" applyNumberFormat="1" applyFont="1" applyBorder="1" applyAlignment="1">
      <alignment horizontal="center" vertical="top" wrapText="1"/>
    </xf>
    <xf numFmtId="165" fontId="4" fillId="0" borderId="4" xfId="0" applyNumberFormat="1" applyFont="1" applyBorder="1" applyAlignment="1">
      <alignment horizontal="center" vertical="top" wrapText="1"/>
    </xf>
    <xf numFmtId="165" fontId="4" fillId="6" borderId="11" xfId="0" applyNumberFormat="1" applyFont="1" applyFill="1" applyBorder="1" applyAlignment="1">
      <alignment horizontal="center" vertical="top"/>
    </xf>
    <xf numFmtId="3" fontId="4" fillId="6" borderId="18" xfId="0" applyNumberFormat="1" applyFont="1" applyFill="1" applyBorder="1" applyAlignment="1">
      <alignment horizontal="left" vertical="top" wrapText="1"/>
    </xf>
    <xf numFmtId="3" fontId="38" fillId="6" borderId="11" xfId="0" applyNumberFormat="1" applyFont="1" applyFill="1" applyBorder="1" applyAlignment="1">
      <alignment horizontal="center" vertical="top"/>
    </xf>
    <xf numFmtId="0" fontId="4" fillId="6" borderId="44" xfId="0" applyFont="1" applyFill="1" applyBorder="1" applyAlignment="1">
      <alignment horizontal="center" vertical="top"/>
    </xf>
    <xf numFmtId="164" fontId="4" fillId="6" borderId="40" xfId="0" applyNumberFormat="1" applyFont="1" applyFill="1" applyBorder="1" applyAlignment="1">
      <alignment horizontal="center" vertical="top" wrapText="1"/>
    </xf>
    <xf numFmtId="3" fontId="38" fillId="6" borderId="41" xfId="0" applyNumberFormat="1" applyFont="1" applyFill="1" applyBorder="1" applyAlignment="1">
      <alignment horizontal="center" vertical="top" wrapText="1"/>
    </xf>
    <xf numFmtId="3" fontId="1" fillId="6" borderId="54" xfId="0" applyNumberFormat="1" applyFont="1" applyFill="1" applyBorder="1" applyAlignment="1">
      <alignment horizontal="center" vertical="top" wrapText="1"/>
    </xf>
    <xf numFmtId="49" fontId="3" fillId="6" borderId="53" xfId="0" applyNumberFormat="1" applyFont="1" applyFill="1" applyBorder="1" applyAlignment="1">
      <alignment horizontal="center" vertical="top"/>
    </xf>
    <xf numFmtId="3" fontId="38" fillId="6" borderId="42"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xf>
    <xf numFmtId="3" fontId="1" fillId="0" borderId="31" xfId="0" applyNumberFormat="1" applyFont="1" applyFill="1" applyBorder="1" applyAlignment="1">
      <alignment horizontal="left" vertical="top" wrapText="1"/>
    </xf>
    <xf numFmtId="49" fontId="18" fillId="0" borderId="43" xfId="0" applyNumberFormat="1" applyFont="1" applyFill="1" applyBorder="1" applyAlignment="1">
      <alignment horizontal="center" vertical="top" textRotation="90"/>
    </xf>
    <xf numFmtId="49" fontId="18" fillId="0" borderId="44" xfId="0" applyNumberFormat="1" applyFont="1" applyFill="1" applyBorder="1" applyAlignment="1">
      <alignment horizontal="center" vertical="top" textRotation="90"/>
    </xf>
    <xf numFmtId="49" fontId="18" fillId="0" borderId="45" xfId="0" applyNumberFormat="1" applyFont="1" applyFill="1" applyBorder="1" applyAlignment="1">
      <alignment horizontal="center" vertical="top" textRotation="90"/>
    </xf>
    <xf numFmtId="3" fontId="1" fillId="0" borderId="30"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165" fontId="1" fillId="6" borderId="27"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164" fontId="1" fillId="6" borderId="19" xfId="0" applyNumberFormat="1" applyFont="1" applyFill="1" applyBorder="1" applyAlignment="1">
      <alignment horizontal="center" vertical="top" wrapText="1"/>
    </xf>
    <xf numFmtId="3" fontId="1" fillId="0" borderId="56" xfId="0" applyNumberFormat="1" applyFont="1" applyFill="1" applyBorder="1" applyAlignment="1">
      <alignment horizontal="center" vertical="top"/>
    </xf>
    <xf numFmtId="164" fontId="1" fillId="0" borderId="55" xfId="0" applyNumberFormat="1" applyFont="1" applyFill="1" applyBorder="1" applyAlignment="1">
      <alignment horizontal="center" vertical="top" wrapText="1"/>
    </xf>
    <xf numFmtId="164" fontId="1" fillId="6" borderId="26"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wrapText="1"/>
    </xf>
    <xf numFmtId="164" fontId="1" fillId="0" borderId="19" xfId="0" applyNumberFormat="1" applyFont="1" applyFill="1" applyBorder="1" applyAlignment="1">
      <alignment horizontal="center" vertical="top" wrapText="1"/>
    </xf>
    <xf numFmtId="164" fontId="1" fillId="0" borderId="57" xfId="0" applyNumberFormat="1" applyFont="1" applyFill="1" applyBorder="1" applyAlignment="1">
      <alignment horizontal="center" vertical="top" wrapText="1"/>
    </xf>
    <xf numFmtId="164" fontId="1" fillId="6" borderId="67"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4" fontId="1" fillId="6" borderId="26"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64" fontId="1" fillId="0" borderId="29" xfId="0" applyNumberFormat="1" applyFont="1" applyBorder="1" applyAlignment="1">
      <alignment horizontal="center" vertical="top"/>
    </xf>
    <xf numFmtId="164" fontId="1" fillId="0" borderId="19" xfId="0" applyNumberFormat="1" applyFont="1" applyBorder="1" applyAlignment="1">
      <alignment horizontal="center" vertical="top"/>
    </xf>
    <xf numFmtId="165" fontId="4" fillId="6" borderId="30" xfId="0" applyNumberFormat="1" applyFont="1" applyFill="1" applyBorder="1" applyAlignment="1">
      <alignment horizontal="center" vertical="top"/>
    </xf>
    <xf numFmtId="164" fontId="4" fillId="6" borderId="76" xfId="0" applyNumberFormat="1" applyFont="1" applyFill="1" applyBorder="1" applyAlignment="1">
      <alignment horizontal="center" vertical="top" wrapText="1"/>
    </xf>
    <xf numFmtId="164" fontId="3" fillId="6" borderId="72" xfId="0" applyNumberFormat="1" applyFont="1" applyFill="1" applyBorder="1" applyAlignment="1">
      <alignment horizontal="center" vertical="top" wrapText="1"/>
    </xf>
    <xf numFmtId="164" fontId="3" fillId="6" borderId="17" xfId="0" applyNumberFormat="1" applyFont="1" applyFill="1" applyBorder="1" applyAlignment="1">
      <alignment horizontal="center" vertical="top" wrapText="1"/>
    </xf>
    <xf numFmtId="164" fontId="1" fillId="0" borderId="72" xfId="0" applyNumberFormat="1" applyFont="1" applyFill="1" applyBorder="1" applyAlignment="1">
      <alignment horizontal="center" vertical="top"/>
    </xf>
    <xf numFmtId="164" fontId="1" fillId="7" borderId="17" xfId="0" applyNumberFormat="1" applyFont="1" applyFill="1" applyBorder="1" applyAlignment="1">
      <alignment horizontal="center" vertical="top" wrapText="1"/>
    </xf>
    <xf numFmtId="164" fontId="1" fillId="6" borderId="74" xfId="0" applyNumberFormat="1" applyFont="1" applyFill="1" applyBorder="1" applyAlignment="1">
      <alignment horizontal="center" vertical="top" wrapText="1"/>
    </xf>
    <xf numFmtId="165" fontId="3" fillId="8" borderId="58" xfId="0" applyNumberFormat="1" applyFont="1" applyFill="1" applyBorder="1" applyAlignment="1">
      <alignment horizontal="center" vertical="top" wrapText="1"/>
    </xf>
    <xf numFmtId="0" fontId="1" fillId="6" borderId="16" xfId="0" applyFont="1" applyFill="1" applyBorder="1" applyAlignment="1">
      <alignment horizontal="center" vertical="top"/>
    </xf>
    <xf numFmtId="3" fontId="1" fillId="6" borderId="73" xfId="0" applyNumberFormat="1" applyFont="1" applyFill="1" applyBorder="1" applyAlignment="1">
      <alignment horizontal="center" vertical="top"/>
    </xf>
    <xf numFmtId="165" fontId="6" fillId="8" borderId="56" xfId="0" applyNumberFormat="1" applyFont="1" applyFill="1" applyBorder="1" applyAlignment="1">
      <alignment horizontal="center" vertical="top" wrapText="1"/>
    </xf>
    <xf numFmtId="165" fontId="6" fillId="8" borderId="58" xfId="0" applyNumberFormat="1" applyFont="1" applyFill="1" applyBorder="1" applyAlignment="1">
      <alignment horizontal="center" vertical="top" wrapText="1"/>
    </xf>
    <xf numFmtId="0" fontId="1" fillId="6" borderId="40" xfId="0" applyFont="1" applyFill="1" applyBorder="1" applyAlignment="1">
      <alignment horizontal="center" vertical="top"/>
    </xf>
    <xf numFmtId="164" fontId="1" fillId="6" borderId="74" xfId="0" applyNumberFormat="1" applyFont="1" applyFill="1" applyBorder="1" applyAlignment="1">
      <alignment horizontal="center" vertical="top"/>
    </xf>
    <xf numFmtId="0" fontId="4" fillId="6" borderId="45" xfId="0" applyFont="1" applyFill="1" applyBorder="1" applyAlignment="1">
      <alignment horizontal="center" vertical="top"/>
    </xf>
    <xf numFmtId="164" fontId="1" fillId="6" borderId="30" xfId="0" applyNumberFormat="1" applyFont="1" applyFill="1" applyBorder="1" applyAlignment="1">
      <alignment horizontal="center" vertical="top" wrapText="1"/>
    </xf>
    <xf numFmtId="164" fontId="6" fillId="5" borderId="9" xfId="0" applyNumberFormat="1" applyFont="1" applyFill="1" applyBorder="1" applyAlignment="1">
      <alignment horizontal="center" vertical="top"/>
    </xf>
    <xf numFmtId="164" fontId="6" fillId="5" borderId="79" xfId="0" applyNumberFormat="1" applyFont="1" applyFill="1" applyBorder="1" applyAlignment="1">
      <alignment horizontal="center" vertical="top"/>
    </xf>
    <xf numFmtId="164" fontId="6" fillId="5" borderId="70" xfId="0" applyNumberFormat="1" applyFont="1" applyFill="1" applyBorder="1" applyAlignment="1">
      <alignment horizontal="center" vertical="top"/>
    </xf>
    <xf numFmtId="165" fontId="4" fillId="6" borderId="0" xfId="0" applyNumberFormat="1" applyFont="1" applyFill="1" applyAlignment="1">
      <alignment vertical="top"/>
    </xf>
    <xf numFmtId="165" fontId="4" fillId="6" borderId="50" xfId="0" applyNumberFormat="1" applyFont="1" applyFill="1" applyBorder="1" applyAlignment="1">
      <alignment horizontal="center" vertical="top"/>
    </xf>
    <xf numFmtId="164" fontId="4" fillId="6" borderId="11" xfId="0" applyNumberFormat="1" applyFont="1" applyFill="1" applyBorder="1" applyAlignment="1">
      <alignment horizontal="center" vertical="top" wrapText="1"/>
    </xf>
    <xf numFmtId="3" fontId="18" fillId="0" borderId="49"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164" fontId="4" fillId="6" borderId="54" xfId="0" applyNumberFormat="1" applyFont="1" applyFill="1" applyBorder="1" applyAlignment="1">
      <alignment horizontal="center" vertical="top"/>
    </xf>
    <xf numFmtId="3" fontId="4" fillId="6" borderId="4" xfId="0" applyNumberFormat="1" applyFont="1" applyFill="1" applyBorder="1" applyAlignment="1">
      <alignment horizontal="center" vertical="top" wrapText="1"/>
    </xf>
    <xf numFmtId="164" fontId="4" fillId="6" borderId="61" xfId="0" applyNumberFormat="1" applyFont="1" applyFill="1" applyBorder="1" applyAlignment="1">
      <alignment horizontal="center" vertical="top" wrapText="1"/>
    </xf>
    <xf numFmtId="164" fontId="1" fillId="0" borderId="38"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164" fontId="18" fillId="0" borderId="27" xfId="0" applyNumberFormat="1" applyFont="1" applyFill="1" applyBorder="1" applyAlignment="1">
      <alignment horizontal="center" vertical="top"/>
    </xf>
    <xf numFmtId="3" fontId="1" fillId="0" borderId="62" xfId="0" applyNumberFormat="1" applyFont="1" applyFill="1" applyBorder="1" applyAlignment="1">
      <alignment horizontal="center" vertical="top" wrapText="1"/>
    </xf>
    <xf numFmtId="164" fontId="1" fillId="6" borderId="62" xfId="0" applyNumberFormat="1" applyFont="1" applyFill="1" applyBorder="1" applyAlignment="1">
      <alignment horizontal="center" vertical="top"/>
    </xf>
    <xf numFmtId="164" fontId="1" fillId="6" borderId="60" xfId="0" applyNumberFormat="1" applyFont="1" applyFill="1" applyBorder="1" applyAlignment="1">
      <alignment horizontal="center" vertical="top"/>
    </xf>
    <xf numFmtId="164" fontId="1" fillId="0" borderId="1" xfId="0" applyNumberFormat="1" applyFont="1" applyBorder="1" applyAlignment="1">
      <alignment horizontal="center" vertical="top"/>
    </xf>
    <xf numFmtId="164" fontId="1" fillId="0" borderId="25" xfId="0" applyNumberFormat="1" applyFont="1" applyBorder="1" applyAlignment="1">
      <alignment horizontal="center" vertical="top"/>
    </xf>
    <xf numFmtId="0" fontId="1" fillId="0" borderId="1" xfId="0" applyFont="1" applyFill="1" applyBorder="1" applyAlignment="1">
      <alignment horizontal="left" vertical="top" wrapText="1"/>
    </xf>
    <xf numFmtId="49" fontId="18" fillId="6" borderId="59" xfId="0" applyNumberFormat="1" applyFont="1" applyFill="1" applyBorder="1" applyAlignment="1">
      <alignment horizontal="center" vertical="top"/>
    </xf>
    <xf numFmtId="49" fontId="1" fillId="6" borderId="22" xfId="0" applyNumberFormat="1" applyFont="1" applyFill="1" applyBorder="1" applyAlignment="1">
      <alignment horizontal="center" vertical="top"/>
    </xf>
    <xf numFmtId="49" fontId="1" fillId="6" borderId="60" xfId="0" applyNumberFormat="1" applyFont="1" applyFill="1" applyBorder="1" applyAlignment="1">
      <alignment horizontal="center" vertical="top"/>
    </xf>
    <xf numFmtId="165" fontId="4" fillId="6" borderId="0" xfId="0" applyNumberFormat="1" applyFont="1" applyFill="1" applyBorder="1" applyAlignment="1">
      <alignment vertical="top"/>
    </xf>
    <xf numFmtId="165" fontId="1" fillId="6" borderId="0" xfId="0" applyNumberFormat="1" applyFont="1" applyFill="1" applyBorder="1" applyAlignment="1">
      <alignment vertical="top"/>
    </xf>
    <xf numFmtId="165" fontId="13" fillId="6" borderId="0" xfId="0" applyNumberFormat="1" applyFont="1" applyFill="1"/>
    <xf numFmtId="165" fontId="15" fillId="6" borderId="0" xfId="0" applyNumberFormat="1" applyFont="1" applyFill="1" applyAlignment="1">
      <alignment vertical="top"/>
    </xf>
    <xf numFmtId="165" fontId="1" fillId="6" borderId="0" xfId="0" applyNumberFormat="1" applyFont="1" applyFill="1" applyAlignment="1">
      <alignment vertical="top"/>
    </xf>
    <xf numFmtId="165" fontId="4" fillId="6" borderId="0" xfId="0" applyNumberFormat="1" applyFont="1" applyFill="1" applyBorder="1" applyAlignment="1">
      <alignment horizontal="center" vertical="top"/>
    </xf>
    <xf numFmtId="165" fontId="2" fillId="6" borderId="0" xfId="0" applyNumberFormat="1" applyFont="1" applyFill="1"/>
    <xf numFmtId="165" fontId="2" fillId="6" borderId="0" xfId="0" applyNumberFormat="1" applyFont="1" applyFill="1" applyBorder="1"/>
    <xf numFmtId="165" fontId="16" fillId="6" borderId="0" xfId="0" applyNumberFormat="1" applyFont="1" applyFill="1"/>
    <xf numFmtId="3" fontId="4" fillId="6" borderId="4" xfId="0" applyNumberFormat="1" applyFont="1" applyFill="1" applyBorder="1" applyAlignment="1">
      <alignment horizontal="center" vertical="top"/>
    </xf>
    <xf numFmtId="3" fontId="4" fillId="6" borderId="5" xfId="0" applyNumberFormat="1" applyFont="1" applyFill="1" applyBorder="1" applyAlignment="1">
      <alignment horizontal="center" vertical="top"/>
    </xf>
    <xf numFmtId="3" fontId="4" fillId="6" borderId="61" xfId="0" applyNumberFormat="1" applyFont="1" applyFill="1" applyBorder="1" applyAlignment="1">
      <alignment horizontal="center" vertical="top"/>
    </xf>
    <xf numFmtId="3" fontId="18" fillId="0" borderId="42"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3" fontId="1" fillId="0" borderId="45" xfId="0" applyNumberFormat="1" applyFont="1" applyFill="1" applyBorder="1" applyAlignment="1">
      <alignment horizontal="center" vertical="top"/>
    </xf>
    <xf numFmtId="3" fontId="1" fillId="6" borderId="27" xfId="0" applyNumberFormat="1" applyFont="1" applyFill="1" applyBorder="1" applyAlignment="1">
      <alignment horizontal="center" vertical="top"/>
    </xf>
    <xf numFmtId="164" fontId="4" fillId="6" borderId="67" xfId="0" applyNumberFormat="1" applyFont="1" applyFill="1" applyBorder="1" applyAlignment="1">
      <alignment horizontal="center" vertical="top"/>
    </xf>
    <xf numFmtId="164" fontId="4" fillId="6" borderId="53" xfId="0" applyNumberFormat="1" applyFont="1" applyFill="1" applyBorder="1" applyAlignment="1">
      <alignment horizontal="center" vertical="top" wrapText="1"/>
    </xf>
    <xf numFmtId="164" fontId="3" fillId="6" borderId="44" xfId="0" applyNumberFormat="1" applyFont="1" applyFill="1" applyBorder="1" applyAlignment="1">
      <alignment horizontal="center" vertical="top" wrapText="1"/>
    </xf>
    <xf numFmtId="164" fontId="3" fillId="6" borderId="31" xfId="0" applyNumberFormat="1" applyFont="1" applyFill="1" applyBorder="1" applyAlignment="1">
      <alignment horizontal="center" vertical="top" wrapText="1"/>
    </xf>
    <xf numFmtId="165" fontId="6" fillId="5" borderId="8" xfId="0" applyNumberFormat="1" applyFont="1" applyFill="1" applyBorder="1" applyAlignment="1">
      <alignment horizontal="center" vertical="top"/>
    </xf>
    <xf numFmtId="164" fontId="1" fillId="0" borderId="0" xfId="0" applyNumberFormat="1" applyFont="1" applyBorder="1" applyAlignment="1">
      <alignment horizontal="center" vertical="top"/>
    </xf>
    <xf numFmtId="0" fontId="1" fillId="0" borderId="0" xfId="0" applyFont="1" applyFill="1" applyBorder="1" applyAlignment="1">
      <alignment horizontal="left" vertical="top" wrapText="1"/>
    </xf>
    <xf numFmtId="3" fontId="1" fillId="6" borderId="37" xfId="0" applyNumberFormat="1" applyFont="1" applyFill="1" applyBorder="1" applyAlignment="1">
      <alignment horizontal="center" vertical="top" wrapText="1"/>
    </xf>
    <xf numFmtId="49" fontId="18" fillId="6" borderId="36" xfId="0" applyNumberFormat="1" applyFont="1" applyFill="1" applyBorder="1" applyAlignment="1">
      <alignment horizontal="center" vertical="top"/>
    </xf>
    <xf numFmtId="49" fontId="1" fillId="6" borderId="4" xfId="0" applyNumberFormat="1" applyFont="1" applyFill="1" applyBorder="1" applyAlignment="1">
      <alignment horizontal="center" vertical="top"/>
    </xf>
    <xf numFmtId="49" fontId="1" fillId="6" borderId="61"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3" fontId="1" fillId="6" borderId="55" xfId="0" applyNumberFormat="1" applyFont="1" applyFill="1" applyBorder="1" applyAlignment="1">
      <alignment horizontal="center" vertical="top" wrapText="1"/>
    </xf>
    <xf numFmtId="164" fontId="1" fillId="6" borderId="72" xfId="0" applyNumberFormat="1" applyFont="1" applyFill="1" applyBorder="1" applyAlignment="1">
      <alignment horizontal="center" vertical="top" wrapText="1"/>
    </xf>
    <xf numFmtId="164" fontId="1" fillId="6" borderId="5"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wrapText="1"/>
    </xf>
    <xf numFmtId="164" fontId="1" fillId="6" borderId="77" xfId="0" applyNumberFormat="1" applyFont="1" applyFill="1" applyBorder="1" applyAlignment="1">
      <alignment horizontal="center" vertical="top" wrapText="1"/>
    </xf>
    <xf numFmtId="164" fontId="1" fillId="7" borderId="54" xfId="0" applyNumberFormat="1" applyFont="1" applyFill="1" applyBorder="1" applyAlignment="1">
      <alignment horizontal="center" vertical="top" wrapText="1"/>
    </xf>
    <xf numFmtId="164" fontId="1" fillId="0" borderId="47" xfId="0" applyNumberFormat="1" applyFont="1" applyFill="1" applyBorder="1" applyAlignment="1">
      <alignment horizontal="center" vertical="top" wrapText="1"/>
    </xf>
    <xf numFmtId="164" fontId="6" fillId="8" borderId="71" xfId="0" applyNumberFormat="1" applyFont="1" applyFill="1" applyBorder="1" applyAlignment="1">
      <alignment horizontal="center" vertical="top"/>
    </xf>
    <xf numFmtId="3" fontId="1" fillId="6" borderId="40" xfId="0" applyNumberFormat="1" applyFont="1" applyFill="1" applyBorder="1" applyAlignment="1">
      <alignment horizontal="left" vertical="top"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3" fillId="0" borderId="60" xfId="0" applyNumberFormat="1" applyFont="1" applyBorder="1" applyAlignment="1">
      <alignment horizontal="center" vertical="top"/>
    </xf>
    <xf numFmtId="3" fontId="1" fillId="6" borderId="16"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4" fillId="6" borderId="49" xfId="0" applyNumberFormat="1" applyFont="1" applyFill="1" applyBorder="1" applyAlignment="1">
      <alignment horizontal="left" vertical="top" wrapText="1"/>
    </xf>
    <xf numFmtId="3" fontId="4" fillId="0" borderId="42" xfId="0" applyNumberFormat="1" applyFont="1" applyFill="1" applyBorder="1" applyAlignment="1">
      <alignment horizontal="left" vertical="top" wrapText="1"/>
    </xf>
    <xf numFmtId="3" fontId="3" fillId="5" borderId="13" xfId="0" applyNumberFormat="1" applyFont="1" applyFill="1" applyBorder="1" applyAlignment="1">
      <alignment horizontal="center" vertical="top"/>
    </xf>
    <xf numFmtId="3" fontId="4" fillId="0" borderId="49" xfId="0" applyNumberFormat="1" applyFont="1" applyFill="1" applyBorder="1" applyAlignment="1">
      <alignment horizontal="center" vertical="center" textRotation="90" wrapText="1"/>
    </xf>
    <xf numFmtId="3" fontId="3" fillId="5" borderId="4"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5"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4" fillId="0" borderId="7" xfId="0" applyNumberFormat="1" applyFont="1" applyBorder="1" applyAlignment="1">
      <alignment horizontal="center" vertical="top" wrapText="1"/>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vertical="top" wrapText="1"/>
    </xf>
    <xf numFmtId="3" fontId="38"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59" xfId="0" applyNumberFormat="1" applyFont="1" applyFill="1" applyBorder="1" applyAlignment="1">
      <alignment horizontal="center" vertical="center" textRotation="90" wrapText="1"/>
    </xf>
    <xf numFmtId="3" fontId="1" fillId="0" borderId="7" xfId="0" applyNumberFormat="1" applyFont="1" applyBorder="1" applyAlignment="1">
      <alignment horizontal="center" vertical="top" wrapText="1"/>
    </xf>
    <xf numFmtId="49" fontId="3" fillId="0" borderId="54"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4" fillId="0" borderId="0" xfId="0" applyNumberFormat="1" applyFont="1" applyBorder="1" applyAlignment="1">
      <alignment horizontal="center" vertical="center"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1" fillId="6" borderId="42" xfId="0" applyNumberFormat="1" applyFont="1" applyFill="1" applyBorder="1" applyAlignment="1">
      <alignment horizontal="left" vertical="top" wrapText="1"/>
    </xf>
    <xf numFmtId="3" fontId="1" fillId="7" borderId="48"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43" xfId="0" applyNumberFormat="1" applyFont="1" applyFill="1" applyBorder="1" applyAlignment="1">
      <alignment horizontal="center" vertical="center" textRotation="90" wrapText="1"/>
    </xf>
    <xf numFmtId="49" fontId="3" fillId="0" borderId="54"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3" fontId="4" fillId="0" borderId="61" xfId="0" applyNumberFormat="1" applyFont="1" applyFill="1" applyBorder="1" applyAlignment="1">
      <alignment horizontal="center" vertical="top"/>
    </xf>
    <xf numFmtId="3" fontId="4" fillId="0" borderId="52" xfId="0" applyNumberFormat="1" applyFont="1" applyFill="1" applyBorder="1" applyAlignment="1">
      <alignment horizontal="center" vertical="center" textRotation="90" wrapText="1"/>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1" fillId="7" borderId="16"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49" fontId="3" fillId="0" borderId="14" xfId="0" applyNumberFormat="1" applyFont="1" applyBorder="1" applyAlignment="1">
      <alignment horizontal="center" vertical="top"/>
    </xf>
    <xf numFmtId="0" fontId="4" fillId="0" borderId="16" xfId="0"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5" xfId="0" applyNumberFormat="1" applyFont="1" applyFill="1" applyBorder="1" applyAlignment="1">
      <alignment horizontal="center" vertical="top"/>
    </xf>
    <xf numFmtId="3" fontId="4" fillId="0" borderId="37" xfId="0" applyNumberFormat="1" applyFont="1" applyFill="1" applyBorder="1" applyAlignment="1">
      <alignment horizontal="left" vertical="top" wrapText="1"/>
    </xf>
    <xf numFmtId="3" fontId="4" fillId="0" borderId="35" xfId="0" applyNumberFormat="1" applyFont="1" applyFill="1" applyBorder="1" applyAlignment="1">
      <alignment horizontal="center" vertical="top"/>
    </xf>
    <xf numFmtId="3" fontId="4" fillId="0" borderId="74"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164" fontId="1" fillId="7" borderId="37"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164" fontId="3" fillId="6" borderId="12" xfId="0" applyNumberFormat="1" applyFont="1" applyFill="1" applyBorder="1" applyAlignment="1">
      <alignment horizontal="center" vertical="top" wrapText="1"/>
    </xf>
    <xf numFmtId="164" fontId="3" fillId="6" borderId="18" xfId="0" applyNumberFormat="1" applyFont="1" applyFill="1" applyBorder="1" applyAlignment="1">
      <alignment horizontal="center" vertical="top" wrapText="1"/>
    </xf>
    <xf numFmtId="3" fontId="1" fillId="6" borderId="16" xfId="0" applyNumberFormat="1" applyFont="1" applyFill="1" applyBorder="1" applyAlignment="1">
      <alignment horizontal="left" vertical="top" wrapText="1"/>
    </xf>
    <xf numFmtId="0" fontId="4" fillId="0" borderId="40" xfId="0"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6" fillId="0" borderId="43"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3" fontId="4" fillId="6" borderId="42"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4" fillId="0" borderId="16"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4" fillId="0" borderId="40" xfId="0" applyNumberFormat="1" applyFont="1" applyBorder="1" applyAlignment="1">
      <alignment horizontal="center" vertical="top" wrapText="1"/>
    </xf>
    <xf numFmtId="3" fontId="4" fillId="6" borderId="40"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6" borderId="39" xfId="0" applyNumberFormat="1" applyFont="1" applyFill="1" applyBorder="1" applyAlignment="1">
      <alignment horizontal="center" vertical="top" wrapText="1"/>
    </xf>
    <xf numFmtId="3" fontId="4" fillId="6" borderId="52"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xf>
    <xf numFmtId="164" fontId="7" fillId="0" borderId="8" xfId="0" applyNumberFormat="1" applyFont="1" applyBorder="1" applyAlignment="1">
      <alignment horizontal="center" vertical="center" wrapText="1"/>
    </xf>
    <xf numFmtId="3" fontId="1" fillId="6" borderId="41" xfId="0" applyNumberFormat="1" applyFont="1" applyFill="1" applyBorder="1" applyAlignment="1">
      <alignment vertical="top" wrapText="1"/>
    </xf>
    <xf numFmtId="164" fontId="3" fillId="8" borderId="16" xfId="0" applyNumberFormat="1" applyFont="1" applyFill="1" applyBorder="1" applyAlignment="1">
      <alignment horizontal="center" vertical="top"/>
    </xf>
    <xf numFmtId="164" fontId="6" fillId="6" borderId="40" xfId="0" applyNumberFormat="1" applyFont="1" applyFill="1" applyBorder="1" applyAlignment="1">
      <alignment horizontal="center" vertical="top"/>
    </xf>
    <xf numFmtId="165" fontId="6" fillId="5" borderId="70" xfId="0" applyNumberFormat="1" applyFont="1" applyFill="1" applyBorder="1" applyAlignment="1">
      <alignment horizontal="center" vertical="top"/>
    </xf>
    <xf numFmtId="3" fontId="1" fillId="6" borderId="42" xfId="0" applyNumberFormat="1" applyFont="1" applyFill="1" applyBorder="1" applyAlignment="1">
      <alignment vertical="top" wrapText="1"/>
    </xf>
    <xf numFmtId="3" fontId="1" fillId="6" borderId="62" xfId="0" applyNumberFormat="1" applyFont="1" applyFill="1" applyBorder="1" applyAlignment="1">
      <alignment vertical="top" wrapText="1"/>
    </xf>
    <xf numFmtId="3" fontId="4" fillId="6" borderId="43"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39" xfId="0" applyNumberFormat="1" applyFont="1" applyFill="1" applyBorder="1" applyAlignment="1">
      <alignment horizontal="center" vertical="top"/>
    </xf>
    <xf numFmtId="3" fontId="1" fillId="0" borderId="39"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top" wrapText="1"/>
    </xf>
    <xf numFmtId="3" fontId="2" fillId="0" borderId="62" xfId="0" applyNumberFormat="1" applyFont="1" applyFill="1" applyBorder="1" applyAlignment="1">
      <alignment vertical="top"/>
    </xf>
    <xf numFmtId="3" fontId="1" fillId="0" borderId="40"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4" fillId="6" borderId="62" xfId="0" applyNumberFormat="1" applyFont="1" applyFill="1" applyBorder="1" applyAlignment="1">
      <alignment vertical="top" wrapText="1"/>
    </xf>
    <xf numFmtId="0" fontId="4" fillId="0" borderId="62" xfId="0" applyFont="1" applyFill="1" applyBorder="1" applyAlignment="1">
      <alignment vertical="top" wrapText="1"/>
    </xf>
    <xf numFmtId="0" fontId="4" fillId="0" borderId="55" xfId="0" applyFont="1" applyFill="1" applyBorder="1" applyAlignment="1">
      <alignment vertical="top" wrapText="1"/>
    </xf>
    <xf numFmtId="0" fontId="1" fillId="6" borderId="37" xfId="0" applyFont="1" applyFill="1" applyBorder="1" applyAlignment="1">
      <alignment horizontal="left" vertical="top" wrapText="1"/>
    </xf>
    <xf numFmtId="0" fontId="1" fillId="6" borderId="42" xfId="0" applyFont="1" applyFill="1" applyBorder="1" applyAlignment="1">
      <alignment horizontal="left" vertical="top" wrapText="1"/>
    </xf>
    <xf numFmtId="3" fontId="1" fillId="6" borderId="36" xfId="0" applyNumberFormat="1" applyFont="1" applyFill="1" applyBorder="1" applyAlignment="1">
      <alignment horizontal="center" vertical="top"/>
    </xf>
    <xf numFmtId="3" fontId="1" fillId="0" borderId="52" xfId="0" applyNumberFormat="1" applyFont="1" applyFill="1" applyBorder="1" applyAlignment="1">
      <alignment horizontal="center" vertical="top"/>
    </xf>
    <xf numFmtId="2" fontId="1" fillId="6" borderId="11"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49" fontId="1" fillId="6" borderId="39" xfId="0" applyNumberFormat="1" applyFont="1" applyFill="1" applyBorder="1" applyAlignment="1">
      <alignment horizontal="center" vertical="top"/>
    </xf>
    <xf numFmtId="49" fontId="1" fillId="6" borderId="43"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xf>
    <xf numFmtId="3" fontId="4" fillId="6" borderId="37" xfId="0" applyNumberFormat="1" applyFont="1" applyFill="1" applyBorder="1" applyAlignment="1">
      <alignment horizontal="center" vertical="top" wrapText="1"/>
    </xf>
    <xf numFmtId="49" fontId="4" fillId="0" borderId="49" xfId="0" applyNumberFormat="1" applyFont="1" applyFill="1" applyBorder="1" applyAlignment="1">
      <alignment horizontal="center" vertical="top"/>
    </xf>
    <xf numFmtId="1" fontId="4" fillId="0" borderId="11" xfId="0" applyNumberFormat="1" applyFont="1" applyFill="1" applyBorder="1" applyAlignment="1">
      <alignment horizontal="center" vertical="top"/>
    </xf>
    <xf numFmtId="1" fontId="4" fillId="0" borderId="39" xfId="0" applyNumberFormat="1" applyFont="1" applyFill="1" applyBorder="1" applyAlignment="1">
      <alignment horizontal="center" vertical="top"/>
    </xf>
    <xf numFmtId="0" fontId="4" fillId="0" borderId="43" xfId="0" applyNumberFormat="1" applyFont="1" applyFill="1" applyBorder="1" applyAlignment="1">
      <alignment horizontal="center" vertical="top"/>
    </xf>
    <xf numFmtId="3" fontId="4" fillId="0" borderId="36" xfId="0" applyNumberFormat="1" applyFont="1" applyFill="1" applyBorder="1" applyAlignment="1">
      <alignment horizontal="center" vertical="top" wrapText="1"/>
    </xf>
    <xf numFmtId="3" fontId="4" fillId="6" borderId="11" xfId="0" applyNumberFormat="1" applyFont="1" applyFill="1" applyBorder="1" applyAlignment="1">
      <alignment horizontal="center" vertical="top"/>
    </xf>
    <xf numFmtId="3" fontId="4" fillId="6" borderId="36" xfId="0" applyNumberFormat="1" applyFont="1" applyFill="1" applyBorder="1" applyAlignment="1">
      <alignment horizontal="center" vertical="top"/>
    </xf>
    <xf numFmtId="3" fontId="1" fillId="0" borderId="42" xfId="0" applyNumberFormat="1" applyFont="1" applyFill="1" applyBorder="1" applyAlignment="1">
      <alignment vertical="top" wrapText="1"/>
    </xf>
    <xf numFmtId="3" fontId="4" fillId="7" borderId="36" xfId="0" applyNumberFormat="1" applyFont="1" applyFill="1" applyBorder="1" applyAlignment="1">
      <alignment horizontal="center" vertical="top" wrapText="1"/>
    </xf>
    <xf numFmtId="3" fontId="1" fillId="7" borderId="43" xfId="0" applyNumberFormat="1" applyFont="1" applyFill="1" applyBorder="1" applyAlignment="1">
      <alignment horizontal="center" vertical="top" wrapText="1"/>
    </xf>
    <xf numFmtId="3" fontId="1" fillId="7" borderId="52" xfId="0" applyNumberFormat="1" applyFont="1" applyFill="1" applyBorder="1" applyAlignment="1">
      <alignment horizontal="center" vertical="top" wrapText="1"/>
    </xf>
    <xf numFmtId="165" fontId="3" fillId="8" borderId="19" xfId="0" applyNumberFormat="1" applyFont="1" applyFill="1" applyBorder="1" applyAlignment="1">
      <alignment horizontal="center" vertical="top" wrapText="1"/>
    </xf>
    <xf numFmtId="164" fontId="7" fillId="0" borderId="70" xfId="0" applyNumberFormat="1" applyFont="1" applyBorder="1" applyAlignment="1">
      <alignment horizontal="center" vertical="center" wrapText="1"/>
    </xf>
    <xf numFmtId="164" fontId="4" fillId="0" borderId="19" xfId="0" applyNumberFormat="1" applyFont="1" applyFill="1" applyBorder="1" applyAlignment="1">
      <alignment horizontal="center" vertical="top"/>
    </xf>
    <xf numFmtId="164" fontId="4" fillId="6" borderId="66"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8" borderId="73" xfId="0" applyNumberFormat="1" applyFont="1" applyFill="1" applyBorder="1" applyAlignment="1">
      <alignment horizontal="center" vertical="top"/>
    </xf>
    <xf numFmtId="164" fontId="4" fillId="6" borderId="32" xfId="0" applyNumberFormat="1" applyFont="1" applyFill="1" applyBorder="1" applyAlignment="1">
      <alignment horizontal="center" vertical="top"/>
    </xf>
    <xf numFmtId="164" fontId="6" fillId="8" borderId="19" xfId="0" applyNumberFormat="1" applyFont="1" applyFill="1" applyBorder="1" applyAlignment="1">
      <alignment horizontal="center" vertical="top"/>
    </xf>
    <xf numFmtId="164" fontId="1" fillId="7" borderId="16" xfId="0" applyNumberFormat="1" applyFont="1" applyFill="1" applyBorder="1" applyAlignment="1">
      <alignment horizontal="center" vertical="top"/>
    </xf>
    <xf numFmtId="164" fontId="4" fillId="6" borderId="15" xfId="0" applyNumberFormat="1" applyFont="1" applyFill="1" applyBorder="1" applyAlignment="1">
      <alignment horizontal="center" vertical="top"/>
    </xf>
    <xf numFmtId="3" fontId="3" fillId="0" borderId="54" xfId="0" applyNumberFormat="1" applyFont="1" applyBorder="1" applyAlignment="1">
      <alignment vertical="top"/>
    </xf>
    <xf numFmtId="3" fontId="4" fillId="0" borderId="42" xfId="0" applyNumberFormat="1" applyFont="1" applyFill="1" applyBorder="1" applyAlignment="1">
      <alignment vertical="center" textRotation="90" wrapText="1"/>
    </xf>
    <xf numFmtId="3" fontId="1" fillId="6" borderId="16" xfId="0" applyNumberFormat="1" applyFont="1" applyFill="1" applyBorder="1" applyAlignment="1">
      <alignment horizontal="center" vertical="top"/>
    </xf>
    <xf numFmtId="3" fontId="1" fillId="0" borderId="16" xfId="0" applyNumberFormat="1" applyFont="1" applyBorder="1" applyAlignment="1">
      <alignment vertical="top" wrapText="1"/>
    </xf>
    <xf numFmtId="0" fontId="1" fillId="0" borderId="18" xfId="0" applyFont="1" applyFill="1" applyBorder="1" applyAlignment="1">
      <alignment horizontal="left" vertical="top" wrapText="1"/>
    </xf>
    <xf numFmtId="49" fontId="1" fillId="6" borderId="11"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49" fontId="1" fillId="6" borderId="47" xfId="0" applyNumberFormat="1" applyFont="1" applyFill="1" applyBorder="1" applyAlignment="1">
      <alignment horizontal="center" vertical="top"/>
    </xf>
    <xf numFmtId="0" fontId="1" fillId="6" borderId="0" xfId="0" applyFont="1" applyFill="1" applyBorder="1" applyAlignment="1">
      <alignment horizontal="center" vertical="center"/>
    </xf>
    <xf numFmtId="49" fontId="4" fillId="6" borderId="44" xfId="0" applyNumberFormat="1" applyFont="1" applyFill="1" applyBorder="1" applyAlignment="1">
      <alignment horizontal="center" vertical="top" wrapText="1"/>
    </xf>
    <xf numFmtId="3" fontId="18" fillId="0" borderId="16" xfId="0" applyNumberFormat="1" applyFont="1" applyFill="1" applyBorder="1" applyAlignment="1">
      <alignment horizontal="center" vertical="top"/>
    </xf>
    <xf numFmtId="164" fontId="18" fillId="6" borderId="0" xfId="0" applyNumberFormat="1" applyFont="1" applyFill="1" applyBorder="1" applyAlignment="1">
      <alignment horizontal="center" vertical="top" wrapText="1"/>
    </xf>
    <xf numFmtId="3" fontId="4" fillId="0" borderId="73" xfId="0" applyNumberFormat="1" applyFont="1" applyFill="1" applyBorder="1" applyAlignment="1">
      <alignment horizontal="center" vertical="top"/>
    </xf>
    <xf numFmtId="0" fontId="4" fillId="0" borderId="30" xfId="0" applyFont="1" applyFill="1" applyBorder="1" applyAlignment="1">
      <alignment horizontal="left" vertical="top" wrapText="1"/>
    </xf>
    <xf numFmtId="165" fontId="4" fillId="0" borderId="40" xfId="0" applyNumberFormat="1" applyFont="1" applyBorder="1" applyAlignment="1">
      <alignment horizontal="center" vertical="top" wrapText="1"/>
    </xf>
    <xf numFmtId="0" fontId="4" fillId="6" borderId="43" xfId="0" applyFont="1" applyFill="1" applyBorder="1" applyAlignment="1">
      <alignment horizontal="center" vertical="top" wrapText="1"/>
    </xf>
    <xf numFmtId="3" fontId="4" fillId="6" borderId="31" xfId="0" applyNumberFormat="1" applyFont="1" applyFill="1" applyBorder="1" applyAlignment="1">
      <alignment horizontal="center" vertical="top" wrapText="1"/>
    </xf>
    <xf numFmtId="0" fontId="4" fillId="6" borderId="45" xfId="0" applyFont="1" applyFill="1" applyBorder="1" applyAlignment="1">
      <alignment horizontal="center" vertical="top" wrapText="1"/>
    </xf>
    <xf numFmtId="3" fontId="4" fillId="6" borderId="52" xfId="0" applyNumberFormat="1" applyFont="1" applyFill="1" applyBorder="1" applyAlignment="1">
      <alignment horizontal="center" vertical="top"/>
    </xf>
    <xf numFmtId="3" fontId="4" fillId="6" borderId="51" xfId="0" applyNumberFormat="1" applyFont="1" applyFill="1" applyBorder="1" applyAlignment="1">
      <alignment horizontal="center" vertical="top"/>
    </xf>
    <xf numFmtId="3" fontId="4" fillId="6" borderId="53" xfId="0" applyNumberFormat="1" applyFont="1" applyFill="1" applyBorder="1" applyAlignment="1">
      <alignment horizontal="center" vertical="top"/>
    </xf>
    <xf numFmtId="0" fontId="4" fillId="6" borderId="72" xfId="0" applyFont="1" applyFill="1" applyBorder="1" applyAlignment="1">
      <alignment horizontal="center" vertical="top" wrapText="1"/>
    </xf>
    <xf numFmtId="3" fontId="1" fillId="6" borderId="52" xfId="0" applyNumberFormat="1" applyFont="1" applyFill="1" applyBorder="1" applyAlignment="1">
      <alignment horizontal="center" vertical="top"/>
    </xf>
    <xf numFmtId="3" fontId="1" fillId="6" borderId="74" xfId="0" applyNumberFormat="1" applyFont="1" applyFill="1" applyBorder="1" applyAlignment="1">
      <alignment horizontal="center" vertical="top"/>
    </xf>
    <xf numFmtId="3" fontId="1" fillId="6" borderId="53" xfId="0" applyNumberFormat="1" applyFont="1" applyFill="1" applyBorder="1" applyAlignment="1">
      <alignment horizontal="center" vertical="top"/>
    </xf>
    <xf numFmtId="3" fontId="1" fillId="0" borderId="43" xfId="0" applyNumberFormat="1" applyFont="1" applyBorder="1" applyAlignment="1">
      <alignment horizontal="center" vertical="center" textRotation="90"/>
    </xf>
    <xf numFmtId="165" fontId="1" fillId="0" borderId="16" xfId="0" applyNumberFormat="1" applyFont="1" applyFill="1" applyBorder="1" applyAlignment="1">
      <alignment horizontal="center" vertical="top"/>
    </xf>
    <xf numFmtId="3" fontId="3" fillId="0" borderId="66"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54" xfId="0" applyNumberFormat="1" applyFont="1" applyBorder="1" applyAlignment="1">
      <alignment horizontal="center" vertical="top"/>
    </xf>
    <xf numFmtId="3" fontId="4" fillId="0" borderId="41" xfId="0" applyNumberFormat="1" applyFont="1" applyFill="1" applyBorder="1" applyAlignment="1">
      <alignment horizontal="center" vertical="center" textRotation="90" wrapText="1"/>
    </xf>
    <xf numFmtId="3" fontId="1" fillId="6" borderId="42" xfId="0" applyNumberFormat="1" applyFont="1" applyFill="1" applyBorder="1" applyAlignment="1">
      <alignment horizontal="left" vertical="top" wrapText="1"/>
    </xf>
    <xf numFmtId="3" fontId="4" fillId="0" borderId="74"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4" fillId="6" borderId="49" xfId="0" applyNumberFormat="1" applyFont="1" applyFill="1" applyBorder="1" applyAlignment="1">
      <alignment horizontal="left" vertical="top" wrapText="1"/>
    </xf>
    <xf numFmtId="3" fontId="4" fillId="0" borderId="49" xfId="0" applyNumberFormat="1" applyFont="1" applyFill="1" applyBorder="1" applyAlignment="1">
      <alignment horizontal="center" vertical="center" textRotation="90" wrapText="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6" borderId="16" xfId="0" applyNumberFormat="1" applyFont="1" applyFill="1" applyBorder="1" applyAlignment="1">
      <alignment horizontal="left" vertical="top" wrapText="1"/>
    </xf>
    <xf numFmtId="3" fontId="4" fillId="6" borderId="25" xfId="0" applyNumberFormat="1" applyFont="1" applyFill="1" applyBorder="1" applyAlignment="1">
      <alignment horizontal="left" vertical="top" wrapText="1"/>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6" borderId="7" xfId="0" applyNumberFormat="1" applyFont="1" applyFill="1" applyBorder="1" applyAlignment="1">
      <alignment horizontal="left" vertical="top" wrapText="1"/>
    </xf>
    <xf numFmtId="3" fontId="4" fillId="0" borderId="5"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1" fillId="6" borderId="16" xfId="0" applyNumberFormat="1" applyFont="1" applyFill="1" applyBorder="1" applyAlignment="1">
      <alignment horizontal="left" vertical="top" wrapText="1"/>
    </xf>
    <xf numFmtId="0" fontId="1" fillId="6" borderId="41" xfId="0" applyFont="1" applyFill="1" applyBorder="1" applyAlignment="1">
      <alignment horizontal="left" vertical="top" wrapText="1"/>
    </xf>
    <xf numFmtId="49" fontId="3" fillId="0" borderId="13" xfId="0" applyNumberFormat="1" applyFont="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18" xfId="0" applyNumberFormat="1" applyFont="1" applyFill="1" applyBorder="1" applyAlignment="1">
      <alignment horizontal="left" vertical="top" wrapText="1"/>
    </xf>
    <xf numFmtId="3" fontId="4" fillId="6" borderId="16" xfId="0" applyNumberFormat="1" applyFont="1" applyFill="1" applyBorder="1" applyAlignment="1">
      <alignment vertical="top" wrapText="1"/>
    </xf>
    <xf numFmtId="3" fontId="6" fillId="0" borderId="61" xfId="0" applyNumberFormat="1" applyFont="1" applyBorder="1" applyAlignment="1">
      <alignment horizontal="center" vertical="top"/>
    </xf>
    <xf numFmtId="3" fontId="4" fillId="0" borderId="7" xfId="0" applyNumberFormat="1" applyFont="1" applyFill="1" applyBorder="1" applyAlignment="1">
      <alignment horizontal="left" vertical="top" wrapText="1"/>
    </xf>
    <xf numFmtId="49" fontId="3" fillId="0" borderId="54" xfId="0" applyNumberFormat="1" applyFont="1" applyBorder="1" applyAlignment="1">
      <alignment horizontal="center" vertical="top"/>
    </xf>
    <xf numFmtId="3" fontId="4" fillId="0" borderId="59" xfId="0" applyNumberFormat="1" applyFont="1" applyFill="1" applyBorder="1" applyAlignment="1">
      <alignment horizontal="center" vertical="center" textRotation="90" wrapText="1"/>
    </xf>
    <xf numFmtId="3" fontId="3" fillId="6" borderId="54" xfId="0" applyNumberFormat="1" applyFont="1" applyFill="1" applyBorder="1" applyAlignment="1">
      <alignment horizontal="center" vertical="top"/>
    </xf>
    <xf numFmtId="3" fontId="4" fillId="0" borderId="16" xfId="0" applyNumberFormat="1" applyFont="1" applyBorder="1" applyAlignment="1">
      <alignment horizontal="center" vertical="top" wrapText="1"/>
    </xf>
    <xf numFmtId="3" fontId="6" fillId="0" borderId="43"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3" fontId="38" fillId="0" borderId="11" xfId="0" applyNumberFormat="1" applyFont="1" applyFill="1" applyBorder="1" applyAlignment="1">
      <alignment horizontal="center" vertical="top"/>
    </xf>
    <xf numFmtId="3" fontId="1" fillId="6" borderId="48" xfId="0" applyNumberFormat="1" applyFont="1" applyFill="1" applyBorder="1" applyAlignment="1">
      <alignment horizontal="left" vertical="top" wrapText="1"/>
    </xf>
    <xf numFmtId="0" fontId="1" fillId="6" borderId="40" xfId="0" applyFont="1" applyFill="1" applyBorder="1" applyAlignment="1">
      <alignment horizontal="left" vertical="top" wrapText="1"/>
    </xf>
    <xf numFmtId="3" fontId="38" fillId="0" borderId="5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42" xfId="0" applyNumberFormat="1" applyFont="1" applyFill="1" applyBorder="1" applyAlignment="1">
      <alignment horizontal="left" vertical="top" wrapText="1"/>
    </xf>
    <xf numFmtId="3" fontId="3" fillId="0" borderId="60" xfId="0" applyNumberFormat="1" applyFont="1" applyBorder="1" applyAlignment="1">
      <alignment horizontal="center" vertical="top"/>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6" borderId="52"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49" fontId="3" fillId="0" borderId="54" xfId="0" applyNumberFormat="1" applyFont="1" applyBorder="1" applyAlignment="1">
      <alignment horizontal="center" vertical="top" wrapText="1"/>
    </xf>
    <xf numFmtId="3" fontId="4" fillId="0" borderId="43" xfId="0" applyNumberFormat="1" applyFont="1" applyFill="1" applyBorder="1" applyAlignment="1">
      <alignment horizontal="center" vertical="center" textRotation="90" wrapText="1"/>
    </xf>
    <xf numFmtId="3" fontId="1" fillId="0" borderId="5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0" fontId="1" fillId="6" borderId="27" xfId="0" applyFont="1" applyFill="1" applyBorder="1" applyAlignment="1">
      <alignment vertical="top" wrapText="1"/>
    </xf>
    <xf numFmtId="0" fontId="1" fillId="0" borderId="18" xfId="0" applyFont="1" applyFill="1" applyBorder="1" applyAlignment="1">
      <alignment vertical="top" wrapText="1"/>
    </xf>
    <xf numFmtId="49" fontId="6" fillId="7" borderId="61" xfId="0" applyNumberFormat="1" applyFont="1" applyFill="1" applyBorder="1" applyAlignment="1">
      <alignment horizontal="center" vertical="top" wrapText="1"/>
    </xf>
    <xf numFmtId="3" fontId="1" fillId="6" borderId="16"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3" fillId="6" borderId="43" xfId="0" applyNumberFormat="1" applyFont="1" applyFill="1" applyBorder="1" applyAlignment="1">
      <alignment horizontal="center" vertical="top" wrapText="1"/>
    </xf>
    <xf numFmtId="3" fontId="3" fillId="6" borderId="39"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3" fillId="0" borderId="54"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48" xfId="0" applyNumberFormat="1" applyFont="1" applyFill="1" applyBorder="1" applyAlignment="1">
      <alignment horizontal="left" vertical="top" wrapText="1"/>
    </xf>
    <xf numFmtId="3" fontId="3" fillId="0" borderId="7" xfId="0" applyNumberFormat="1" applyFont="1" applyBorder="1" applyAlignment="1">
      <alignment horizontal="left" vertical="top" wrapText="1"/>
    </xf>
    <xf numFmtId="3" fontId="4" fillId="0" borderId="18" xfId="0" applyNumberFormat="1" applyFont="1" applyFill="1" applyBorder="1" applyAlignment="1">
      <alignment horizontal="left" vertical="top" wrapText="1"/>
    </xf>
    <xf numFmtId="3" fontId="4" fillId="6" borderId="16" xfId="0" applyNumberFormat="1" applyFont="1" applyFill="1" applyBorder="1" applyAlignment="1">
      <alignment vertical="top" wrapText="1"/>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3"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center" textRotation="90" wrapText="1"/>
    </xf>
    <xf numFmtId="3" fontId="4" fillId="0" borderId="50"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xf>
    <xf numFmtId="3" fontId="4" fillId="0" borderId="7" xfId="0" applyNumberFormat="1" applyFont="1" applyBorder="1" applyAlignment="1">
      <alignment horizontal="center" vertical="top" wrapText="1"/>
    </xf>
    <xf numFmtId="3" fontId="4" fillId="6" borderId="7" xfId="0" applyNumberFormat="1" applyFont="1" applyFill="1" applyBorder="1" applyAlignment="1">
      <alignment vertical="top" wrapText="1"/>
    </xf>
    <xf numFmtId="3" fontId="38" fillId="0" borderId="11" xfId="0" applyNumberFormat="1" applyFont="1" applyFill="1" applyBorder="1" applyAlignment="1">
      <alignment horizontal="center" vertical="top"/>
    </xf>
    <xf numFmtId="0" fontId="4" fillId="0" borderId="48" xfId="0" applyFont="1" applyFill="1" applyBorder="1" applyAlignment="1">
      <alignment horizontal="left" vertical="top" wrapText="1"/>
    </xf>
    <xf numFmtId="3" fontId="4" fillId="0" borderId="16"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4" fillId="0" borderId="16" xfId="0" applyNumberFormat="1" applyFont="1" applyFill="1" applyBorder="1" applyAlignment="1">
      <alignment horizontal="center" vertical="top" wrapText="1"/>
    </xf>
    <xf numFmtId="3" fontId="1" fillId="0" borderId="16"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3" fontId="4" fillId="6" borderId="16" xfId="0" applyNumberFormat="1" applyFont="1" applyFill="1" applyBorder="1" applyAlignment="1">
      <alignment horizontal="center" vertical="top" wrapText="1"/>
    </xf>
    <xf numFmtId="3" fontId="6" fillId="7" borderId="7" xfId="0" applyNumberFormat="1" applyFont="1" applyFill="1" applyBorder="1" applyAlignment="1">
      <alignment horizontal="left" vertical="top" wrapText="1"/>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3" fillId="0" borderId="45" xfId="0" applyNumberFormat="1" applyFont="1" applyBorder="1" applyAlignment="1">
      <alignment horizontal="center" vertical="top"/>
    </xf>
    <xf numFmtId="49" fontId="3" fillId="0" borderId="54" xfId="0" applyNumberFormat="1" applyFont="1" applyBorder="1" applyAlignment="1">
      <alignment horizontal="center" vertical="top" wrapText="1"/>
    </xf>
    <xf numFmtId="3" fontId="3" fillId="5" borderId="50" xfId="0" applyNumberFormat="1" applyFont="1" applyFill="1" applyBorder="1" applyAlignment="1">
      <alignment horizontal="center" vertical="top"/>
    </xf>
    <xf numFmtId="3" fontId="6" fillId="0" borderId="54" xfId="0" applyNumberFormat="1" applyFont="1" applyBorder="1" applyAlignment="1">
      <alignment horizontal="center" vertical="top" wrapText="1"/>
    </xf>
    <xf numFmtId="3" fontId="4" fillId="0" borderId="61" xfId="0" applyNumberFormat="1" applyFont="1" applyFill="1" applyBorder="1" applyAlignment="1">
      <alignment horizontal="center" vertical="top"/>
    </xf>
    <xf numFmtId="3" fontId="4" fillId="0" borderId="5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3" fontId="4" fillId="0" borderId="54" xfId="0" applyNumberFormat="1" applyFont="1" applyFill="1" applyBorder="1" applyAlignment="1">
      <alignment horizontal="center" vertical="top"/>
    </xf>
    <xf numFmtId="3" fontId="1" fillId="0" borderId="50" xfId="0" applyNumberFormat="1" applyFont="1" applyFill="1" applyBorder="1" applyAlignment="1">
      <alignment horizontal="center" vertical="top" wrapText="1"/>
    </xf>
    <xf numFmtId="3" fontId="4" fillId="0" borderId="4" xfId="0" applyNumberFormat="1" applyFont="1" applyFill="1" applyBorder="1" applyAlignment="1">
      <alignment horizontal="center" vertical="top"/>
    </xf>
    <xf numFmtId="3" fontId="4" fillId="0" borderId="48" xfId="0" applyNumberFormat="1" applyFont="1" applyBorder="1" applyAlignment="1">
      <alignment horizontal="center" vertical="top" wrapText="1"/>
    </xf>
    <xf numFmtId="3" fontId="4" fillId="0" borderId="40"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xf>
    <xf numFmtId="49" fontId="3" fillId="0" borderId="14" xfId="0" applyNumberFormat="1" applyFont="1" applyBorder="1" applyAlignment="1">
      <alignment horizontal="center" vertical="top"/>
    </xf>
    <xf numFmtId="3" fontId="4" fillId="0" borderId="15" xfId="0" applyNumberFormat="1" applyFont="1" applyFill="1" applyBorder="1" applyAlignment="1">
      <alignment vertical="top" wrapText="1"/>
    </xf>
    <xf numFmtId="3" fontId="6" fillId="0" borderId="74" xfId="0" applyNumberFormat="1" applyFont="1" applyBorder="1" applyAlignment="1">
      <alignment horizontal="center" vertical="top"/>
    </xf>
    <xf numFmtId="0" fontId="1" fillId="0" borderId="51" xfId="0" applyFont="1" applyFill="1" applyBorder="1" applyAlignment="1">
      <alignment vertical="top" wrapText="1"/>
    </xf>
    <xf numFmtId="3" fontId="4" fillId="0" borderId="49" xfId="0" applyNumberFormat="1" applyFont="1" applyBorder="1" applyAlignment="1">
      <alignment horizontal="center" vertical="top"/>
    </xf>
    <xf numFmtId="3" fontId="4" fillId="0" borderId="74" xfId="0" applyNumberFormat="1" applyFont="1" applyBorder="1" applyAlignment="1">
      <alignment horizontal="center" vertical="top"/>
    </xf>
    <xf numFmtId="3" fontId="4" fillId="0" borderId="53" xfId="0" applyNumberFormat="1" applyFont="1" applyBorder="1" applyAlignment="1">
      <alignment horizontal="center" vertical="top"/>
    </xf>
    <xf numFmtId="165" fontId="1" fillId="0" borderId="48" xfId="0" applyNumberFormat="1" applyFont="1" applyBorder="1" applyAlignment="1">
      <alignment horizontal="center" vertical="top"/>
    </xf>
    <xf numFmtId="0" fontId="4" fillId="6" borderId="12" xfId="0" applyFont="1" applyFill="1" applyBorder="1" applyAlignment="1">
      <alignment horizontal="center" vertical="top"/>
    </xf>
    <xf numFmtId="0" fontId="4" fillId="6" borderId="47" xfId="0" applyFont="1" applyFill="1" applyBorder="1" applyAlignment="1">
      <alignment horizontal="center" vertical="top"/>
    </xf>
    <xf numFmtId="3" fontId="4" fillId="6" borderId="37" xfId="0" applyNumberFormat="1" applyFont="1" applyFill="1" applyBorder="1" applyAlignment="1">
      <alignment horizontal="center" vertical="top"/>
    </xf>
    <xf numFmtId="164" fontId="4" fillId="6" borderId="37" xfId="0" applyNumberFormat="1" applyFont="1" applyFill="1" applyBorder="1" applyAlignment="1">
      <alignment horizontal="center" vertical="top" wrapText="1"/>
    </xf>
    <xf numFmtId="3" fontId="4" fillId="0" borderId="59" xfId="0" applyNumberFormat="1" applyFont="1" applyFill="1" applyBorder="1" applyAlignment="1">
      <alignment vertical="top"/>
    </xf>
    <xf numFmtId="3" fontId="4" fillId="0" borderId="23" xfId="0" applyNumberFormat="1" applyFont="1" applyFill="1" applyBorder="1" applyAlignment="1">
      <alignment vertical="top"/>
    </xf>
    <xf numFmtId="3" fontId="4" fillId="0" borderId="60" xfId="0" applyNumberFormat="1" applyFont="1" applyFill="1" applyBorder="1" applyAlignment="1">
      <alignment vertical="top"/>
    </xf>
    <xf numFmtId="3" fontId="17" fillId="0" borderId="39" xfId="0" applyNumberFormat="1" applyFont="1" applyFill="1" applyBorder="1" applyAlignment="1">
      <alignment vertical="center" textRotation="90" wrapText="1"/>
    </xf>
    <xf numFmtId="3" fontId="17" fillId="0" borderId="52" xfId="0" applyNumberFormat="1" applyFont="1" applyFill="1" applyBorder="1" applyAlignment="1">
      <alignment vertical="center" textRotation="90" wrapText="1"/>
    </xf>
    <xf numFmtId="164" fontId="6" fillId="6" borderId="41" xfId="0" applyNumberFormat="1" applyFont="1" applyFill="1" applyBorder="1" applyAlignment="1">
      <alignment horizontal="center" vertical="top"/>
    </xf>
    <xf numFmtId="164" fontId="6" fillId="6" borderId="13" xfId="0" applyNumberFormat="1" applyFont="1" applyFill="1" applyBorder="1" applyAlignment="1">
      <alignment horizontal="center" vertical="top"/>
    </xf>
    <xf numFmtId="164" fontId="6" fillId="6" borderId="0" xfId="0" applyNumberFormat="1" applyFont="1" applyFill="1" applyBorder="1" applyAlignment="1">
      <alignment horizontal="center" vertical="top"/>
    </xf>
    <xf numFmtId="164" fontId="6" fillId="6" borderId="54" xfId="0" applyNumberFormat="1" applyFont="1" applyFill="1" applyBorder="1" applyAlignment="1">
      <alignment horizontal="center" vertical="top"/>
    </xf>
    <xf numFmtId="3" fontId="1" fillId="6" borderId="30" xfId="0" applyNumberFormat="1" applyFont="1" applyFill="1" applyBorder="1" applyAlignment="1">
      <alignment horizontal="center" vertical="top"/>
    </xf>
    <xf numFmtId="164" fontId="4" fillId="6" borderId="39" xfId="0" applyNumberFormat="1" applyFont="1" applyFill="1" applyBorder="1" applyAlignment="1">
      <alignment horizontal="center" vertical="top"/>
    </xf>
    <xf numFmtId="0" fontId="4" fillId="0" borderId="51" xfId="0" applyFont="1" applyFill="1" applyBorder="1" applyAlignment="1">
      <alignment horizontal="left" vertical="top" wrapText="1"/>
    </xf>
    <xf numFmtId="49" fontId="4" fillId="0" borderId="50" xfId="0" applyNumberFormat="1" applyFont="1" applyFill="1" applyBorder="1" applyAlignment="1">
      <alignment horizontal="center" vertical="top" wrapText="1"/>
    </xf>
    <xf numFmtId="49" fontId="4" fillId="0" borderId="53" xfId="0" applyNumberFormat="1" applyFont="1" applyFill="1" applyBorder="1" applyAlignment="1">
      <alignment horizontal="center" vertical="top" wrapText="1"/>
    </xf>
    <xf numFmtId="164" fontId="1" fillId="0" borderId="66" xfId="0" applyNumberFormat="1" applyFont="1" applyBorder="1" applyAlignment="1">
      <alignment horizontal="center" vertical="top"/>
    </xf>
    <xf numFmtId="164" fontId="4" fillId="0" borderId="51" xfId="0" applyNumberFormat="1" applyFont="1" applyBorder="1" applyAlignment="1">
      <alignment horizontal="center" vertical="top"/>
    </xf>
    <xf numFmtId="164" fontId="4" fillId="0" borderId="48" xfId="0" applyNumberFormat="1" applyFont="1" applyBorder="1" applyAlignment="1">
      <alignment horizontal="center" vertical="top"/>
    </xf>
    <xf numFmtId="164" fontId="1" fillId="7" borderId="53" xfId="0" applyNumberFormat="1" applyFont="1" applyFill="1" applyBorder="1" applyAlignment="1">
      <alignment horizontal="center" vertical="top" wrapText="1"/>
    </xf>
    <xf numFmtId="164" fontId="4" fillId="7" borderId="53" xfId="0" applyNumberFormat="1" applyFont="1" applyFill="1" applyBorder="1" applyAlignment="1">
      <alignment horizontal="center" vertical="top" wrapText="1"/>
    </xf>
    <xf numFmtId="0" fontId="11" fillId="0" borderId="80" xfId="0" applyFont="1" applyFill="1" applyBorder="1" applyAlignment="1">
      <alignment vertical="top" wrapText="1"/>
    </xf>
    <xf numFmtId="3" fontId="38" fillId="0" borderId="49" xfId="0" applyNumberFormat="1" applyFont="1" applyBorder="1" applyAlignment="1">
      <alignment horizontal="center" vertical="top"/>
    </xf>
    <xf numFmtId="3" fontId="3" fillId="6" borderId="52" xfId="0" applyNumberFormat="1" applyFont="1" applyFill="1" applyBorder="1" applyAlignment="1">
      <alignment vertical="top" wrapText="1"/>
    </xf>
    <xf numFmtId="3" fontId="3" fillId="6" borderId="53" xfId="0" applyNumberFormat="1" applyFont="1" applyFill="1" applyBorder="1" applyAlignment="1">
      <alignment horizontal="center" vertical="top"/>
    </xf>
    <xf numFmtId="3" fontId="1" fillId="7" borderId="41" xfId="0" applyNumberFormat="1" applyFont="1" applyFill="1" applyBorder="1" applyAlignment="1">
      <alignment horizontal="center" vertical="top" wrapText="1"/>
    </xf>
    <xf numFmtId="3" fontId="4" fillId="0" borderId="62" xfId="0" applyNumberFormat="1" applyFont="1" applyFill="1" applyBorder="1" applyAlignment="1">
      <alignment vertical="center" textRotation="90" wrapText="1"/>
    </xf>
    <xf numFmtId="3" fontId="3" fillId="0" borderId="60" xfId="0" applyNumberFormat="1" applyFont="1" applyBorder="1" applyAlignment="1">
      <alignment vertical="top"/>
    </xf>
    <xf numFmtId="3" fontId="3" fillId="0" borderId="53" xfId="0" applyNumberFormat="1" applyFont="1" applyBorder="1" applyAlignment="1">
      <alignment vertical="top"/>
    </xf>
    <xf numFmtId="3" fontId="3" fillId="6" borderId="48" xfId="0" applyNumberFormat="1" applyFont="1" applyFill="1" applyBorder="1" applyAlignment="1">
      <alignment horizontal="center" vertical="top"/>
    </xf>
    <xf numFmtId="164" fontId="3" fillId="6" borderId="51" xfId="0" applyNumberFormat="1" applyFont="1" applyFill="1" applyBorder="1" applyAlignment="1">
      <alignment horizontal="center" vertical="top"/>
    </xf>
    <xf numFmtId="164" fontId="6" fillId="6" borderId="49" xfId="0" applyNumberFormat="1" applyFont="1" applyFill="1" applyBorder="1" applyAlignment="1">
      <alignment horizontal="center" vertical="top"/>
    </xf>
    <xf numFmtId="164" fontId="6" fillId="6" borderId="50" xfId="0" applyNumberFormat="1" applyFont="1" applyFill="1" applyBorder="1" applyAlignment="1">
      <alignment horizontal="center" vertical="top"/>
    </xf>
    <xf numFmtId="164" fontId="6" fillId="6" borderId="51" xfId="0" applyNumberFormat="1" applyFont="1" applyFill="1" applyBorder="1" applyAlignment="1">
      <alignment horizontal="center" vertical="top"/>
    </xf>
    <xf numFmtId="164" fontId="6" fillId="6" borderId="53" xfId="0" applyNumberFormat="1" applyFont="1" applyFill="1" applyBorder="1" applyAlignment="1">
      <alignment horizontal="center" vertical="top"/>
    </xf>
    <xf numFmtId="164" fontId="1" fillId="0" borderId="51" xfId="0" applyNumberFormat="1" applyFont="1" applyBorder="1" applyAlignment="1">
      <alignment horizontal="center" vertical="top"/>
    </xf>
    <xf numFmtId="164" fontId="1" fillId="0" borderId="48" xfId="0" applyNumberFormat="1" applyFont="1" applyBorder="1" applyAlignment="1">
      <alignment horizontal="center" vertical="top"/>
    </xf>
    <xf numFmtId="2" fontId="18" fillId="0" borderId="52" xfId="0" applyNumberFormat="1" applyFont="1" applyFill="1" applyBorder="1" applyAlignment="1">
      <alignment horizontal="center" vertical="top"/>
    </xf>
    <xf numFmtId="1" fontId="1" fillId="6" borderId="50" xfId="0" applyNumberFormat="1" applyFont="1" applyFill="1" applyBorder="1" applyAlignment="1">
      <alignment horizontal="center" vertical="top"/>
    </xf>
    <xf numFmtId="2" fontId="1" fillId="6" borderId="50" xfId="0" applyNumberFormat="1" applyFont="1" applyFill="1" applyBorder="1" applyAlignment="1">
      <alignment horizontal="center" vertical="top"/>
    </xf>
    <xf numFmtId="2" fontId="1" fillId="6" borderId="53" xfId="0" applyNumberFormat="1" applyFont="1" applyFill="1" applyBorder="1" applyAlignment="1">
      <alignment horizontal="center" vertical="top"/>
    </xf>
    <xf numFmtId="164" fontId="4" fillId="6" borderId="66" xfId="0" applyNumberFormat="1" applyFont="1" applyFill="1" applyBorder="1" applyAlignment="1">
      <alignment horizontal="center" vertical="top" wrapText="1"/>
    </xf>
    <xf numFmtId="164" fontId="4" fillId="6" borderId="11" xfId="0" applyNumberFormat="1" applyFont="1" applyFill="1" applyBorder="1" applyAlignment="1">
      <alignment horizontal="center" vertical="top"/>
    </xf>
    <xf numFmtId="3" fontId="4" fillId="0" borderId="51" xfId="0" applyNumberFormat="1" applyFont="1" applyFill="1" applyBorder="1" applyAlignment="1">
      <alignment horizontal="center" vertical="top" textRotation="180" wrapText="1"/>
    </xf>
    <xf numFmtId="3" fontId="38" fillId="0" borderId="49" xfId="0" applyNumberFormat="1" applyFont="1" applyFill="1" applyBorder="1" applyAlignment="1">
      <alignment horizontal="center" vertical="top" wrapText="1"/>
    </xf>
    <xf numFmtId="49" fontId="3" fillId="6" borderId="54" xfId="0" applyNumberFormat="1" applyFont="1" applyFill="1" applyBorder="1" applyAlignment="1">
      <alignment horizontal="center" vertical="top"/>
    </xf>
    <xf numFmtId="3" fontId="1" fillId="6" borderId="40"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164" fontId="1" fillId="6" borderId="40"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6" fillId="0" borderId="61" xfId="0" applyNumberFormat="1" applyFont="1" applyBorder="1" applyAlignment="1">
      <alignment horizontal="center" vertical="top"/>
    </xf>
    <xf numFmtId="3" fontId="3" fillId="5" borderId="22" xfId="0" applyNumberFormat="1" applyFont="1" applyFill="1" applyBorder="1" applyAlignment="1">
      <alignment horizontal="center" vertical="top"/>
    </xf>
    <xf numFmtId="49" fontId="3" fillId="0" borderId="22" xfId="0" applyNumberFormat="1" applyFont="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3" fontId="6" fillId="7" borderId="7" xfId="0" applyNumberFormat="1" applyFont="1" applyFill="1" applyBorder="1" applyAlignment="1">
      <alignment horizontal="left" vertical="top" wrapText="1"/>
    </xf>
    <xf numFmtId="3" fontId="6" fillId="7" borderId="16" xfId="0" applyNumberFormat="1" applyFont="1" applyFill="1" applyBorder="1" applyAlignment="1">
      <alignment horizontal="left" vertical="top" wrapText="1"/>
    </xf>
    <xf numFmtId="3" fontId="1" fillId="0" borderId="43"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4" fillId="0" borderId="41" xfId="0" applyNumberFormat="1" applyFont="1" applyFill="1" applyBorder="1" applyAlignment="1">
      <alignment vertical="top" wrapText="1"/>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49" fontId="3" fillId="0" borderId="72" xfId="0" applyNumberFormat="1" applyFont="1" applyBorder="1" applyAlignment="1">
      <alignment horizontal="center" vertical="top"/>
    </xf>
    <xf numFmtId="3" fontId="3" fillId="11" borderId="33" xfId="0" applyNumberFormat="1" applyFont="1" applyFill="1" applyBorder="1" applyAlignment="1">
      <alignment horizontal="center" vertical="top" wrapText="1"/>
    </xf>
    <xf numFmtId="3" fontId="3" fillId="11" borderId="33" xfId="0" applyNumberFormat="1" applyFont="1" applyFill="1" applyBorder="1" applyAlignment="1">
      <alignment horizontal="center" vertical="top"/>
    </xf>
    <xf numFmtId="3" fontId="3" fillId="11" borderId="36" xfId="0" applyNumberFormat="1" applyFont="1" applyFill="1" applyBorder="1" applyAlignment="1">
      <alignment horizontal="center" vertical="top"/>
    </xf>
    <xf numFmtId="3" fontId="3" fillId="11" borderId="39" xfId="0" applyNumberFormat="1" applyFont="1" applyFill="1" applyBorder="1" applyAlignment="1">
      <alignment horizontal="center" vertical="top"/>
    </xf>
    <xf numFmtId="3" fontId="3" fillId="11" borderId="52" xfId="0" applyNumberFormat="1" applyFont="1" applyFill="1" applyBorder="1" applyAlignment="1">
      <alignment horizontal="center" vertical="top"/>
    </xf>
    <xf numFmtId="3" fontId="3" fillId="11" borderId="43" xfId="0" applyNumberFormat="1" applyFont="1" applyFill="1" applyBorder="1" applyAlignment="1">
      <alignment horizontal="center" vertical="top"/>
    </xf>
    <xf numFmtId="3" fontId="3" fillId="11" borderId="59" xfId="0" applyNumberFormat="1" applyFont="1" applyFill="1" applyBorder="1" applyAlignment="1">
      <alignment horizontal="center" vertical="top"/>
    </xf>
    <xf numFmtId="3" fontId="3" fillId="11" borderId="8" xfId="0" applyNumberFormat="1" applyFont="1" applyFill="1" applyBorder="1" applyAlignment="1">
      <alignment horizontal="center" vertical="top"/>
    </xf>
    <xf numFmtId="3" fontId="3" fillId="11" borderId="41" xfId="0" applyNumberFormat="1" applyFont="1" applyFill="1" applyBorder="1" applyAlignment="1">
      <alignment horizontal="center" vertical="top"/>
    </xf>
    <xf numFmtId="3" fontId="3" fillId="11" borderId="62" xfId="0" applyNumberFormat="1" applyFont="1" applyFill="1" applyBorder="1" applyAlignment="1">
      <alignment horizontal="center" vertical="top"/>
    </xf>
    <xf numFmtId="3" fontId="3" fillId="11" borderId="36" xfId="0" applyNumberFormat="1" applyFont="1" applyFill="1" applyBorder="1" applyAlignment="1">
      <alignment horizontal="center" vertical="top" wrapText="1"/>
    </xf>
    <xf numFmtId="3" fontId="3" fillId="11" borderId="39" xfId="0" applyNumberFormat="1" applyFont="1" applyFill="1" applyBorder="1" applyAlignment="1">
      <alignment horizontal="center" vertical="top" wrapText="1"/>
    </xf>
    <xf numFmtId="3" fontId="3" fillId="11" borderId="52" xfId="0" applyNumberFormat="1" applyFont="1" applyFill="1" applyBorder="1" applyAlignment="1">
      <alignment horizontal="center" vertical="top" wrapText="1"/>
    </xf>
    <xf numFmtId="3" fontId="1" fillId="11" borderId="39" xfId="0" applyNumberFormat="1" applyFont="1" applyFill="1" applyBorder="1" applyAlignment="1">
      <alignment horizontal="center" vertical="top"/>
    </xf>
    <xf numFmtId="3" fontId="3" fillId="11" borderId="23" xfId="0" applyNumberFormat="1" applyFont="1" applyFill="1" applyBorder="1" applyAlignment="1">
      <alignment horizontal="center" vertical="top"/>
    </xf>
    <xf numFmtId="164" fontId="3" fillId="11" borderId="70" xfId="0" applyNumberFormat="1" applyFont="1" applyFill="1" applyBorder="1" applyAlignment="1">
      <alignment horizontal="center" vertical="top"/>
    </xf>
    <xf numFmtId="164" fontId="3" fillId="11" borderId="10" xfId="0" applyNumberFormat="1" applyFont="1" applyFill="1" applyBorder="1" applyAlignment="1">
      <alignment horizontal="center" vertical="top"/>
    </xf>
    <xf numFmtId="164" fontId="3" fillId="11" borderId="9" xfId="0" applyNumberFormat="1" applyFont="1" applyFill="1" applyBorder="1" applyAlignment="1">
      <alignment horizontal="center" vertical="top"/>
    </xf>
    <xf numFmtId="3" fontId="3" fillId="12" borderId="33" xfId="0" applyNumberFormat="1" applyFont="1" applyFill="1" applyBorder="1" applyAlignment="1">
      <alignment horizontal="center" vertical="top"/>
    </xf>
    <xf numFmtId="164" fontId="3" fillId="12" borderId="25" xfId="0" applyNumberFormat="1" applyFont="1" applyFill="1" applyBorder="1" applyAlignment="1">
      <alignment horizontal="center" vertical="top" wrapText="1"/>
    </xf>
    <xf numFmtId="164" fontId="3" fillId="12" borderId="24" xfId="0" applyNumberFormat="1" applyFont="1" applyFill="1" applyBorder="1" applyAlignment="1">
      <alignment horizontal="center" vertical="top" wrapText="1"/>
    </xf>
    <xf numFmtId="164" fontId="3" fillId="12" borderId="1" xfId="0" applyNumberFormat="1" applyFont="1" applyFill="1" applyBorder="1" applyAlignment="1">
      <alignment horizontal="center" vertical="top" wrapText="1"/>
    </xf>
    <xf numFmtId="164" fontId="6" fillId="12" borderId="8" xfId="0" applyNumberFormat="1" applyFont="1" applyFill="1" applyBorder="1" applyAlignment="1">
      <alignment horizontal="center" vertical="top" wrapText="1"/>
    </xf>
    <xf numFmtId="164" fontId="6" fillId="12" borderId="70" xfId="0" applyNumberFormat="1" applyFont="1" applyFill="1" applyBorder="1" applyAlignment="1">
      <alignment horizontal="center" vertical="top" wrapText="1"/>
    </xf>
    <xf numFmtId="164" fontId="3" fillId="11" borderId="65" xfId="0" applyNumberFormat="1" applyFont="1" applyFill="1" applyBorder="1" applyAlignment="1">
      <alignment horizontal="center" vertical="top"/>
    </xf>
    <xf numFmtId="164" fontId="3" fillId="11" borderId="8" xfId="0" applyNumberFormat="1" applyFont="1" applyFill="1" applyBorder="1" applyAlignment="1">
      <alignment horizontal="center" vertical="top"/>
    </xf>
    <xf numFmtId="164" fontId="3" fillId="11" borderId="34" xfId="0" applyNumberFormat="1" applyFont="1" applyFill="1" applyBorder="1" applyAlignment="1">
      <alignment horizontal="center" vertical="top"/>
    </xf>
    <xf numFmtId="164" fontId="3" fillId="11" borderId="79" xfId="0" applyNumberFormat="1" applyFont="1" applyFill="1" applyBorder="1" applyAlignment="1">
      <alignment horizontal="center" vertical="top"/>
    </xf>
    <xf numFmtId="164" fontId="3" fillId="12" borderId="23" xfId="0" applyNumberFormat="1" applyFont="1" applyFill="1" applyBorder="1" applyAlignment="1">
      <alignment horizontal="center" vertical="top" wrapText="1"/>
    </xf>
    <xf numFmtId="164" fontId="3" fillId="12" borderId="62" xfId="0" applyNumberFormat="1" applyFont="1" applyFill="1" applyBorder="1" applyAlignment="1">
      <alignment horizontal="center" vertical="top" wrapText="1"/>
    </xf>
    <xf numFmtId="164" fontId="3" fillId="12" borderId="22" xfId="0" applyNumberFormat="1" applyFont="1" applyFill="1" applyBorder="1" applyAlignment="1">
      <alignment horizontal="center" vertical="top" wrapText="1"/>
    </xf>
    <xf numFmtId="164" fontId="3" fillId="12" borderId="60" xfId="0" applyNumberFormat="1" applyFont="1" applyFill="1" applyBorder="1" applyAlignment="1">
      <alignment horizontal="center" vertical="top" wrapText="1"/>
    </xf>
    <xf numFmtId="164" fontId="6" fillId="12" borderId="9" xfId="0" applyNumberFormat="1" applyFont="1" applyFill="1" applyBorder="1" applyAlignment="1">
      <alignment horizontal="center" vertical="top" wrapText="1"/>
    </xf>
    <xf numFmtId="164" fontId="6" fillId="12" borderId="65" xfId="0" applyNumberFormat="1" applyFont="1" applyFill="1" applyBorder="1" applyAlignment="1">
      <alignment horizontal="center" vertical="top" wrapText="1"/>
    </xf>
    <xf numFmtId="164" fontId="6" fillId="12" borderId="34" xfId="0" applyNumberFormat="1" applyFont="1" applyFill="1" applyBorder="1" applyAlignment="1">
      <alignment horizontal="center" vertical="top" wrapText="1"/>
    </xf>
    <xf numFmtId="3" fontId="3" fillId="13" borderId="34" xfId="0" applyNumberFormat="1" applyFont="1" applyFill="1" applyBorder="1" applyAlignment="1">
      <alignment horizontal="center" vertical="top"/>
    </xf>
    <xf numFmtId="0" fontId="16" fillId="0" borderId="0" xfId="0" applyFont="1" applyAlignment="1">
      <alignment horizontal="center" vertical="top"/>
    </xf>
    <xf numFmtId="0" fontId="19" fillId="0" borderId="0" xfId="0" applyFont="1" applyAlignment="1">
      <alignment horizontal="center" vertical="top"/>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4" fillId="0" borderId="0"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3" fillId="0" borderId="54" xfId="0" applyNumberFormat="1" applyFont="1" applyBorder="1" applyAlignment="1">
      <alignment horizontal="center" vertical="top"/>
    </xf>
    <xf numFmtId="3" fontId="1" fillId="6" borderId="49" xfId="0" applyNumberFormat="1" applyFont="1" applyFill="1" applyBorder="1" applyAlignment="1">
      <alignment horizontal="left" vertical="top" wrapText="1"/>
    </xf>
    <xf numFmtId="3" fontId="4" fillId="0" borderId="39" xfId="0" applyNumberFormat="1" applyFont="1" applyFill="1" applyBorder="1" applyAlignment="1">
      <alignment horizontal="center" vertical="top" wrapText="1"/>
    </xf>
    <xf numFmtId="3" fontId="4" fillId="0" borderId="74"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3" fillId="5" borderId="13" xfId="0" applyNumberFormat="1" applyFont="1" applyFill="1" applyBorder="1" applyAlignment="1">
      <alignment horizontal="center" vertical="top"/>
    </xf>
    <xf numFmtId="3" fontId="4" fillId="6" borderId="42" xfId="0" applyNumberFormat="1" applyFont="1" applyFill="1" applyBorder="1" applyAlignment="1">
      <alignment horizontal="left" vertical="top" wrapText="1"/>
    </xf>
    <xf numFmtId="3" fontId="3" fillId="11" borderId="39" xfId="0" applyNumberFormat="1" applyFont="1" applyFill="1" applyBorder="1" applyAlignment="1">
      <alignment horizontal="center" vertical="top"/>
    </xf>
    <xf numFmtId="3" fontId="1" fillId="6" borderId="42" xfId="0" applyNumberFormat="1"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3" fontId="4" fillId="0" borderId="41"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3" fillId="11"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6" borderId="16" xfId="0" applyNumberFormat="1" applyFont="1" applyFill="1" applyBorder="1" applyAlignment="1">
      <alignment horizontal="left"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3" fillId="0" borderId="45" xfId="0" applyNumberFormat="1" applyFont="1" applyBorder="1" applyAlignment="1">
      <alignment horizontal="center" vertical="top"/>
    </xf>
    <xf numFmtId="3" fontId="1" fillId="6" borderId="16" xfId="0" applyNumberFormat="1" applyFont="1" applyFill="1" applyBorder="1" applyAlignment="1">
      <alignment horizontal="left" vertical="top" wrapText="1"/>
    </xf>
    <xf numFmtId="0" fontId="1" fillId="6" borderId="42" xfId="0" applyFont="1" applyFill="1" applyBorder="1" applyAlignment="1">
      <alignment horizontal="left" vertical="top" wrapText="1"/>
    </xf>
    <xf numFmtId="3" fontId="3" fillId="11"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5" xfId="0" applyNumberFormat="1" applyFont="1" applyFill="1" applyBorder="1" applyAlignment="1">
      <alignment horizontal="center" vertical="top"/>
    </xf>
    <xf numFmtId="3" fontId="4"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6" borderId="16" xfId="0" applyNumberFormat="1" applyFont="1" applyFill="1" applyBorder="1" applyAlignment="1">
      <alignment vertical="top" wrapText="1"/>
    </xf>
    <xf numFmtId="0" fontId="4" fillId="0" borderId="16" xfId="0" applyFont="1" applyFill="1" applyBorder="1" applyAlignment="1">
      <alignment horizontal="left" vertical="top" wrapText="1"/>
    </xf>
    <xf numFmtId="3" fontId="6"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59" xfId="0" applyNumberFormat="1" applyFont="1" applyFill="1" applyBorder="1" applyAlignment="1">
      <alignment horizontal="center" vertical="center" textRotation="90" wrapText="1"/>
    </xf>
    <xf numFmtId="3" fontId="3" fillId="6" borderId="43"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0" fontId="4" fillId="0" borderId="48" xfId="0" applyFont="1" applyFill="1" applyBorder="1" applyAlignment="1">
      <alignment horizontal="left" vertical="top" wrapText="1"/>
    </xf>
    <xf numFmtId="3" fontId="4" fillId="0" borderId="16" xfId="0" applyNumberFormat="1" applyFont="1" applyBorder="1" applyAlignment="1">
      <alignment horizontal="center" vertical="top" wrapText="1"/>
    </xf>
    <xf numFmtId="3" fontId="6" fillId="0" borderId="43" xfId="0" applyNumberFormat="1" applyFont="1" applyFill="1" applyBorder="1" applyAlignment="1">
      <alignment horizontal="center" vertical="top" wrapText="1"/>
    </xf>
    <xf numFmtId="3" fontId="4" fillId="6" borderId="40"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3" fontId="1" fillId="0" borderId="16" xfId="0" applyNumberFormat="1" applyFont="1" applyBorder="1" applyAlignment="1">
      <alignment horizontal="center" vertical="top" wrapText="1"/>
    </xf>
    <xf numFmtId="0" fontId="4" fillId="0" borderId="40" xfId="0" applyFont="1" applyFill="1" applyBorder="1" applyAlignment="1">
      <alignment horizontal="left" vertical="top" wrapText="1"/>
    </xf>
    <xf numFmtId="3" fontId="1" fillId="0" borderId="7"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1" fillId="6" borderId="48" xfId="0" applyNumberFormat="1" applyFont="1" applyFill="1" applyBorder="1" applyAlignment="1">
      <alignment horizontal="left" vertical="top" wrapText="1"/>
    </xf>
    <xf numFmtId="3" fontId="4" fillId="0" borderId="42" xfId="0" applyNumberFormat="1" applyFont="1" applyFill="1" applyBorder="1" applyAlignment="1">
      <alignment horizontal="left" vertical="top" wrapText="1"/>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1" fillId="7" borderId="16"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6" borderId="39" xfId="0" applyNumberFormat="1" applyFont="1" applyFill="1" applyBorder="1" applyAlignment="1">
      <alignment horizontal="center" vertical="top" wrapText="1"/>
    </xf>
    <xf numFmtId="3" fontId="4" fillId="6" borderId="52"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3" fontId="6" fillId="0" borderId="54" xfId="0" applyNumberFormat="1" applyFont="1" applyBorder="1" applyAlignment="1">
      <alignment horizontal="center" vertical="top" wrapText="1"/>
    </xf>
    <xf numFmtId="49" fontId="3" fillId="0" borderId="54" xfId="0" applyNumberFormat="1" applyFont="1" applyBorder="1" applyAlignment="1">
      <alignment horizontal="center" vertical="top" wrapText="1"/>
    </xf>
    <xf numFmtId="3" fontId="4" fillId="0" borderId="43" xfId="0" applyNumberFormat="1" applyFont="1" applyFill="1" applyBorder="1" applyAlignment="1">
      <alignment horizontal="center" vertical="center" textRotation="90" wrapText="1"/>
    </xf>
    <xf numFmtId="3" fontId="6" fillId="7" borderId="7" xfId="0" applyNumberFormat="1" applyFont="1" applyFill="1" applyBorder="1" applyAlignment="1">
      <alignment horizontal="left" vertical="top" wrapText="1"/>
    </xf>
    <xf numFmtId="3" fontId="6" fillId="7" borderId="16" xfId="0" applyNumberFormat="1" applyFont="1" applyFill="1" applyBorder="1" applyAlignment="1">
      <alignment horizontal="left" vertical="top" wrapText="1"/>
    </xf>
    <xf numFmtId="3" fontId="1" fillId="0" borderId="43"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wrapText="1"/>
    </xf>
    <xf numFmtId="164" fontId="6" fillId="6" borderId="44" xfId="0" applyNumberFormat="1" applyFont="1" applyFill="1" applyBorder="1" applyAlignment="1">
      <alignment horizontal="center" vertical="top"/>
    </xf>
    <xf numFmtId="164" fontId="4" fillId="6" borderId="35" xfId="0" applyNumberFormat="1" applyFont="1" applyFill="1" applyBorder="1" applyAlignment="1">
      <alignment horizontal="center" vertical="top" wrapText="1"/>
    </xf>
    <xf numFmtId="164" fontId="1" fillId="0" borderId="13" xfId="0" applyNumberFormat="1" applyFont="1" applyBorder="1" applyAlignment="1">
      <alignment horizontal="center" vertical="top"/>
    </xf>
    <xf numFmtId="164" fontId="18" fillId="6" borderId="13" xfId="0" applyNumberFormat="1" applyFont="1" applyFill="1" applyBorder="1" applyAlignment="1">
      <alignment horizontal="center" vertical="top" wrapText="1"/>
    </xf>
    <xf numFmtId="164" fontId="4" fillId="6" borderId="4" xfId="0" applyNumberFormat="1" applyFont="1" applyFill="1" applyBorder="1" applyAlignment="1">
      <alignment horizontal="center" vertical="top" wrapText="1"/>
    </xf>
    <xf numFmtId="164" fontId="3" fillId="8" borderId="13" xfId="0" applyNumberFormat="1" applyFont="1" applyFill="1" applyBorder="1" applyAlignment="1">
      <alignment horizontal="center" vertical="top"/>
    </xf>
    <xf numFmtId="164" fontId="7" fillId="0" borderId="9" xfId="0" applyNumberFormat="1" applyFont="1" applyBorder="1" applyAlignment="1">
      <alignment horizontal="center" vertical="center" wrapText="1"/>
    </xf>
    <xf numFmtId="164" fontId="1" fillId="0" borderId="51" xfId="0" applyNumberFormat="1" applyFont="1" applyBorder="1" applyAlignment="1">
      <alignment horizontal="center" vertical="top" wrapText="1"/>
    </xf>
    <xf numFmtId="164" fontId="7" fillId="0" borderId="34"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wrapText="1"/>
    </xf>
    <xf numFmtId="164" fontId="1" fillId="6" borderId="44" xfId="0" applyNumberFormat="1" applyFont="1" applyFill="1" applyBorder="1" applyAlignment="1">
      <alignment horizontal="center" vertical="top" wrapText="1"/>
    </xf>
    <xf numFmtId="164" fontId="1" fillId="6" borderId="50" xfId="0" applyNumberFormat="1" applyFont="1" applyFill="1" applyBorder="1" applyAlignment="1">
      <alignment horizontal="center" vertical="top" wrapText="1"/>
    </xf>
    <xf numFmtId="164" fontId="1" fillId="0" borderId="35" xfId="0" applyNumberFormat="1" applyFont="1" applyBorder="1" applyAlignment="1">
      <alignment horizontal="center" vertical="center" wrapText="1"/>
    </xf>
    <xf numFmtId="164" fontId="1" fillId="6" borderId="31"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164" fontId="1" fillId="7" borderId="37"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164" fontId="1" fillId="7" borderId="4"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3" fontId="4" fillId="0" borderId="41" xfId="0" applyNumberFormat="1" applyFont="1" applyFill="1" applyBorder="1" applyAlignment="1">
      <alignment vertical="top" wrapText="1"/>
    </xf>
    <xf numFmtId="164" fontId="1" fillId="7" borderId="41" xfId="0" applyNumberFormat="1" applyFont="1" applyFill="1" applyBorder="1" applyAlignment="1">
      <alignment horizontal="center" vertical="top" wrapText="1"/>
    </xf>
    <xf numFmtId="3" fontId="1" fillId="0" borderId="66"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2" fillId="0" borderId="60" xfId="0" applyNumberFormat="1" applyFont="1" applyFill="1" applyBorder="1" applyAlignment="1">
      <alignment vertical="top"/>
    </xf>
    <xf numFmtId="3" fontId="4" fillId="0" borderId="19" xfId="0" applyNumberFormat="1" applyFont="1" applyFill="1" applyBorder="1" applyAlignment="1">
      <alignment horizontal="center" vertical="top" wrapText="1"/>
    </xf>
    <xf numFmtId="1" fontId="4" fillId="0" borderId="19" xfId="0" applyNumberFormat="1" applyFont="1" applyFill="1" applyBorder="1" applyAlignment="1">
      <alignment horizontal="center" vertical="top"/>
    </xf>
    <xf numFmtId="3" fontId="4" fillId="6" borderId="66" xfId="0" applyNumberFormat="1" applyFont="1" applyFill="1" applyBorder="1" applyAlignment="1">
      <alignment horizontal="center" vertical="top"/>
    </xf>
    <xf numFmtId="3" fontId="1" fillId="0" borderId="32" xfId="0" applyNumberFormat="1" applyFont="1" applyBorder="1" applyAlignment="1">
      <alignment horizontal="center" vertical="top"/>
    </xf>
    <xf numFmtId="3" fontId="1" fillId="6" borderId="32" xfId="0" applyNumberFormat="1" applyFont="1" applyFill="1" applyBorder="1" applyAlignment="1">
      <alignment horizontal="center" vertical="top" wrapText="1"/>
    </xf>
    <xf numFmtId="164" fontId="24" fillId="6" borderId="11" xfId="0" applyNumberFormat="1" applyFont="1" applyFill="1" applyBorder="1" applyAlignment="1">
      <alignment horizontal="center" vertical="top"/>
    </xf>
    <xf numFmtId="164" fontId="24" fillId="6" borderId="12" xfId="0" applyNumberFormat="1" applyFont="1" applyFill="1" applyBorder="1" applyAlignment="1">
      <alignment horizontal="center" vertical="top"/>
    </xf>
    <xf numFmtId="164" fontId="24" fillId="6" borderId="52" xfId="0" applyNumberFormat="1" applyFont="1" applyFill="1" applyBorder="1" applyAlignment="1">
      <alignment horizontal="center" vertical="top"/>
    </xf>
    <xf numFmtId="164" fontId="21" fillId="6" borderId="49" xfId="0" applyNumberFormat="1" applyFont="1" applyFill="1" applyBorder="1" applyAlignment="1">
      <alignment horizontal="center" vertical="top"/>
    </xf>
    <xf numFmtId="164" fontId="21" fillId="6" borderId="42" xfId="0" applyNumberFormat="1" applyFont="1" applyFill="1" applyBorder="1" applyAlignment="1">
      <alignment horizontal="center" vertical="top"/>
    </xf>
    <xf numFmtId="164" fontId="21" fillId="6" borderId="44" xfId="0" applyNumberFormat="1" applyFont="1" applyFill="1" applyBorder="1" applyAlignment="1">
      <alignment horizontal="center" vertical="top"/>
    </xf>
    <xf numFmtId="164" fontId="21" fillId="6" borderId="31" xfId="0" applyNumberFormat="1" applyFont="1" applyFill="1" applyBorder="1" applyAlignment="1">
      <alignment horizontal="center" vertical="top"/>
    </xf>
    <xf numFmtId="164" fontId="21" fillId="6" borderId="41" xfId="0" applyNumberFormat="1" applyFont="1" applyFill="1" applyBorder="1" applyAlignment="1">
      <alignment horizontal="center" vertical="top"/>
    </xf>
    <xf numFmtId="164" fontId="21" fillId="6" borderId="13" xfId="0" applyNumberFormat="1" applyFont="1" applyFill="1" applyBorder="1" applyAlignment="1">
      <alignment horizontal="center" vertical="top"/>
    </xf>
    <xf numFmtId="164" fontId="21" fillId="6" borderId="27" xfId="0" applyNumberFormat="1" applyFont="1" applyFill="1" applyBorder="1" applyAlignment="1">
      <alignment horizontal="center" vertical="top"/>
    </xf>
    <xf numFmtId="164" fontId="21" fillId="6" borderId="3" xfId="0" applyNumberFormat="1" applyFont="1" applyFill="1" applyBorder="1" applyAlignment="1">
      <alignment horizontal="center" vertical="top"/>
    </xf>
    <xf numFmtId="164" fontId="1" fillId="0" borderId="0" xfId="0" applyNumberFormat="1" applyFont="1" applyAlignment="1">
      <alignment horizontal="center" vertical="top"/>
    </xf>
    <xf numFmtId="164" fontId="4" fillId="0" borderId="22" xfId="0" applyNumberFormat="1" applyFont="1" applyBorder="1" applyAlignment="1">
      <alignment horizontal="center" vertical="center" textRotation="90" wrapText="1"/>
    </xf>
    <xf numFmtId="164" fontId="4" fillId="0" borderId="22" xfId="0" applyNumberFormat="1" applyFont="1" applyFill="1" applyBorder="1" applyAlignment="1">
      <alignment horizontal="center" vertical="center" textRotation="90" wrapText="1"/>
    </xf>
    <xf numFmtId="164" fontId="1" fillId="6" borderId="2" xfId="0" applyNumberFormat="1" applyFont="1" applyFill="1" applyBorder="1" applyAlignment="1">
      <alignment horizontal="center" vertical="top"/>
    </xf>
    <xf numFmtId="164" fontId="1" fillId="7" borderId="52" xfId="0" applyNumberFormat="1" applyFont="1" applyFill="1" applyBorder="1" applyAlignment="1">
      <alignment horizontal="center" vertical="top"/>
    </xf>
    <xf numFmtId="164" fontId="4" fillId="0" borderId="11" xfId="0" applyNumberFormat="1" applyFont="1" applyBorder="1" applyAlignment="1">
      <alignment horizontal="center" vertical="top"/>
    </xf>
    <xf numFmtId="164" fontId="4" fillId="0" borderId="52" xfId="0" applyNumberFormat="1" applyFont="1" applyFill="1" applyBorder="1" applyAlignment="1">
      <alignment horizontal="center" vertical="top"/>
    </xf>
    <xf numFmtId="164" fontId="4" fillId="0" borderId="80" xfId="0" applyNumberFormat="1" applyFont="1" applyFill="1" applyBorder="1" applyAlignment="1">
      <alignment horizontal="center" vertical="top"/>
    </xf>
    <xf numFmtId="164" fontId="3" fillId="8" borderId="11" xfId="0" applyNumberFormat="1" applyFont="1" applyFill="1" applyBorder="1" applyAlignment="1">
      <alignment horizontal="center" vertical="top" wrapText="1"/>
    </xf>
    <xf numFmtId="164" fontId="3" fillId="6" borderId="80" xfId="0" applyNumberFormat="1" applyFont="1" applyFill="1" applyBorder="1" applyAlignment="1">
      <alignment horizontal="center" vertical="top"/>
    </xf>
    <xf numFmtId="164" fontId="6" fillId="8" borderId="68" xfId="0" applyNumberFormat="1" applyFont="1" applyFill="1" applyBorder="1" applyAlignment="1">
      <alignment horizontal="center" vertical="top" wrapText="1"/>
    </xf>
    <xf numFmtId="164" fontId="4" fillId="0" borderId="39" xfId="0" applyNumberFormat="1" applyFont="1" applyFill="1" applyBorder="1" applyAlignment="1">
      <alignment horizontal="center" vertical="top"/>
    </xf>
    <xf numFmtId="164" fontId="4" fillId="0" borderId="36" xfId="0" applyNumberFormat="1" applyFont="1" applyFill="1" applyBorder="1" applyAlignment="1">
      <alignment horizontal="center" vertical="top" wrapText="1"/>
    </xf>
    <xf numFmtId="164" fontId="4" fillId="0" borderId="36" xfId="0" applyNumberFormat="1" applyFont="1" applyBorder="1" applyAlignment="1">
      <alignment horizontal="center" vertical="top"/>
    </xf>
    <xf numFmtId="164" fontId="4" fillId="6" borderId="36" xfId="0" applyNumberFormat="1" applyFont="1" applyFill="1" applyBorder="1" applyAlignment="1">
      <alignment horizontal="center" vertical="top"/>
    </xf>
    <xf numFmtId="164" fontId="6" fillId="5" borderId="33" xfId="0" applyNumberFormat="1" applyFont="1" applyFill="1" applyBorder="1" applyAlignment="1">
      <alignment horizontal="center" vertical="top"/>
    </xf>
    <xf numFmtId="164" fontId="1" fillId="6" borderId="27" xfId="0" applyNumberFormat="1" applyFont="1" applyFill="1" applyBorder="1" applyAlignment="1">
      <alignment horizontal="center" vertical="top"/>
    </xf>
    <xf numFmtId="164" fontId="1" fillId="6" borderId="29" xfId="0" applyNumberFormat="1" applyFont="1" applyFill="1" applyBorder="1" applyAlignment="1">
      <alignment horizontal="center" vertical="center"/>
    </xf>
    <xf numFmtId="164" fontId="1" fillId="0" borderId="12" xfId="0" applyNumberFormat="1" applyFont="1" applyBorder="1" applyAlignment="1">
      <alignment horizontal="center" vertical="top"/>
    </xf>
    <xf numFmtId="164" fontId="1" fillId="0" borderId="47" xfId="0" applyNumberFormat="1" applyFont="1" applyBorder="1" applyAlignment="1">
      <alignment horizontal="center" vertical="top"/>
    </xf>
    <xf numFmtId="164" fontId="1" fillId="0" borderId="53" xfId="0" applyNumberFormat="1" applyFont="1" applyBorder="1" applyAlignment="1">
      <alignment horizontal="center" vertical="top"/>
    </xf>
    <xf numFmtId="164" fontId="1" fillId="6" borderId="55" xfId="0" applyNumberFormat="1" applyFont="1" applyFill="1" applyBorder="1" applyAlignment="1">
      <alignment horizontal="center" vertical="top"/>
    </xf>
    <xf numFmtId="164" fontId="18" fillId="0" borderId="30" xfId="0" applyNumberFormat="1" applyFont="1" applyFill="1" applyBorder="1" applyAlignment="1">
      <alignment horizontal="center" vertical="top"/>
    </xf>
    <xf numFmtId="164" fontId="1" fillId="0" borderId="30" xfId="0" applyNumberFormat="1" applyFont="1" applyBorder="1" applyAlignment="1">
      <alignment horizontal="center" vertical="top"/>
    </xf>
    <xf numFmtId="164" fontId="1" fillId="0" borderId="55" xfId="0" applyNumberFormat="1" applyFont="1" applyFill="1" applyBorder="1" applyAlignment="1">
      <alignment horizontal="center" vertical="top"/>
    </xf>
    <xf numFmtId="164" fontId="4" fillId="0" borderId="55" xfId="0" applyNumberFormat="1" applyFont="1" applyFill="1" applyBorder="1" applyAlignment="1">
      <alignment horizontal="center" vertical="top"/>
    </xf>
    <xf numFmtId="164" fontId="6" fillId="8" borderId="55" xfId="0" applyNumberFormat="1" applyFont="1" applyFill="1" applyBorder="1" applyAlignment="1">
      <alignment horizontal="center" vertical="top" wrapText="1"/>
    </xf>
    <xf numFmtId="164" fontId="6" fillId="8" borderId="77" xfId="0" applyNumberFormat="1" applyFont="1" applyFill="1" applyBorder="1" applyAlignment="1">
      <alignment horizontal="center" vertical="top" wrapText="1"/>
    </xf>
    <xf numFmtId="164" fontId="6" fillId="8" borderId="26" xfId="0" applyNumberFormat="1" applyFont="1" applyFill="1" applyBorder="1" applyAlignment="1">
      <alignment horizontal="center" vertical="top" wrapText="1"/>
    </xf>
    <xf numFmtId="164" fontId="6" fillId="8" borderId="58" xfId="0" applyNumberFormat="1" applyFont="1" applyFill="1" applyBorder="1" applyAlignment="1">
      <alignment horizontal="center" vertical="top" wrapText="1"/>
    </xf>
    <xf numFmtId="164" fontId="6" fillId="8" borderId="56" xfId="0" applyNumberFormat="1" applyFont="1" applyFill="1" applyBorder="1" applyAlignment="1">
      <alignment horizontal="center" vertical="top" wrapText="1"/>
    </xf>
    <xf numFmtId="164" fontId="4" fillId="0" borderId="41" xfId="0" applyNumberFormat="1" applyFont="1" applyBorder="1" applyAlignment="1">
      <alignment horizontal="center" vertical="top" wrapText="1"/>
    </xf>
    <xf numFmtId="164" fontId="4" fillId="0" borderId="30" xfId="0" applyNumberFormat="1" applyFont="1" applyBorder="1" applyAlignment="1">
      <alignment horizontal="center" vertical="top" wrapText="1"/>
    </xf>
    <xf numFmtId="164" fontId="4" fillId="0" borderId="49" xfId="0" applyNumberFormat="1" applyFont="1" applyBorder="1" applyAlignment="1">
      <alignment horizontal="center" vertical="top" wrapText="1"/>
    </xf>
    <xf numFmtId="164" fontId="4" fillId="0" borderId="37" xfId="0" applyNumberFormat="1" applyFont="1" applyBorder="1" applyAlignment="1">
      <alignment horizontal="center" vertical="top" wrapText="1"/>
    </xf>
    <xf numFmtId="164" fontId="4" fillId="0" borderId="5" xfId="0" applyNumberFormat="1" applyFont="1" applyBorder="1" applyAlignment="1">
      <alignment horizontal="center" vertical="top" wrapText="1"/>
    </xf>
    <xf numFmtId="164" fontId="4" fillId="0" borderId="35"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164" fontId="4" fillId="0" borderId="42" xfId="0" applyNumberFormat="1" applyFont="1" applyBorder="1" applyAlignment="1">
      <alignment horizontal="center" vertical="top" wrapText="1"/>
    </xf>
    <xf numFmtId="164" fontId="3" fillId="8" borderId="55" xfId="0" applyNumberFormat="1" applyFont="1" applyFill="1" applyBorder="1" applyAlignment="1">
      <alignment horizontal="center" vertical="top" wrapText="1"/>
    </xf>
    <xf numFmtId="164" fontId="1" fillId="7" borderId="42"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164" fontId="3" fillId="8" borderId="56" xfId="0" applyNumberFormat="1" applyFont="1" applyFill="1" applyBorder="1" applyAlignment="1">
      <alignment horizontal="center" vertical="top" wrapText="1"/>
    </xf>
    <xf numFmtId="164" fontId="3" fillId="8" borderId="77" xfId="0" applyNumberFormat="1" applyFont="1" applyFill="1" applyBorder="1" applyAlignment="1">
      <alignment horizontal="center" vertical="top" wrapText="1"/>
    </xf>
    <xf numFmtId="164" fontId="3" fillId="8" borderId="20" xfId="0" applyNumberFormat="1" applyFont="1" applyFill="1" applyBorder="1" applyAlignment="1">
      <alignment horizontal="center" vertical="top" wrapText="1"/>
    </xf>
    <xf numFmtId="164" fontId="3" fillId="8" borderId="21" xfId="0" applyNumberFormat="1" applyFont="1" applyFill="1" applyBorder="1" applyAlignment="1">
      <alignment horizontal="center" vertical="top" wrapText="1"/>
    </xf>
    <xf numFmtId="164" fontId="3" fillId="8" borderId="57" xfId="0" applyNumberFormat="1" applyFont="1" applyFill="1" applyBorder="1" applyAlignment="1">
      <alignment horizontal="center" vertical="top" wrapText="1"/>
    </xf>
    <xf numFmtId="164" fontId="3" fillId="8" borderId="58" xfId="0" applyNumberFormat="1" applyFont="1" applyFill="1" applyBorder="1" applyAlignment="1">
      <alignment horizontal="center" vertical="top" wrapText="1"/>
    </xf>
    <xf numFmtId="164" fontId="3" fillId="8" borderId="42" xfId="0" applyNumberFormat="1" applyFont="1" applyFill="1" applyBorder="1" applyAlignment="1">
      <alignment horizontal="center" vertical="top" wrapText="1"/>
    </xf>
    <xf numFmtId="164" fontId="6" fillId="8" borderId="42" xfId="0" applyNumberFormat="1" applyFont="1" applyFill="1" applyBorder="1" applyAlignment="1">
      <alignment horizontal="center" vertical="top" wrapText="1"/>
    </xf>
    <xf numFmtId="164" fontId="3" fillId="8" borderId="30" xfId="0" applyNumberFormat="1" applyFont="1" applyFill="1" applyBorder="1" applyAlignment="1">
      <alignment horizontal="center" vertical="top" wrapText="1"/>
    </xf>
    <xf numFmtId="164" fontId="3" fillId="8" borderId="47" xfId="0" applyNumberFormat="1" applyFont="1" applyFill="1" applyBorder="1" applyAlignment="1">
      <alignment horizontal="center" vertical="top" wrapText="1"/>
    </xf>
    <xf numFmtId="164" fontId="3" fillId="8" borderId="18" xfId="0" applyNumberFormat="1" applyFont="1" applyFill="1" applyBorder="1" applyAlignment="1">
      <alignment horizontal="center" vertical="top" wrapText="1"/>
    </xf>
    <xf numFmtId="164" fontId="3" fillId="8" borderId="12" xfId="0" applyNumberFormat="1" applyFont="1" applyFill="1" applyBorder="1" applyAlignment="1">
      <alignment horizontal="center" vertical="top" wrapText="1"/>
    </xf>
    <xf numFmtId="164" fontId="3" fillId="8" borderId="46" xfId="0" applyNumberFormat="1" applyFont="1" applyFill="1" applyBorder="1" applyAlignment="1">
      <alignment horizontal="center" vertical="top" wrapText="1"/>
    </xf>
    <xf numFmtId="164" fontId="3" fillId="8" borderId="71" xfId="0" applyNumberFormat="1" applyFont="1" applyFill="1" applyBorder="1" applyAlignment="1">
      <alignment horizontal="center" vertical="top" wrapText="1"/>
    </xf>
    <xf numFmtId="164" fontId="1" fillId="0" borderId="54" xfId="0" applyNumberFormat="1" applyFont="1" applyBorder="1" applyAlignment="1">
      <alignment horizontal="center" vertical="top"/>
    </xf>
    <xf numFmtId="164" fontId="1" fillId="0" borderId="15" xfId="0" applyNumberFormat="1" applyFont="1" applyBorder="1" applyAlignment="1">
      <alignment horizontal="center" vertical="top"/>
    </xf>
    <xf numFmtId="164" fontId="1" fillId="0" borderId="49" xfId="0" applyNumberFormat="1" applyFont="1" applyBorder="1" applyAlignment="1">
      <alignment horizontal="center"/>
    </xf>
    <xf numFmtId="164" fontId="1" fillId="0" borderId="50" xfId="0" applyNumberFormat="1" applyFont="1" applyBorder="1" applyAlignment="1">
      <alignment horizontal="center"/>
    </xf>
    <xf numFmtId="164" fontId="1" fillId="0" borderId="51" xfId="0" applyNumberFormat="1" applyFont="1" applyBorder="1" applyAlignment="1">
      <alignment horizontal="center"/>
    </xf>
    <xf numFmtId="164" fontId="1" fillId="0" borderId="53" xfId="0" applyNumberFormat="1" applyFont="1" applyBorder="1" applyAlignment="1">
      <alignment horizontal="center"/>
    </xf>
    <xf numFmtId="164" fontId="1" fillId="0" borderId="48" xfId="0" applyNumberFormat="1" applyFont="1" applyBorder="1" applyAlignment="1">
      <alignment horizontal="center"/>
    </xf>
    <xf numFmtId="164" fontId="1" fillId="0" borderId="66" xfId="0" applyNumberFormat="1" applyFont="1" applyBorder="1" applyAlignment="1">
      <alignment horizontal="center"/>
    </xf>
    <xf numFmtId="164" fontId="1" fillId="7" borderId="13" xfId="0" applyNumberFormat="1" applyFont="1" applyFill="1" applyBorder="1" applyAlignment="1">
      <alignment horizontal="center" vertical="top" wrapText="1"/>
    </xf>
    <xf numFmtId="164" fontId="1" fillId="7" borderId="16" xfId="0" applyNumberFormat="1" applyFont="1" applyFill="1" applyBorder="1" applyAlignment="1">
      <alignment horizontal="center" vertical="top" wrapText="1"/>
    </xf>
    <xf numFmtId="164" fontId="1" fillId="7" borderId="15" xfId="0" applyNumberFormat="1" applyFont="1" applyFill="1" applyBorder="1" applyAlignment="1">
      <alignment horizontal="center" vertical="top" wrapText="1"/>
    </xf>
    <xf numFmtId="164" fontId="1" fillId="7" borderId="19" xfId="0" applyNumberFormat="1" applyFont="1" applyFill="1" applyBorder="1" applyAlignment="1">
      <alignment horizontal="center" vertical="top" wrapText="1"/>
    </xf>
    <xf numFmtId="164" fontId="1" fillId="7" borderId="50" xfId="0" applyNumberFormat="1" applyFont="1" applyFill="1" applyBorder="1" applyAlignment="1">
      <alignment horizontal="center" vertical="top" wrapText="1"/>
    </xf>
    <xf numFmtId="164" fontId="1" fillId="7" borderId="51" xfId="0" applyNumberFormat="1" applyFont="1" applyFill="1" applyBorder="1" applyAlignment="1">
      <alignment horizontal="center" vertical="top" wrapText="1"/>
    </xf>
    <xf numFmtId="164" fontId="1" fillId="7" borderId="48" xfId="0" applyNumberFormat="1" applyFont="1" applyFill="1" applyBorder="1" applyAlignment="1">
      <alignment horizontal="center" vertical="top" wrapText="1"/>
    </xf>
    <xf numFmtId="164" fontId="1" fillId="7" borderId="66" xfId="0" applyNumberFormat="1" applyFont="1" applyFill="1" applyBorder="1" applyAlignment="1">
      <alignment horizontal="center" vertical="top" wrapText="1"/>
    </xf>
    <xf numFmtId="164" fontId="3" fillId="11" borderId="62" xfId="0" applyNumberFormat="1" applyFont="1" applyFill="1" applyBorder="1" applyAlignment="1">
      <alignment horizontal="center" vertical="top"/>
    </xf>
    <xf numFmtId="164" fontId="3" fillId="12" borderId="62" xfId="0" applyNumberFormat="1" applyFont="1" applyFill="1" applyBorder="1" applyAlignment="1">
      <alignment horizontal="center" vertical="center"/>
    </xf>
    <xf numFmtId="164" fontId="2" fillId="0" borderId="0" xfId="0" applyNumberFormat="1" applyFont="1" applyAlignment="1">
      <alignment horizontal="center"/>
    </xf>
    <xf numFmtId="165" fontId="4" fillId="6" borderId="18" xfId="0" applyNumberFormat="1" applyFont="1" applyFill="1" applyBorder="1" applyAlignment="1">
      <alignment horizontal="center" vertical="top"/>
    </xf>
    <xf numFmtId="165" fontId="4" fillId="6" borderId="12" xfId="0" applyNumberFormat="1" applyFont="1" applyFill="1" applyBorder="1" applyAlignment="1">
      <alignment horizontal="center" vertical="top"/>
    </xf>
    <xf numFmtId="165" fontId="4" fillId="6" borderId="13" xfId="0" applyNumberFormat="1" applyFont="1" applyFill="1" applyBorder="1" applyAlignment="1">
      <alignment horizontal="center" vertical="top"/>
    </xf>
    <xf numFmtId="165" fontId="1" fillId="6" borderId="27" xfId="0" applyNumberFormat="1" applyFont="1" applyFill="1" applyBorder="1" applyAlignment="1">
      <alignment horizontal="center" vertical="center"/>
    </xf>
    <xf numFmtId="165" fontId="1" fillId="6" borderId="3" xfId="0" applyNumberFormat="1" applyFont="1" applyFill="1" applyBorder="1" applyAlignment="1">
      <alignment horizontal="center" vertical="center"/>
    </xf>
    <xf numFmtId="165" fontId="4" fillId="6" borderId="51" xfId="0" applyNumberFormat="1" applyFont="1" applyFill="1" applyBorder="1" applyAlignment="1">
      <alignment horizontal="center" vertical="top"/>
    </xf>
    <xf numFmtId="165" fontId="1" fillId="6" borderId="59" xfId="0" applyNumberFormat="1" applyFont="1" applyFill="1" applyBorder="1" applyAlignment="1">
      <alignment horizontal="center" vertical="top"/>
    </xf>
    <xf numFmtId="165" fontId="1" fillId="6" borderId="78" xfId="0" applyNumberFormat="1" applyFont="1" applyFill="1" applyBorder="1" applyAlignment="1">
      <alignment horizontal="center" vertical="top"/>
    </xf>
    <xf numFmtId="165" fontId="1" fillId="6" borderId="22" xfId="0" applyNumberFormat="1" applyFont="1" applyFill="1" applyBorder="1" applyAlignment="1">
      <alignment horizontal="center" vertical="top"/>
    </xf>
    <xf numFmtId="165" fontId="1" fillId="6" borderId="39" xfId="0" applyNumberFormat="1" applyFont="1" applyFill="1" applyBorder="1" applyAlignment="1">
      <alignment horizontal="center" vertical="top"/>
    </xf>
    <xf numFmtId="165" fontId="1" fillId="6" borderId="13" xfId="0" applyNumberFormat="1" applyFont="1" applyFill="1" applyBorder="1" applyAlignment="1">
      <alignment horizontal="center" vertical="top"/>
    </xf>
    <xf numFmtId="165" fontId="1" fillId="6" borderId="36" xfId="0" applyNumberFormat="1" applyFont="1" applyFill="1" applyBorder="1" applyAlignment="1">
      <alignment horizontal="center" vertical="top"/>
    </xf>
    <xf numFmtId="165" fontId="1" fillId="6" borderId="69" xfId="0" applyNumberFormat="1" applyFont="1" applyFill="1" applyBorder="1" applyAlignment="1">
      <alignment horizontal="center" vertical="top"/>
    </xf>
    <xf numFmtId="165" fontId="1" fillId="6" borderId="4" xfId="0" applyNumberFormat="1" applyFont="1" applyFill="1" applyBorder="1" applyAlignment="1">
      <alignment horizontal="center" vertical="top"/>
    </xf>
    <xf numFmtId="165" fontId="1" fillId="6" borderId="43" xfId="0" applyNumberFormat="1" applyFont="1" applyFill="1" applyBorder="1" applyAlignment="1">
      <alignment horizontal="center" vertical="top"/>
    </xf>
    <xf numFmtId="165" fontId="1" fillId="6" borderId="44" xfId="0" applyNumberFormat="1" applyFont="1" applyFill="1" applyBorder="1" applyAlignment="1">
      <alignment horizontal="center" vertical="top"/>
    </xf>
    <xf numFmtId="165" fontId="1" fillId="6" borderId="20" xfId="0" applyNumberFormat="1" applyFont="1" applyFill="1" applyBorder="1" applyAlignment="1">
      <alignment horizontal="center" vertical="top"/>
    </xf>
    <xf numFmtId="165" fontId="1" fillId="6" borderId="68" xfId="0" applyNumberFormat="1" applyFont="1" applyFill="1" applyBorder="1" applyAlignment="1">
      <alignment horizontal="center" vertical="top"/>
    </xf>
    <xf numFmtId="165" fontId="1" fillId="6" borderId="21" xfId="0" applyNumberFormat="1" applyFont="1" applyFill="1" applyBorder="1" applyAlignment="1">
      <alignment horizontal="center" vertical="top"/>
    </xf>
    <xf numFmtId="165" fontId="4" fillId="6" borderId="63" xfId="0" applyNumberFormat="1" applyFont="1" applyFill="1" applyBorder="1" applyAlignment="1">
      <alignment horizontal="center" vertical="top"/>
    </xf>
    <xf numFmtId="165" fontId="4" fillId="6" borderId="52" xfId="0" applyNumberFormat="1" applyFont="1" applyFill="1" applyBorder="1" applyAlignment="1">
      <alignment horizontal="center" vertical="top"/>
    </xf>
    <xf numFmtId="165" fontId="4" fillId="6" borderId="80" xfId="0" applyNumberFormat="1" applyFont="1" applyFill="1" applyBorder="1" applyAlignment="1">
      <alignment horizontal="center" vertical="top"/>
    </xf>
    <xf numFmtId="165" fontId="4" fillId="6" borderId="71" xfId="0" applyNumberFormat="1" applyFont="1" applyFill="1" applyBorder="1" applyAlignment="1">
      <alignment horizontal="center" vertical="top"/>
    </xf>
    <xf numFmtId="165" fontId="18" fillId="6" borderId="71" xfId="0" applyNumberFormat="1" applyFont="1" applyFill="1" applyBorder="1" applyAlignment="1">
      <alignment horizontal="center" vertical="top" wrapText="1"/>
    </xf>
    <xf numFmtId="165" fontId="18" fillId="6" borderId="18"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165" fontId="1" fillId="6" borderId="31" xfId="0" applyNumberFormat="1" applyFont="1" applyFill="1" applyBorder="1" applyAlignment="1">
      <alignment horizontal="center" vertical="top"/>
    </xf>
    <xf numFmtId="165" fontId="1" fillId="6" borderId="0" xfId="0" applyNumberFormat="1" applyFont="1" applyFill="1" applyBorder="1" applyAlignment="1">
      <alignment horizontal="center" vertical="top"/>
    </xf>
    <xf numFmtId="165" fontId="1" fillId="6" borderId="80" xfId="0" applyNumberFormat="1" applyFont="1" applyFill="1" applyBorder="1" applyAlignment="1">
      <alignment horizontal="center" vertical="top"/>
    </xf>
    <xf numFmtId="165" fontId="1" fillId="6" borderId="51" xfId="0" applyNumberFormat="1" applyFont="1" applyFill="1" applyBorder="1" applyAlignment="1">
      <alignment horizontal="center" vertical="top"/>
    </xf>
    <xf numFmtId="165" fontId="1" fillId="6" borderId="50" xfId="0" applyNumberFormat="1" applyFont="1" applyFill="1" applyBorder="1" applyAlignment="1">
      <alignment horizontal="center" vertical="top"/>
    </xf>
    <xf numFmtId="165" fontId="1" fillId="6" borderId="71" xfId="0" applyNumberFormat="1" applyFont="1" applyFill="1" applyBorder="1" applyAlignment="1">
      <alignment horizontal="center" vertical="top"/>
    </xf>
    <xf numFmtId="165" fontId="1" fillId="6" borderId="18" xfId="0" applyNumberFormat="1" applyFont="1" applyFill="1" applyBorder="1" applyAlignment="1">
      <alignment horizontal="center" vertical="top"/>
    </xf>
    <xf numFmtId="165" fontId="1" fillId="6" borderId="12" xfId="0" applyNumberFormat="1" applyFont="1" applyFill="1" applyBorder="1" applyAlignment="1">
      <alignment horizontal="center" vertical="top"/>
    </xf>
    <xf numFmtId="165" fontId="1" fillId="6" borderId="56" xfId="0" applyNumberFormat="1" applyFont="1" applyFill="1" applyBorder="1" applyAlignment="1">
      <alignment horizontal="center" vertical="top"/>
    </xf>
    <xf numFmtId="165" fontId="4" fillId="6" borderId="71" xfId="0" applyNumberFormat="1" applyFont="1" applyFill="1" applyBorder="1" applyAlignment="1">
      <alignment horizontal="center" vertical="top" wrapText="1"/>
    </xf>
    <xf numFmtId="165" fontId="4" fillId="6" borderId="18"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165" fontId="4" fillId="6" borderId="68" xfId="0" applyNumberFormat="1" applyFont="1" applyFill="1" applyBorder="1" applyAlignment="1">
      <alignment horizontal="center" vertical="top" wrapText="1"/>
    </xf>
    <xf numFmtId="165" fontId="4" fillId="6" borderId="56" xfId="0" applyNumberFormat="1" applyFont="1" applyFill="1" applyBorder="1" applyAlignment="1">
      <alignment horizontal="center" vertical="top" wrapText="1"/>
    </xf>
    <xf numFmtId="165" fontId="4" fillId="6" borderId="21" xfId="0" applyNumberFormat="1" applyFont="1" applyFill="1" applyBorder="1" applyAlignment="1">
      <alignment horizontal="center" vertical="top" wrapText="1"/>
    </xf>
    <xf numFmtId="165" fontId="4" fillId="6" borderId="73" xfId="0" applyNumberFormat="1" applyFont="1" applyFill="1" applyBorder="1" applyAlignment="1">
      <alignment horizontal="center" vertical="top"/>
    </xf>
    <xf numFmtId="165" fontId="4" fillId="6" borderId="31" xfId="0" applyNumberFormat="1" applyFont="1" applyFill="1" applyBorder="1" applyAlignment="1">
      <alignment horizontal="center" vertical="top"/>
    </xf>
    <xf numFmtId="165" fontId="4" fillId="6" borderId="44" xfId="0" applyNumberFormat="1" applyFont="1" applyFill="1" applyBorder="1" applyAlignment="1">
      <alignment horizontal="center" vertical="top"/>
    </xf>
    <xf numFmtId="165" fontId="4" fillId="6" borderId="68" xfId="0" applyNumberFormat="1" applyFont="1" applyFill="1" applyBorder="1" applyAlignment="1">
      <alignment horizontal="center" vertical="top"/>
    </xf>
    <xf numFmtId="165" fontId="4" fillId="6" borderId="56" xfId="0" applyNumberFormat="1" applyFont="1" applyFill="1" applyBorder="1" applyAlignment="1">
      <alignment horizontal="center" vertical="top"/>
    </xf>
    <xf numFmtId="165" fontId="4" fillId="6" borderId="21" xfId="0" applyNumberFormat="1" applyFont="1" applyFill="1" applyBorder="1" applyAlignment="1">
      <alignment horizontal="center" vertical="top"/>
    </xf>
    <xf numFmtId="165" fontId="4" fillId="6" borderId="11" xfId="0" applyNumberFormat="1" applyFont="1" applyFill="1" applyBorder="1" applyAlignment="1">
      <alignment horizontal="center" vertical="top" wrapText="1"/>
    </xf>
    <xf numFmtId="165" fontId="4" fillId="7" borderId="11" xfId="0" applyNumberFormat="1" applyFont="1" applyFill="1" applyBorder="1" applyAlignment="1">
      <alignment horizontal="center" vertical="top" wrapText="1"/>
    </xf>
    <xf numFmtId="165" fontId="4" fillId="7" borderId="71" xfId="0" applyNumberFormat="1" applyFont="1" applyFill="1" applyBorder="1" applyAlignment="1">
      <alignment horizontal="center" vertical="top" wrapText="1"/>
    </xf>
    <xf numFmtId="165" fontId="4" fillId="7" borderId="12" xfId="0" applyNumberFormat="1" applyFont="1" applyFill="1" applyBorder="1" applyAlignment="1">
      <alignment horizontal="center" vertical="top" wrapText="1"/>
    </xf>
    <xf numFmtId="165" fontId="4" fillId="7" borderId="20" xfId="0" applyNumberFormat="1" applyFont="1" applyFill="1" applyBorder="1" applyAlignment="1">
      <alignment horizontal="center" vertical="top" wrapText="1"/>
    </xf>
    <xf numFmtId="165" fontId="4" fillId="7" borderId="68" xfId="0" applyNumberFormat="1" applyFont="1" applyFill="1" applyBorder="1" applyAlignment="1">
      <alignment horizontal="center" vertical="top" wrapText="1"/>
    </xf>
    <xf numFmtId="165" fontId="4" fillId="7" borderId="21" xfId="0" applyNumberFormat="1" applyFont="1" applyFill="1" applyBorder="1" applyAlignment="1">
      <alignment horizontal="center" vertical="top" wrapText="1"/>
    </xf>
    <xf numFmtId="164" fontId="21" fillId="6" borderId="30" xfId="0" applyNumberFormat="1" applyFont="1" applyFill="1" applyBorder="1" applyAlignment="1">
      <alignment horizontal="center" vertical="top" wrapText="1"/>
    </xf>
    <xf numFmtId="164" fontId="21" fillId="6" borderId="12" xfId="0" applyNumberFormat="1" applyFont="1" applyFill="1" applyBorder="1" applyAlignment="1">
      <alignment horizontal="center" vertical="top" wrapText="1"/>
    </xf>
    <xf numFmtId="164" fontId="21" fillId="6" borderId="18" xfId="0" applyNumberFormat="1" applyFont="1" applyFill="1" applyBorder="1" applyAlignment="1">
      <alignment horizontal="center" vertical="top" wrapText="1"/>
    </xf>
    <xf numFmtId="164" fontId="21" fillId="6" borderId="31" xfId="0" applyNumberFormat="1" applyFont="1" applyFill="1" applyBorder="1" applyAlignment="1">
      <alignment horizontal="center" vertical="top" wrapText="1"/>
    </xf>
    <xf numFmtId="164" fontId="21" fillId="6" borderId="44" xfId="0" applyNumberFormat="1" applyFont="1" applyFill="1" applyBorder="1" applyAlignment="1">
      <alignment horizontal="center" vertical="top" wrapText="1"/>
    </xf>
    <xf numFmtId="165" fontId="21" fillId="6" borderId="18" xfId="0" applyNumberFormat="1" applyFont="1" applyFill="1" applyBorder="1" applyAlignment="1">
      <alignment horizontal="center" vertical="top"/>
    </xf>
    <xf numFmtId="165" fontId="21" fillId="6" borderId="12" xfId="0" applyNumberFormat="1" applyFont="1" applyFill="1" applyBorder="1" applyAlignment="1">
      <alignment horizontal="center" vertical="top"/>
    </xf>
    <xf numFmtId="165" fontId="21" fillId="6" borderId="52" xfId="0" applyNumberFormat="1" applyFont="1" applyFill="1" applyBorder="1" applyAlignment="1">
      <alignment horizontal="center" vertical="top"/>
    </xf>
    <xf numFmtId="165" fontId="21" fillId="6" borderId="50" xfId="0" applyNumberFormat="1" applyFont="1" applyFill="1" applyBorder="1" applyAlignment="1">
      <alignment horizontal="center" vertical="top"/>
    </xf>
    <xf numFmtId="165" fontId="1" fillId="6" borderId="52" xfId="0" applyNumberFormat="1" applyFont="1" applyFill="1" applyBorder="1" applyAlignment="1">
      <alignment horizontal="center" vertical="top"/>
    </xf>
    <xf numFmtId="165" fontId="1" fillId="6" borderId="3" xfId="0" applyNumberFormat="1" applyFont="1" applyFill="1" applyBorder="1" applyAlignment="1">
      <alignment horizontal="center" vertical="top"/>
    </xf>
    <xf numFmtId="165" fontId="1" fillId="6" borderId="75" xfId="0" applyNumberFormat="1" applyFont="1" applyFill="1" applyBorder="1" applyAlignment="1">
      <alignment horizontal="center" vertical="top"/>
    </xf>
    <xf numFmtId="165" fontId="21" fillId="6" borderId="2" xfId="0" applyNumberFormat="1" applyFont="1" applyFill="1" applyBorder="1" applyAlignment="1">
      <alignment horizontal="center" vertical="top"/>
    </xf>
    <xf numFmtId="165" fontId="21" fillId="6" borderId="75" xfId="0" applyNumberFormat="1" applyFont="1" applyFill="1" applyBorder="1" applyAlignment="1">
      <alignment horizontal="center" vertical="top"/>
    </xf>
    <xf numFmtId="165" fontId="21" fillId="6" borderId="3" xfId="0" applyNumberFormat="1" applyFont="1" applyFill="1" applyBorder="1" applyAlignment="1">
      <alignment horizontal="center" vertical="top"/>
    </xf>
    <xf numFmtId="165" fontId="21" fillId="6" borderId="80" xfId="0" applyNumberFormat="1" applyFont="1" applyFill="1" applyBorder="1" applyAlignment="1">
      <alignment horizontal="center" vertical="top" wrapText="1"/>
    </xf>
    <xf numFmtId="165" fontId="21" fillId="6" borderId="51" xfId="0" applyNumberFormat="1" applyFont="1" applyFill="1" applyBorder="1" applyAlignment="1">
      <alignment horizontal="center" vertical="top" wrapText="1"/>
    </xf>
    <xf numFmtId="165" fontId="21" fillId="6" borderId="50" xfId="0" applyNumberFormat="1" applyFont="1" applyFill="1" applyBorder="1" applyAlignment="1">
      <alignment horizontal="center" vertical="top" wrapText="1"/>
    </xf>
    <xf numFmtId="165" fontId="24" fillId="6" borderId="71" xfId="0" applyNumberFormat="1" applyFont="1" applyFill="1" applyBorder="1" applyAlignment="1">
      <alignment horizontal="center" vertical="top"/>
    </xf>
    <xf numFmtId="165" fontId="24" fillId="6" borderId="18" xfId="0" applyNumberFormat="1" applyFont="1" applyFill="1" applyBorder="1" applyAlignment="1">
      <alignment horizontal="center" vertical="top"/>
    </xf>
    <xf numFmtId="165" fontId="24" fillId="6" borderId="12" xfId="0" applyNumberFormat="1" applyFont="1" applyFill="1" applyBorder="1" applyAlignment="1">
      <alignment horizontal="center" vertical="top"/>
    </xf>
    <xf numFmtId="165" fontId="21" fillId="6" borderId="75" xfId="0" applyNumberFormat="1" applyFont="1" applyFill="1" applyBorder="1" applyAlignment="1">
      <alignment horizontal="center" vertical="top" wrapText="1"/>
    </xf>
    <xf numFmtId="165" fontId="21" fillId="6" borderId="28" xfId="0" applyNumberFormat="1" applyFont="1" applyFill="1" applyBorder="1" applyAlignment="1">
      <alignment horizontal="center" vertical="top" wrapText="1"/>
    </xf>
    <xf numFmtId="165" fontId="21" fillId="6" borderId="3" xfId="0" applyNumberFormat="1" applyFont="1" applyFill="1" applyBorder="1" applyAlignment="1">
      <alignment horizontal="center" vertical="top" wrapText="1"/>
    </xf>
    <xf numFmtId="165" fontId="21" fillId="6" borderId="28" xfId="0" applyNumberFormat="1" applyFont="1" applyFill="1" applyBorder="1" applyAlignment="1">
      <alignment horizontal="center" vertical="top"/>
    </xf>
    <xf numFmtId="165" fontId="21" fillId="6" borderId="71" xfId="0" applyNumberFormat="1" applyFont="1" applyFill="1" applyBorder="1" applyAlignment="1">
      <alignment horizontal="center" vertical="top"/>
    </xf>
    <xf numFmtId="165" fontId="21" fillId="6" borderId="52" xfId="0" applyNumberFormat="1" applyFont="1" applyFill="1" applyBorder="1" applyAlignment="1">
      <alignment horizontal="center" vertical="top" wrapText="1"/>
    </xf>
    <xf numFmtId="164" fontId="21" fillId="6" borderId="12" xfId="0" applyNumberFormat="1" applyFont="1" applyFill="1" applyBorder="1" applyAlignment="1">
      <alignment horizontal="center" vertical="top"/>
    </xf>
    <xf numFmtId="164" fontId="21" fillId="6" borderId="0" xfId="0" applyNumberFormat="1" applyFont="1" applyFill="1" applyBorder="1" applyAlignment="1">
      <alignment horizontal="center" vertical="top"/>
    </xf>
    <xf numFmtId="164" fontId="21" fillId="0" borderId="13" xfId="0" applyNumberFormat="1" applyFont="1" applyFill="1" applyBorder="1" applyAlignment="1">
      <alignment horizontal="center" vertical="top"/>
    </xf>
    <xf numFmtId="164" fontId="21" fillId="0" borderId="0" xfId="0" applyNumberFormat="1" applyFont="1" applyFill="1" applyBorder="1" applyAlignment="1">
      <alignment horizontal="center" vertical="top"/>
    </xf>
    <xf numFmtId="164" fontId="21" fillId="0" borderId="3" xfId="0" applyNumberFormat="1" applyFont="1" applyFill="1" applyBorder="1" applyAlignment="1">
      <alignment horizontal="center" vertical="top"/>
    </xf>
    <xf numFmtId="164" fontId="21" fillId="0" borderId="28" xfId="0" applyNumberFormat="1" applyFont="1" applyFill="1" applyBorder="1" applyAlignment="1">
      <alignment horizontal="center" vertical="top"/>
    </xf>
    <xf numFmtId="164" fontId="24" fillId="7" borderId="13" xfId="0" applyNumberFormat="1" applyFont="1" applyFill="1" applyBorder="1" applyAlignment="1">
      <alignment horizontal="center" vertical="top"/>
    </xf>
    <xf numFmtId="164" fontId="24" fillId="7" borderId="0" xfId="0" applyNumberFormat="1" applyFont="1" applyFill="1" applyBorder="1" applyAlignment="1">
      <alignment horizontal="center" vertical="top"/>
    </xf>
    <xf numFmtId="164" fontId="4" fillId="6" borderId="62" xfId="0" applyNumberFormat="1" applyFont="1" applyFill="1" applyBorder="1" applyAlignment="1">
      <alignment horizontal="center" vertical="top"/>
    </xf>
    <xf numFmtId="164" fontId="1" fillId="6" borderId="0" xfId="0" applyNumberFormat="1" applyFont="1" applyFill="1" applyBorder="1" applyAlignment="1">
      <alignment horizontal="center" vertical="center"/>
    </xf>
    <xf numFmtId="164" fontId="1" fillId="6" borderId="13" xfId="0" applyNumberFormat="1" applyFont="1" applyFill="1" applyBorder="1" applyAlignment="1">
      <alignment horizontal="center" vertical="center"/>
    </xf>
    <xf numFmtId="164" fontId="6" fillId="8" borderId="21" xfId="0" applyNumberFormat="1" applyFont="1" applyFill="1" applyBorder="1" applyAlignment="1">
      <alignment horizontal="center" vertical="top" wrapText="1"/>
    </xf>
    <xf numFmtId="164" fontId="4" fillId="0" borderId="44" xfId="0" applyNumberFormat="1" applyFont="1" applyBorder="1" applyAlignment="1">
      <alignment horizontal="center" vertical="top" wrapText="1"/>
    </xf>
    <xf numFmtId="164" fontId="4" fillId="0" borderId="31" xfId="0" applyNumberFormat="1" applyFont="1" applyBorder="1" applyAlignment="1">
      <alignment horizontal="center" vertical="top" wrapText="1"/>
    </xf>
    <xf numFmtId="164" fontId="4" fillId="0" borderId="40" xfId="0" applyNumberFormat="1" applyFont="1" applyBorder="1" applyAlignment="1">
      <alignment horizontal="center" vertical="top" wrapText="1"/>
    </xf>
    <xf numFmtId="164" fontId="3" fillId="8" borderId="19" xfId="0" applyNumberFormat="1" applyFont="1" applyFill="1" applyBorder="1" applyAlignment="1">
      <alignment horizontal="center" vertical="top" wrapText="1"/>
    </xf>
    <xf numFmtId="164" fontId="1" fillId="0" borderId="42" xfId="0" applyNumberFormat="1" applyFont="1" applyBorder="1" applyAlignment="1">
      <alignment horizontal="center" vertical="top"/>
    </xf>
    <xf numFmtId="164" fontId="1" fillId="0" borderId="44" xfId="0" applyNumberFormat="1" applyFont="1" applyBorder="1" applyAlignment="1">
      <alignment horizontal="center" vertical="top"/>
    </xf>
    <xf numFmtId="164" fontId="1" fillId="0" borderId="32" xfId="0" applyNumberFormat="1" applyFont="1" applyBorder="1" applyAlignment="1">
      <alignment horizontal="center" vertical="top"/>
    </xf>
    <xf numFmtId="164" fontId="1" fillId="0" borderId="41" xfId="0" applyNumberFormat="1" applyFont="1" applyBorder="1" applyAlignment="1">
      <alignment horizontal="center" vertical="top"/>
    </xf>
    <xf numFmtId="164" fontId="24" fillId="0" borderId="4" xfId="0" applyNumberFormat="1" applyFont="1" applyBorder="1" applyAlignment="1">
      <alignment horizontal="center" vertical="top" wrapText="1"/>
    </xf>
    <xf numFmtId="164" fontId="24" fillId="0" borderId="12" xfId="0" applyNumberFormat="1" applyFont="1" applyBorder="1" applyAlignment="1">
      <alignment horizontal="center" vertical="top" wrapText="1"/>
    </xf>
    <xf numFmtId="3" fontId="4" fillId="6" borderId="54"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164" fontId="1" fillId="6" borderId="40"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49" fontId="3" fillId="0" borderId="54" xfId="0" applyNumberFormat="1" applyFont="1" applyBorder="1" applyAlignment="1">
      <alignment horizontal="center" vertical="top"/>
    </xf>
    <xf numFmtId="3" fontId="3" fillId="0" borderId="54"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3" fillId="11"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6" borderId="16" xfId="0" applyNumberFormat="1" applyFont="1" applyFill="1" applyBorder="1" applyAlignment="1">
      <alignment vertical="top" wrapText="1"/>
    </xf>
    <xf numFmtId="3" fontId="4" fillId="0" borderId="49" xfId="0" applyNumberFormat="1" applyFont="1" applyFill="1" applyBorder="1" applyAlignment="1">
      <alignment horizontal="center" vertical="center" textRotation="90" wrapText="1"/>
    </xf>
    <xf numFmtId="3" fontId="3" fillId="11"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3"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45" xfId="0" applyNumberFormat="1" applyFont="1" applyBorder="1" applyAlignment="1">
      <alignment horizontal="center" vertical="top"/>
    </xf>
    <xf numFmtId="3" fontId="4" fillId="6" borderId="49" xfId="0" applyNumberFormat="1" applyFont="1" applyFill="1" applyBorder="1" applyAlignment="1">
      <alignment horizontal="left" vertical="top" wrapText="1"/>
    </xf>
    <xf numFmtId="3" fontId="3" fillId="0" borderId="53" xfId="0" applyNumberFormat="1" applyFont="1" applyBorder="1" applyAlignment="1">
      <alignment horizontal="center" vertical="top"/>
    </xf>
    <xf numFmtId="3" fontId="4" fillId="0" borderId="52" xfId="0" applyNumberFormat="1" applyFont="1" applyFill="1" applyBorder="1" applyAlignment="1">
      <alignment horizontal="center" vertical="top" wrapText="1"/>
    </xf>
    <xf numFmtId="3" fontId="1" fillId="6" borderId="48" xfId="0" applyNumberFormat="1" applyFont="1" applyFill="1" applyBorder="1" applyAlignment="1">
      <alignment horizontal="left" vertical="top" wrapText="1"/>
    </xf>
    <xf numFmtId="164" fontId="1" fillId="6" borderId="44"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xf>
    <xf numFmtId="3" fontId="4" fillId="0" borderId="7"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16" xfId="0" applyNumberFormat="1" applyFont="1" applyFill="1" applyBorder="1" applyAlignment="1">
      <alignment horizontal="center" vertical="top" wrapText="1"/>
    </xf>
    <xf numFmtId="3" fontId="4" fillId="0" borderId="40"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164" fontId="1" fillId="6" borderId="31"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6" fillId="0" borderId="54" xfId="0" applyNumberFormat="1" applyFont="1" applyBorder="1" applyAlignment="1">
      <alignment horizontal="center" vertical="top" wrapText="1"/>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53"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3" fontId="4" fillId="0" borderId="4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13" xfId="0" applyNumberFormat="1" applyFont="1" applyBorder="1" applyAlignment="1">
      <alignment horizontal="center" vertical="top"/>
    </xf>
    <xf numFmtId="3" fontId="4" fillId="0" borderId="5"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1" fillId="0" borderId="48" xfId="0" applyNumberFormat="1" applyFont="1" applyBorder="1" applyAlignment="1">
      <alignment horizontal="center" vertical="top" wrapText="1"/>
    </xf>
    <xf numFmtId="3" fontId="4" fillId="0" borderId="54"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52" xfId="0" applyNumberFormat="1" applyFont="1" applyFill="1" applyBorder="1" applyAlignment="1">
      <alignment horizontal="center" vertical="center" textRotation="90" wrapText="1"/>
    </xf>
    <xf numFmtId="3" fontId="4" fillId="0" borderId="39" xfId="0" applyNumberFormat="1" applyFont="1" applyFill="1" applyBorder="1" applyAlignment="1">
      <alignment horizontal="center" vertical="top"/>
    </xf>
    <xf numFmtId="3" fontId="4" fillId="0" borderId="41" xfId="0" applyNumberFormat="1" applyFont="1" applyFill="1" applyBorder="1" applyAlignment="1">
      <alignment vertical="top" wrapText="1"/>
    </xf>
    <xf numFmtId="164" fontId="24" fillId="0" borderId="13" xfId="0" applyNumberFormat="1" applyFont="1" applyFill="1" applyBorder="1" applyAlignment="1">
      <alignment horizontal="center" vertical="top"/>
    </xf>
    <xf numFmtId="164" fontId="24" fillId="0" borderId="0" xfId="0" applyNumberFormat="1" applyFont="1" applyFill="1" applyBorder="1" applyAlignment="1">
      <alignment horizontal="center" vertical="top"/>
    </xf>
    <xf numFmtId="3" fontId="4" fillId="6" borderId="15" xfId="0" applyNumberFormat="1" applyFont="1" applyFill="1" applyBorder="1" applyAlignment="1">
      <alignment horizontal="left" vertical="top" wrapText="1"/>
    </xf>
    <xf numFmtId="164" fontId="3" fillId="8" borderId="51"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0" fontId="1" fillId="0" borderId="51" xfId="0" applyFont="1" applyFill="1" applyBorder="1" applyAlignment="1">
      <alignment horizontal="left" vertical="top" wrapText="1"/>
    </xf>
    <xf numFmtId="3" fontId="1" fillId="0" borderId="51" xfId="0" applyNumberFormat="1" applyFont="1" applyFill="1" applyBorder="1" applyAlignment="1">
      <alignment vertical="center" textRotation="90" wrapText="1"/>
    </xf>
    <xf numFmtId="0" fontId="16" fillId="0" borderId="48" xfId="0" applyFont="1" applyBorder="1" applyAlignment="1">
      <alignment horizontal="center" vertical="top"/>
    </xf>
    <xf numFmtId="3" fontId="4" fillId="6" borderId="0" xfId="0" applyNumberFormat="1" applyFont="1" applyFill="1" applyBorder="1" applyAlignment="1">
      <alignment horizontal="center" vertical="top" wrapText="1"/>
    </xf>
    <xf numFmtId="3" fontId="3" fillId="11" borderId="2" xfId="0" applyNumberFormat="1" applyFont="1" applyFill="1" applyBorder="1" applyAlignment="1">
      <alignment horizontal="center" vertical="top"/>
    </xf>
    <xf numFmtId="49" fontId="6" fillId="7" borderId="67" xfId="0" applyNumberFormat="1" applyFont="1" applyFill="1" applyBorder="1" applyAlignment="1">
      <alignment horizontal="center" vertical="top" wrapText="1"/>
    </xf>
    <xf numFmtId="3" fontId="1" fillId="0" borderId="27" xfId="0" applyNumberFormat="1" applyFont="1" applyFill="1" applyBorder="1" applyAlignment="1">
      <alignment horizontal="center" vertical="top" textRotation="180" wrapText="1"/>
    </xf>
    <xf numFmtId="3" fontId="4" fillId="7" borderId="2" xfId="0" applyNumberFormat="1" applyFont="1" applyFill="1" applyBorder="1" applyAlignment="1">
      <alignment horizontal="center" vertical="top" wrapText="1"/>
    </xf>
    <xf numFmtId="3" fontId="4" fillId="7" borderId="28" xfId="0" applyNumberFormat="1" applyFont="1" applyFill="1" applyBorder="1" applyAlignment="1">
      <alignment horizontal="center" vertical="top" wrapText="1"/>
    </xf>
    <xf numFmtId="3" fontId="4" fillId="7" borderId="67" xfId="0" applyNumberFormat="1" applyFont="1" applyFill="1" applyBorder="1" applyAlignment="1">
      <alignment horizontal="center" vertical="top" wrapText="1"/>
    </xf>
    <xf numFmtId="3" fontId="4" fillId="7" borderId="41" xfId="0" applyNumberFormat="1" applyFont="1" applyFill="1" applyBorder="1" applyAlignment="1">
      <alignment horizontal="center" vertical="top" wrapText="1"/>
    </xf>
    <xf numFmtId="3" fontId="4" fillId="7" borderId="27" xfId="0" applyNumberFormat="1" applyFont="1" applyFill="1" applyBorder="1" applyAlignment="1">
      <alignment horizontal="center" vertical="top" wrapText="1"/>
    </xf>
    <xf numFmtId="3" fontId="1" fillId="6" borderId="49" xfId="0" applyNumberFormat="1" applyFont="1" applyFill="1" applyBorder="1" applyAlignment="1">
      <alignment horizontal="center" vertical="top"/>
    </xf>
    <xf numFmtId="3" fontId="1" fillId="6" borderId="51"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11" borderId="39" xfId="0" applyNumberFormat="1" applyFont="1" applyFill="1" applyBorder="1" applyAlignment="1">
      <alignment horizontal="center" vertical="top"/>
    </xf>
    <xf numFmtId="164" fontId="1" fillId="6" borderId="40"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wrapText="1"/>
    </xf>
    <xf numFmtId="3" fontId="1" fillId="6" borderId="48" xfId="0" applyNumberFormat="1" applyFont="1" applyFill="1" applyBorder="1" applyAlignment="1">
      <alignment horizontal="left" vertical="top" wrapText="1"/>
    </xf>
    <xf numFmtId="3" fontId="3" fillId="5" borderId="50" xfId="0" applyNumberFormat="1" applyFont="1" applyFill="1" applyBorder="1" applyAlignment="1">
      <alignment horizontal="center" vertical="top"/>
    </xf>
    <xf numFmtId="3" fontId="1" fillId="0" borderId="52" xfId="0" applyNumberFormat="1" applyFont="1" applyFill="1" applyBorder="1" applyAlignment="1">
      <alignment horizontal="center" vertical="top" wrapText="1"/>
    </xf>
    <xf numFmtId="49" fontId="3" fillId="0" borderId="14" xfId="0" applyNumberFormat="1" applyFont="1" applyBorder="1" applyAlignment="1">
      <alignment horizontal="center" vertical="top"/>
    </xf>
    <xf numFmtId="0" fontId="16" fillId="0" borderId="0" xfId="0" applyFont="1" applyAlignment="1">
      <alignment horizontal="center" vertical="top"/>
    </xf>
    <xf numFmtId="0" fontId="19" fillId="0" borderId="0" xfId="0" applyFont="1" applyAlignment="1">
      <alignment horizontal="center" vertical="top"/>
    </xf>
    <xf numFmtId="3" fontId="4" fillId="0" borderId="43" xfId="0" applyNumberFormat="1" applyFont="1" applyBorder="1" applyAlignment="1">
      <alignment horizontal="left" vertical="top" wrapText="1"/>
    </xf>
    <xf numFmtId="3" fontId="4" fillId="0" borderId="44" xfId="0" applyNumberFormat="1" applyFont="1" applyBorder="1" applyAlignment="1">
      <alignment horizontal="left" vertical="top" wrapText="1"/>
    </xf>
    <xf numFmtId="3" fontId="4" fillId="0" borderId="45" xfId="0" applyNumberFormat="1" applyFont="1" applyBorder="1" applyAlignment="1">
      <alignment horizontal="left" vertical="top" wrapText="1"/>
    </xf>
    <xf numFmtId="3" fontId="1" fillId="7" borderId="0" xfId="0" applyNumberFormat="1" applyFont="1" applyFill="1" applyBorder="1" applyAlignment="1">
      <alignment horizontal="center" vertical="top" wrapText="1"/>
    </xf>
    <xf numFmtId="3" fontId="3" fillId="8" borderId="33" xfId="0" applyNumberFormat="1" applyFont="1" applyFill="1" applyBorder="1" applyAlignment="1">
      <alignment horizontal="right" vertical="top" wrapText="1"/>
    </xf>
    <xf numFmtId="3" fontId="3" fillId="8" borderId="34" xfId="0" applyNumberFormat="1" applyFont="1" applyFill="1" applyBorder="1" applyAlignment="1">
      <alignment horizontal="right" vertical="top" wrapText="1"/>
    </xf>
    <xf numFmtId="3" fontId="3" fillId="8" borderId="79" xfId="0" applyNumberFormat="1" applyFont="1" applyFill="1" applyBorder="1" applyAlignment="1">
      <alignment horizontal="right" vertical="top" wrapText="1"/>
    </xf>
    <xf numFmtId="3" fontId="6" fillId="7" borderId="0" xfId="0" applyNumberFormat="1" applyFont="1" applyFill="1" applyBorder="1" applyAlignment="1">
      <alignment horizontal="center" vertical="top" wrapText="1"/>
    </xf>
    <xf numFmtId="3" fontId="4" fillId="0" borderId="0" xfId="0" applyNumberFormat="1" applyFont="1" applyBorder="1" applyAlignment="1">
      <alignment horizontal="center" vertical="center" wrapText="1"/>
    </xf>
    <xf numFmtId="3" fontId="3" fillId="12" borderId="33" xfId="0" applyNumberFormat="1" applyFont="1" applyFill="1" applyBorder="1" applyAlignment="1">
      <alignment horizontal="left" vertical="top" wrapText="1"/>
    </xf>
    <xf numFmtId="3" fontId="3" fillId="12" borderId="34" xfId="0" applyNumberFormat="1" applyFont="1" applyFill="1" applyBorder="1" applyAlignment="1">
      <alignment horizontal="left" vertical="top" wrapText="1"/>
    </xf>
    <xf numFmtId="3" fontId="3" fillId="12" borderId="79" xfId="0" applyNumberFormat="1" applyFont="1" applyFill="1" applyBorder="1" applyAlignment="1">
      <alignment horizontal="left" vertical="top" wrapText="1"/>
    </xf>
    <xf numFmtId="3" fontId="4" fillId="0" borderId="11"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4" fillId="0" borderId="47" xfId="0" applyNumberFormat="1" applyFont="1" applyBorder="1" applyAlignment="1">
      <alignment horizontal="left" vertical="top" wrapText="1"/>
    </xf>
    <xf numFmtId="3" fontId="4" fillId="0" borderId="52" xfId="0" applyNumberFormat="1" applyFont="1" applyBorder="1" applyAlignment="1">
      <alignment horizontal="left" vertical="top" wrapText="1"/>
    </xf>
    <xf numFmtId="3" fontId="4" fillId="0" borderId="50" xfId="0" applyNumberFormat="1" applyFont="1" applyBorder="1" applyAlignment="1">
      <alignment horizontal="left" vertical="top" wrapText="1"/>
    </xf>
    <xf numFmtId="3" fontId="4" fillId="0" borderId="53" xfId="0" applyNumberFormat="1" applyFont="1" applyBorder="1" applyAlignment="1">
      <alignment horizontal="left" vertical="top" wrapText="1"/>
    </xf>
    <xf numFmtId="3" fontId="4" fillId="0" borderId="30"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164" fontId="1" fillId="7" borderId="0"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6" fillId="8" borderId="30" xfId="0" applyNumberFormat="1" applyFont="1" applyFill="1" applyBorder="1" applyAlignment="1">
      <alignment horizontal="right" vertical="top" wrapText="1"/>
    </xf>
    <xf numFmtId="3" fontId="6" fillId="8" borderId="18" xfId="0" applyNumberFormat="1" applyFont="1" applyFill="1" applyBorder="1" applyAlignment="1">
      <alignment horizontal="right" vertical="top" wrapText="1"/>
    </xf>
    <xf numFmtId="3" fontId="3" fillId="7" borderId="40" xfId="0" applyNumberFormat="1" applyFont="1" applyFill="1" applyBorder="1" applyAlignment="1">
      <alignment horizontal="left" vertical="top" wrapText="1"/>
    </xf>
    <xf numFmtId="3" fontId="3" fillId="7" borderId="16" xfId="0" applyNumberFormat="1" applyFont="1" applyFill="1" applyBorder="1" applyAlignment="1">
      <alignment horizontal="left" vertical="top" wrapText="1"/>
    </xf>
    <xf numFmtId="3" fontId="4" fillId="0" borderId="43" xfId="0" applyNumberFormat="1" applyFont="1" applyBorder="1" applyAlignment="1">
      <alignment horizontal="center" vertical="center" textRotation="90"/>
    </xf>
    <xf numFmtId="3" fontId="4" fillId="0" borderId="39" xfId="0" applyNumberFormat="1" applyFont="1" applyBorder="1" applyAlignment="1">
      <alignment horizontal="center" vertical="center" textRotation="90"/>
    </xf>
    <xf numFmtId="3" fontId="4" fillId="0" borderId="52" xfId="0" applyNumberFormat="1" applyFont="1" applyBorder="1" applyAlignment="1">
      <alignment horizontal="center" vertical="center" textRotation="90"/>
    </xf>
    <xf numFmtId="3" fontId="3" fillId="12" borderId="65" xfId="0" applyNumberFormat="1" applyFont="1" applyFill="1" applyBorder="1" applyAlignment="1">
      <alignment horizontal="right" vertical="center"/>
    </xf>
    <xf numFmtId="3" fontId="3" fillId="12" borderId="9" xfId="0" applyNumberFormat="1" applyFont="1" applyFill="1" applyBorder="1" applyAlignment="1">
      <alignment horizontal="right" vertical="center"/>
    </xf>
    <xf numFmtId="3" fontId="4" fillId="12" borderId="8" xfId="0" applyNumberFormat="1" applyFont="1" applyFill="1" applyBorder="1" applyAlignment="1">
      <alignment horizontal="center" vertical="center" wrapText="1"/>
    </xf>
    <xf numFmtId="3" fontId="4" fillId="12" borderId="9" xfId="0" applyNumberFormat="1" applyFont="1" applyFill="1" applyBorder="1" applyAlignment="1">
      <alignment horizontal="center" vertical="center" wrapText="1"/>
    </xf>
    <xf numFmtId="3" fontId="4" fillId="12" borderId="10" xfId="0" applyNumberFormat="1" applyFont="1" applyFill="1" applyBorder="1" applyAlignment="1">
      <alignment horizontal="center" vertical="center" wrapText="1"/>
    </xf>
    <xf numFmtId="3" fontId="3" fillId="0" borderId="1" xfId="0" applyNumberFormat="1" applyFont="1" applyFill="1" applyBorder="1" applyAlignment="1">
      <alignment horizontal="center" wrapText="1"/>
    </xf>
    <xf numFmtId="3" fontId="1" fillId="0" borderId="3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61" xfId="0" applyNumberFormat="1" applyFont="1" applyBorder="1" applyAlignment="1">
      <alignment horizontal="center" vertical="center" wrapText="1"/>
    </xf>
    <xf numFmtId="3" fontId="1" fillId="7" borderId="0" xfId="0" applyNumberFormat="1" applyFont="1" applyFill="1" applyBorder="1" applyAlignment="1">
      <alignment horizontal="center" vertical="center" wrapText="1"/>
    </xf>
    <xf numFmtId="3" fontId="4" fillId="0" borderId="16" xfId="0" applyNumberFormat="1" applyFont="1" applyFill="1" applyBorder="1" applyAlignment="1">
      <alignment horizontal="left" vertical="top" wrapText="1"/>
    </xf>
    <xf numFmtId="3" fontId="4" fillId="0" borderId="25"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5" xfId="0" applyFont="1" applyFill="1" applyBorder="1" applyAlignment="1">
      <alignment horizontal="left" vertical="top" wrapText="1"/>
    </xf>
    <xf numFmtId="3" fontId="3" fillId="5" borderId="9" xfId="0" applyNumberFormat="1" applyFont="1" applyFill="1" applyBorder="1" applyAlignment="1">
      <alignment horizontal="right" vertical="top"/>
    </xf>
    <xf numFmtId="3" fontId="4" fillId="5"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3" fontId="3" fillId="11" borderId="1" xfId="0" applyNumberFormat="1" applyFont="1" applyFill="1" applyBorder="1" applyAlignment="1">
      <alignment horizontal="right" vertical="top"/>
    </xf>
    <xf numFmtId="3" fontId="4" fillId="11" borderId="8" xfId="0" applyNumberFormat="1" applyFont="1" applyFill="1" applyBorder="1" applyAlignment="1">
      <alignment horizontal="center" vertical="top"/>
    </xf>
    <xf numFmtId="3" fontId="4" fillId="11" borderId="9" xfId="0" applyNumberFormat="1" applyFont="1" applyFill="1" applyBorder="1" applyAlignment="1">
      <alignment horizontal="center" vertical="top"/>
    </xf>
    <xf numFmtId="3" fontId="4" fillId="11" borderId="10" xfId="0" applyNumberFormat="1" applyFont="1" applyFill="1" applyBorder="1" applyAlignment="1">
      <alignment horizontal="center" vertical="top"/>
    </xf>
    <xf numFmtId="3" fontId="3" fillId="5" borderId="65" xfId="0" applyNumberFormat="1" applyFont="1" applyFill="1" applyBorder="1" applyAlignment="1">
      <alignment horizontal="left" vertical="top"/>
    </xf>
    <xf numFmtId="3" fontId="3" fillId="5" borderId="9" xfId="0" applyNumberFormat="1" applyFont="1" applyFill="1" applyBorder="1" applyAlignment="1">
      <alignment horizontal="left" vertical="top"/>
    </xf>
    <xf numFmtId="3" fontId="3" fillId="5" borderId="10" xfId="0" applyNumberFormat="1" applyFont="1" applyFill="1" applyBorder="1" applyAlignment="1">
      <alignment horizontal="left" vertical="top"/>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164" fontId="1" fillId="6" borderId="40"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3" fontId="3" fillId="8" borderId="55" xfId="0" applyNumberFormat="1" applyFont="1" applyFill="1" applyBorder="1" applyAlignment="1">
      <alignment horizontal="right" vertical="top" wrapText="1"/>
    </xf>
    <xf numFmtId="3" fontId="3" fillId="8" borderId="56" xfId="0" applyNumberFormat="1" applyFont="1" applyFill="1" applyBorder="1" applyAlignment="1">
      <alignment horizontal="right" vertical="top" wrapText="1"/>
    </xf>
    <xf numFmtId="3" fontId="3" fillId="8" borderId="57" xfId="0" applyNumberFormat="1" applyFont="1" applyFill="1" applyBorder="1" applyAlignment="1">
      <alignment horizontal="right" vertical="top" wrapText="1"/>
    </xf>
    <xf numFmtId="3" fontId="4" fillId="8" borderId="55" xfId="0" applyNumberFormat="1" applyFont="1" applyFill="1" applyBorder="1" applyAlignment="1">
      <alignment horizontal="center" vertical="top"/>
    </xf>
    <xf numFmtId="3" fontId="4" fillId="8" borderId="56" xfId="0" applyNumberFormat="1" applyFont="1" applyFill="1" applyBorder="1" applyAlignment="1">
      <alignment horizontal="center" vertical="top"/>
    </xf>
    <xf numFmtId="3" fontId="4" fillId="8" borderId="57" xfId="0" applyNumberFormat="1" applyFont="1" applyFill="1" applyBorder="1" applyAlignment="1">
      <alignment horizontal="center" vertical="top"/>
    </xf>
    <xf numFmtId="3" fontId="1" fillId="6" borderId="42"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1" fillId="7" borderId="40"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wrapText="1"/>
    </xf>
    <xf numFmtId="3" fontId="3" fillId="6" borderId="40"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3" fillId="5" borderId="65" xfId="0" applyNumberFormat="1" applyFont="1" applyFill="1" applyBorder="1" applyAlignment="1">
      <alignment horizontal="right" vertical="top"/>
    </xf>
    <xf numFmtId="3" fontId="3" fillId="5" borderId="10" xfId="0" applyNumberFormat="1" applyFont="1" applyFill="1" applyBorder="1" applyAlignment="1">
      <alignment horizontal="right" vertical="top"/>
    </xf>
    <xf numFmtId="3" fontId="3" fillId="6" borderId="43" xfId="0" applyNumberFormat="1" applyFont="1" applyFill="1" applyBorder="1" applyAlignment="1">
      <alignment horizontal="center" vertical="top" wrapText="1"/>
    </xf>
    <xf numFmtId="3" fontId="3" fillId="6" borderId="39" xfId="0" applyNumberFormat="1" applyFont="1" applyFill="1" applyBorder="1" applyAlignment="1">
      <alignment horizontal="center" vertical="top" wrapText="1"/>
    </xf>
    <xf numFmtId="3" fontId="3" fillId="6" borderId="52"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3" fontId="6" fillId="5" borderId="9" xfId="0" applyNumberFormat="1" applyFont="1" applyFill="1" applyBorder="1" applyAlignment="1">
      <alignment horizontal="left" vertical="top"/>
    </xf>
    <xf numFmtId="3" fontId="6" fillId="5" borderId="10" xfId="0" applyNumberFormat="1" applyFont="1" applyFill="1" applyBorder="1" applyAlignment="1">
      <alignment horizontal="left" vertical="top"/>
    </xf>
    <xf numFmtId="3" fontId="4" fillId="6" borderId="41" xfId="0" applyNumberFormat="1" applyFont="1" applyFill="1" applyBorder="1" applyAlignment="1">
      <alignment horizontal="left" vertical="top" wrapText="1"/>
    </xf>
    <xf numFmtId="49" fontId="3" fillId="11" borderId="36" xfId="0" applyNumberFormat="1" applyFont="1" applyFill="1" applyBorder="1" applyAlignment="1">
      <alignment horizontal="center" vertical="top"/>
    </xf>
    <xf numFmtId="49" fontId="3" fillId="11" borderId="39"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13" xfId="0" applyNumberFormat="1" applyFont="1" applyFill="1" applyBorder="1" applyAlignment="1">
      <alignment horizontal="center" vertical="top"/>
    </xf>
    <xf numFmtId="49" fontId="3"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3" fontId="1" fillId="6" borderId="37"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0" borderId="36" xfId="0" applyNumberFormat="1" applyFont="1" applyFill="1" applyBorder="1" applyAlignment="1">
      <alignment horizontal="center" vertical="top" textRotation="90" wrapText="1"/>
    </xf>
    <xf numFmtId="3" fontId="1" fillId="0" borderId="39" xfId="0" applyNumberFormat="1" applyFont="1" applyFill="1" applyBorder="1" applyAlignment="1">
      <alignment horizontal="center" vertical="top" textRotation="90" wrapText="1"/>
    </xf>
    <xf numFmtId="3" fontId="3" fillId="0" borderId="61" xfId="0" applyNumberFormat="1" applyFont="1" applyBorder="1" applyAlignment="1">
      <alignment horizontal="center" vertical="top"/>
    </xf>
    <xf numFmtId="3" fontId="3" fillId="0" borderId="54" xfId="0" applyNumberFormat="1" applyFont="1" applyBorder="1" applyAlignment="1">
      <alignment horizontal="center" vertical="top"/>
    </xf>
    <xf numFmtId="3" fontId="6" fillId="6" borderId="37" xfId="0" applyNumberFormat="1" applyFont="1" applyFill="1" applyBorder="1" applyAlignment="1">
      <alignment horizontal="left" vertical="top" wrapText="1"/>
    </xf>
    <xf numFmtId="3" fontId="6" fillId="6" borderId="41" xfId="0" applyNumberFormat="1" applyFont="1" applyFill="1" applyBorder="1" applyAlignment="1">
      <alignment horizontal="left" vertical="top" wrapText="1"/>
    </xf>
    <xf numFmtId="3" fontId="1" fillId="0" borderId="7" xfId="0" applyNumberFormat="1" applyFont="1" applyFill="1" applyBorder="1" applyAlignment="1">
      <alignment horizontal="left" vertical="top" wrapText="1"/>
    </xf>
    <xf numFmtId="3" fontId="1" fillId="0" borderId="16" xfId="0" applyNumberFormat="1" applyFont="1" applyFill="1" applyBorder="1" applyAlignment="1">
      <alignment horizontal="left" vertical="top" wrapText="1"/>
    </xf>
    <xf numFmtId="3" fontId="6" fillId="0" borderId="61"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49" fontId="3" fillId="11" borderId="59" xfId="0" applyNumberFormat="1" applyFont="1" applyFill="1" applyBorder="1" applyAlignment="1">
      <alignment horizontal="center" vertical="top"/>
    </xf>
    <xf numFmtId="49" fontId="3" fillId="5" borderId="22" xfId="0" applyNumberFormat="1" applyFont="1" applyFill="1" applyBorder="1" applyAlignment="1">
      <alignment horizontal="center" vertical="top"/>
    </xf>
    <xf numFmtId="49" fontId="3" fillId="0" borderId="60" xfId="0" applyNumberFormat="1" applyFont="1" applyBorder="1" applyAlignment="1">
      <alignment horizontal="center" vertical="top"/>
    </xf>
    <xf numFmtId="3" fontId="1" fillId="6" borderId="62" xfId="0" applyNumberFormat="1" applyFont="1" applyFill="1" applyBorder="1" applyAlignment="1">
      <alignment horizontal="left" vertical="top" wrapText="1"/>
    </xf>
    <xf numFmtId="3" fontId="1" fillId="0" borderId="59" xfId="0" applyNumberFormat="1" applyFont="1" applyFill="1" applyBorder="1" applyAlignment="1">
      <alignment horizontal="center" vertical="top" textRotation="90" wrapText="1"/>
    </xf>
    <xf numFmtId="3" fontId="3" fillId="0" borderId="60" xfId="0" applyNumberFormat="1" applyFont="1" applyBorder="1" applyAlignment="1">
      <alignment horizontal="center" vertical="top"/>
    </xf>
    <xf numFmtId="3" fontId="4" fillId="0" borderId="16" xfId="0" applyNumberFormat="1" applyFont="1" applyBorder="1" applyAlignment="1">
      <alignment horizontal="left" vertical="top" wrapText="1"/>
    </xf>
    <xf numFmtId="3" fontId="4" fillId="0" borderId="25" xfId="0" applyNumberFormat="1" applyFont="1" applyBorder="1" applyAlignment="1">
      <alignment horizontal="left" vertical="top" wrapText="1"/>
    </xf>
    <xf numFmtId="3" fontId="4" fillId="0" borderId="39" xfId="0" applyNumberFormat="1" applyFont="1" applyFill="1" applyBorder="1" applyAlignment="1">
      <alignment horizontal="center" vertical="center" textRotation="90" wrapText="1"/>
    </xf>
    <xf numFmtId="3" fontId="4" fillId="0" borderId="59" xfId="0" applyNumberFormat="1" applyFont="1" applyFill="1" applyBorder="1" applyAlignment="1">
      <alignment horizontal="center" vertical="center" textRotation="90" wrapText="1"/>
    </xf>
    <xf numFmtId="3" fontId="3" fillId="11" borderId="36" xfId="0" applyNumberFormat="1" applyFont="1" applyFill="1" applyBorder="1" applyAlignment="1">
      <alignment horizontal="center" vertical="top"/>
    </xf>
    <xf numFmtId="3" fontId="3" fillId="11"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6" borderId="7" xfId="0" applyNumberFormat="1" applyFont="1" applyFill="1" applyBorder="1" applyAlignment="1">
      <alignment horizontal="left" vertical="top" wrapText="1"/>
    </xf>
    <xf numFmtId="3" fontId="4" fillId="6" borderId="25" xfId="0" applyNumberFormat="1" applyFont="1" applyFill="1" applyBorder="1" applyAlignment="1">
      <alignment horizontal="left" vertical="top" wrapText="1"/>
    </xf>
    <xf numFmtId="3" fontId="1" fillId="0" borderId="35"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3" fillId="6" borderId="7" xfId="0" applyNumberFormat="1" applyFont="1" applyFill="1" applyBorder="1" applyAlignment="1">
      <alignment horizontal="left" vertical="top" wrapText="1"/>
    </xf>
    <xf numFmtId="0" fontId="4" fillId="6" borderId="40"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 xfId="0"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3" fontId="6" fillId="11" borderId="36" xfId="0" applyNumberFormat="1" applyFont="1" applyFill="1" applyBorder="1" applyAlignment="1">
      <alignment horizontal="center" vertical="top"/>
    </xf>
    <xf numFmtId="3" fontId="6" fillId="11" borderId="59"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49" fontId="6" fillId="0" borderId="4" xfId="0" applyNumberFormat="1" applyFont="1" applyBorder="1" applyAlignment="1">
      <alignment horizontal="center" vertical="top"/>
    </xf>
    <xf numFmtId="49" fontId="6" fillId="0" borderId="22" xfId="0" applyNumberFormat="1" applyFont="1" applyBorder="1" applyAlignment="1">
      <alignment horizontal="center" vertical="top"/>
    </xf>
    <xf numFmtId="3" fontId="1" fillId="0" borderId="25" xfId="0" applyNumberFormat="1" applyFont="1" applyFill="1" applyBorder="1" applyAlignment="1">
      <alignment horizontal="left" vertical="top" wrapText="1"/>
    </xf>
    <xf numFmtId="3" fontId="1" fillId="0" borderId="37" xfId="0" applyNumberFormat="1" applyFont="1" applyFill="1" applyBorder="1" applyAlignment="1">
      <alignment horizontal="center" vertical="center" textRotation="90" wrapText="1"/>
    </xf>
    <xf numFmtId="3" fontId="1" fillId="0" borderId="62"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xf>
    <xf numFmtId="3" fontId="3" fillId="0" borderId="7" xfId="0" applyNumberFormat="1" applyFont="1" applyBorder="1" applyAlignment="1">
      <alignment horizontal="left" vertical="top" wrapText="1"/>
    </xf>
    <xf numFmtId="3" fontId="3" fillId="0" borderId="16" xfId="0" applyNumberFormat="1" applyFont="1" applyBorder="1" applyAlignment="1">
      <alignment horizontal="left" vertical="top" wrapText="1"/>
    </xf>
    <xf numFmtId="3" fontId="4" fillId="0" borderId="7" xfId="0" applyNumberFormat="1" applyFont="1" applyFill="1" applyBorder="1" applyAlignment="1">
      <alignment horizontal="left" vertical="top" wrapText="1"/>
    </xf>
    <xf numFmtId="3" fontId="4" fillId="0" borderId="36" xfId="0" applyNumberFormat="1" applyFont="1" applyFill="1" applyBorder="1" applyAlignment="1">
      <alignment horizontal="center" vertical="center" textRotation="90" wrapText="1"/>
    </xf>
    <xf numFmtId="3" fontId="4" fillId="0" borderId="37" xfId="0" applyNumberFormat="1" applyFont="1" applyFill="1" applyBorder="1" applyAlignment="1">
      <alignment vertical="top" wrapText="1"/>
    </xf>
    <xf numFmtId="3" fontId="2" fillId="0" borderId="62" xfId="0" applyNumberFormat="1" applyFont="1" applyFill="1" applyBorder="1" applyAlignment="1">
      <alignment vertical="top" wrapText="1"/>
    </xf>
    <xf numFmtId="49" fontId="1" fillId="0" borderId="36" xfId="0" applyNumberFormat="1" applyFont="1" applyFill="1" applyBorder="1" applyAlignment="1">
      <alignment horizontal="center" vertical="top" textRotation="1" wrapText="1"/>
    </xf>
    <xf numFmtId="49" fontId="1" fillId="0" borderId="59" xfId="0" applyNumberFormat="1" applyFont="1" applyFill="1" applyBorder="1" applyAlignment="1">
      <alignment horizontal="center" vertical="top" textRotation="1" wrapText="1"/>
    </xf>
    <xf numFmtId="49" fontId="1" fillId="0" borderId="5" xfId="0" applyNumberFormat="1" applyFont="1" applyFill="1" applyBorder="1" applyAlignment="1">
      <alignment horizontal="center" vertical="top" textRotation="1" wrapText="1"/>
    </xf>
    <xf numFmtId="49" fontId="1" fillId="0" borderId="23" xfId="0" applyNumberFormat="1" applyFont="1" applyFill="1" applyBorder="1" applyAlignment="1">
      <alignment horizontal="center" vertical="top" textRotation="1" wrapText="1"/>
    </xf>
    <xf numFmtId="3" fontId="4" fillId="0" borderId="11" xfId="0" applyNumberFormat="1" applyFont="1" applyFill="1" applyBorder="1" applyAlignment="1">
      <alignment horizontal="center" vertical="top"/>
    </xf>
    <xf numFmtId="0" fontId="16" fillId="0" borderId="11" xfId="0" applyFont="1" applyBorder="1" applyAlignment="1">
      <alignment horizontal="center" vertical="top"/>
    </xf>
    <xf numFmtId="3" fontId="4" fillId="0" borderId="12" xfId="0" applyNumberFormat="1" applyFont="1" applyFill="1" applyBorder="1" applyAlignment="1">
      <alignment horizontal="center" vertical="top"/>
    </xf>
    <xf numFmtId="0" fontId="16" fillId="0" borderId="12" xfId="0" applyFont="1" applyBorder="1" applyAlignment="1">
      <alignment horizontal="center" vertical="top"/>
    </xf>
    <xf numFmtId="3" fontId="4" fillId="0" borderId="47" xfId="0" applyNumberFormat="1" applyFont="1" applyFill="1" applyBorder="1" applyAlignment="1">
      <alignment horizontal="center" vertical="top"/>
    </xf>
    <xf numFmtId="0" fontId="16" fillId="0" borderId="47" xfId="0" applyFont="1" applyBorder="1" applyAlignment="1">
      <alignment horizontal="center" vertical="top"/>
    </xf>
    <xf numFmtId="3" fontId="6" fillId="8" borderId="55" xfId="0" applyNumberFormat="1" applyFont="1" applyFill="1" applyBorder="1" applyAlignment="1">
      <alignment horizontal="right" vertical="top" wrapText="1"/>
    </xf>
    <xf numFmtId="3" fontId="6" fillId="8" borderId="56" xfId="0" applyNumberFormat="1" applyFont="1" applyFill="1" applyBorder="1" applyAlignment="1">
      <alignment horizontal="right" vertical="top" wrapText="1"/>
    </xf>
    <xf numFmtId="3" fontId="6" fillId="8" borderId="57" xfId="0" applyNumberFormat="1" applyFont="1" applyFill="1" applyBorder="1" applyAlignment="1">
      <alignment horizontal="right" vertical="top" wrapText="1"/>
    </xf>
    <xf numFmtId="3" fontId="4" fillId="0" borderId="18" xfId="0" applyNumberFormat="1" applyFont="1" applyFill="1" applyBorder="1" applyAlignment="1">
      <alignment horizontal="left" vertical="top" wrapText="1"/>
    </xf>
    <xf numFmtId="3" fontId="4" fillId="0" borderId="31" xfId="0" applyNumberFormat="1" applyFont="1" applyFill="1" applyBorder="1" applyAlignment="1">
      <alignment horizontal="left" vertical="top" wrapText="1"/>
    </xf>
    <xf numFmtId="3" fontId="4" fillId="6" borderId="16" xfId="0" applyNumberFormat="1" applyFont="1" applyFill="1" applyBorder="1" applyAlignment="1">
      <alignment vertical="top" wrapText="1"/>
    </xf>
    <xf numFmtId="3" fontId="4" fillId="0" borderId="30" xfId="0" applyNumberFormat="1" applyFont="1" applyFill="1" applyBorder="1" applyAlignment="1">
      <alignment horizontal="left" vertical="top" wrapText="1"/>
    </xf>
    <xf numFmtId="0" fontId="16" fillId="0" borderId="30" xfId="0" applyFont="1" applyBorder="1" applyAlignment="1">
      <alignment horizontal="left" vertical="top" wrapText="1"/>
    </xf>
    <xf numFmtId="3" fontId="4" fillId="0" borderId="41"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0" fontId="1" fillId="6" borderId="42" xfId="0" applyFont="1" applyFill="1" applyBorder="1" applyAlignment="1">
      <alignment horizontal="left" vertical="top" wrapText="1"/>
    </xf>
    <xf numFmtId="0" fontId="1" fillId="6" borderId="41" xfId="0" applyFont="1" applyFill="1" applyBorder="1" applyAlignment="1">
      <alignment horizontal="left" vertical="top" wrapText="1"/>
    </xf>
    <xf numFmtId="3" fontId="1" fillId="0" borderId="36" xfId="0" applyNumberFormat="1" applyFont="1" applyFill="1" applyBorder="1" applyAlignment="1">
      <alignment horizontal="center" vertical="center" textRotation="90" wrapText="1"/>
    </xf>
    <xf numFmtId="3" fontId="1" fillId="0" borderId="39" xfId="0" applyNumberFormat="1" applyFont="1" applyFill="1" applyBorder="1" applyAlignment="1">
      <alignment horizontal="center" vertical="center" textRotation="90" wrapText="1"/>
    </xf>
    <xf numFmtId="3" fontId="1" fillId="0" borderId="42" xfId="0" applyNumberFormat="1" applyFont="1" applyFill="1" applyBorder="1" applyAlignment="1">
      <alignment horizontal="left" vertical="top" wrapText="1"/>
    </xf>
    <xf numFmtId="3" fontId="1" fillId="0" borderId="49" xfId="0" applyNumberFormat="1" applyFont="1" applyFill="1" applyBorder="1" applyAlignment="1">
      <alignment horizontal="left" vertical="top" wrapText="1"/>
    </xf>
    <xf numFmtId="3" fontId="3" fillId="11"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22" xfId="0" applyNumberFormat="1" applyFont="1" applyBorder="1" applyAlignment="1">
      <alignment horizontal="center" vertical="top"/>
    </xf>
    <xf numFmtId="0" fontId="11" fillId="6" borderId="62" xfId="0" applyFont="1" applyFill="1" applyBorder="1" applyAlignment="1">
      <alignment horizontal="left" vertical="top" wrapText="1"/>
    </xf>
    <xf numFmtId="3" fontId="3" fillId="5" borderId="64" xfId="0" applyNumberFormat="1" applyFont="1" applyFill="1" applyBorder="1" applyAlignment="1">
      <alignment horizontal="right" vertical="top"/>
    </xf>
    <xf numFmtId="3" fontId="4" fillId="5" borderId="34" xfId="0" applyNumberFormat="1" applyFont="1" applyFill="1" applyBorder="1" applyAlignment="1">
      <alignment horizontal="right" vertical="top"/>
    </xf>
    <xf numFmtId="3" fontId="4" fillId="5" borderId="65" xfId="0" applyNumberFormat="1" applyFont="1" applyFill="1" applyBorder="1" applyAlignment="1">
      <alignment horizontal="right" vertical="top"/>
    </xf>
    <xf numFmtId="49" fontId="1" fillId="0" borderId="61" xfId="0" applyNumberFormat="1" applyFont="1" applyFill="1" applyBorder="1" applyAlignment="1">
      <alignment horizontal="center" vertical="top" textRotation="1" wrapText="1"/>
    </xf>
    <xf numFmtId="49" fontId="1" fillId="0" borderId="60" xfId="0" applyNumberFormat="1" applyFont="1" applyFill="1" applyBorder="1" applyAlignment="1">
      <alignment horizontal="center" vertical="top" textRotation="1" wrapText="1"/>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2" fillId="0" borderId="62"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2" fillId="0" borderId="23"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6" borderId="42" xfId="0" applyNumberFormat="1" applyFont="1" applyFill="1" applyBorder="1" applyAlignment="1">
      <alignment horizontal="left" vertical="top" wrapText="1"/>
    </xf>
    <xf numFmtId="3" fontId="4" fillId="0" borderId="42" xfId="0" applyNumberFormat="1" applyFont="1" applyFill="1" applyBorder="1" applyAlignment="1">
      <alignment horizontal="center" vertical="center" textRotation="90" wrapText="1"/>
    </xf>
    <xf numFmtId="3" fontId="3" fillId="0" borderId="45" xfId="0" applyNumberFormat="1" applyFont="1" applyBorder="1" applyAlignment="1">
      <alignment horizontal="center" vertical="top"/>
    </xf>
    <xf numFmtId="0" fontId="1" fillId="0" borderId="0" xfId="0" applyFont="1" applyAlignment="1">
      <alignment horizontal="left" vertical="top" wrapText="1"/>
    </xf>
    <xf numFmtId="3" fontId="3" fillId="10" borderId="27" xfId="0" applyNumberFormat="1" applyFont="1" applyFill="1" applyBorder="1" applyAlignment="1">
      <alignment horizontal="left" vertical="top" wrapText="1"/>
    </xf>
    <xf numFmtId="3" fontId="3" fillId="10" borderId="28" xfId="0" applyNumberFormat="1" applyFont="1" applyFill="1" applyBorder="1" applyAlignment="1">
      <alignment horizontal="left" vertical="top" wrapText="1"/>
    </xf>
    <xf numFmtId="3" fontId="3" fillId="10" borderId="29" xfId="0" applyNumberFormat="1" applyFont="1" applyFill="1" applyBorder="1" applyAlignment="1">
      <alignment horizontal="left" vertical="top" wrapText="1"/>
    </xf>
    <xf numFmtId="3" fontId="5" fillId="12" borderId="30" xfId="0" applyNumberFormat="1" applyFont="1" applyFill="1" applyBorder="1" applyAlignment="1">
      <alignment horizontal="left" vertical="top" wrapText="1"/>
    </xf>
    <xf numFmtId="3" fontId="5" fillId="12" borderId="31" xfId="0" applyNumberFormat="1" applyFont="1" applyFill="1" applyBorder="1" applyAlignment="1">
      <alignment horizontal="left" vertical="top" wrapText="1"/>
    </xf>
    <xf numFmtId="3" fontId="5" fillId="12" borderId="32" xfId="0" applyNumberFormat="1" applyFont="1" applyFill="1" applyBorder="1" applyAlignment="1">
      <alignment horizontal="left" vertical="top" wrapText="1"/>
    </xf>
    <xf numFmtId="3" fontId="3" fillId="11" borderId="9" xfId="0" applyNumberFormat="1" applyFont="1" applyFill="1" applyBorder="1" applyAlignment="1">
      <alignment horizontal="left" vertical="top"/>
    </xf>
    <xf numFmtId="3" fontId="3" fillId="11" borderId="10" xfId="0" applyNumberFormat="1" applyFont="1" applyFill="1" applyBorder="1" applyAlignment="1">
      <alignment horizontal="left" vertical="top"/>
    </xf>
    <xf numFmtId="3" fontId="3" fillId="13" borderId="9" xfId="0" applyNumberFormat="1" applyFont="1" applyFill="1" applyBorder="1" applyAlignment="1">
      <alignment horizontal="left" vertical="top" wrapText="1"/>
    </xf>
    <xf numFmtId="3" fontId="3" fillId="13" borderId="35" xfId="0" applyNumberFormat="1" applyFont="1" applyFill="1" applyBorder="1" applyAlignment="1">
      <alignment horizontal="left" vertical="top" wrapText="1"/>
    </xf>
    <xf numFmtId="3" fontId="3" fillId="13" borderId="6" xfId="0" applyNumberFormat="1" applyFont="1" applyFill="1" applyBorder="1" applyAlignment="1">
      <alignment horizontal="left" vertical="top" wrapText="1"/>
    </xf>
    <xf numFmtId="164" fontId="1" fillId="0" borderId="7" xfId="0" applyNumberFormat="1" applyFont="1" applyBorder="1" applyAlignment="1">
      <alignment horizontal="center" vertical="center" textRotation="90" wrapText="1"/>
    </xf>
    <xf numFmtId="164" fontId="1" fillId="0" borderId="16" xfId="0" applyNumberFormat="1" applyFont="1" applyBorder="1" applyAlignment="1">
      <alignment horizontal="center" vertical="center" textRotation="90" wrapText="1"/>
    </xf>
    <xf numFmtId="3" fontId="4" fillId="0" borderId="37"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61"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xf>
    <xf numFmtId="3" fontId="4" fillId="0" borderId="16" xfId="0" applyNumberFormat="1" applyFont="1" applyBorder="1" applyAlignment="1">
      <alignment horizontal="center" vertical="center" textRotation="90" wrapText="1"/>
    </xf>
    <xf numFmtId="3" fontId="4" fillId="0" borderId="25" xfId="0" applyNumberFormat="1" applyFont="1" applyBorder="1" applyAlignment="1">
      <alignment horizontal="center" vertical="center" textRotation="90" wrapText="1"/>
    </xf>
    <xf numFmtId="3" fontId="12" fillId="0" borderId="0" xfId="0" applyNumberFormat="1" applyFont="1" applyAlignment="1">
      <alignment horizontal="center"/>
    </xf>
    <xf numFmtId="3" fontId="14" fillId="0" borderId="0" xfId="0" applyNumberFormat="1" applyFont="1" applyAlignment="1">
      <alignment horizontal="center" vertical="center" wrapText="1"/>
    </xf>
    <xf numFmtId="3" fontId="15" fillId="0" borderId="0" xfId="0" applyNumberFormat="1" applyFont="1" applyAlignment="1">
      <alignment horizontal="center" vertical="top" wrapText="1"/>
    </xf>
    <xf numFmtId="3" fontId="4" fillId="6" borderId="49" xfId="0" applyNumberFormat="1" applyFont="1" applyFill="1" applyBorder="1" applyAlignment="1">
      <alignment horizontal="left" vertical="top" wrapText="1"/>
    </xf>
    <xf numFmtId="3" fontId="3" fillId="0" borderId="53" xfId="0" applyNumberFormat="1" applyFont="1" applyBorder="1" applyAlignment="1">
      <alignment horizontal="center" vertical="top"/>
    </xf>
    <xf numFmtId="3" fontId="4" fillId="0" borderId="41"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1" fillId="0" borderId="1" xfId="0" applyNumberFormat="1" applyFont="1" applyBorder="1" applyAlignment="1">
      <alignment horizontal="right"/>
    </xf>
    <xf numFmtId="3" fontId="4" fillId="0" borderId="2" xfId="0" applyNumberFormat="1" applyFont="1" applyBorder="1" applyAlignment="1">
      <alignment horizontal="center" vertical="center" textRotation="90" wrapText="1"/>
    </xf>
    <xf numFmtId="3" fontId="4" fillId="0" borderId="11" xfId="0" applyNumberFormat="1" applyFont="1" applyBorder="1" applyAlignment="1">
      <alignment horizontal="center" vertical="center" textRotation="90" wrapText="1"/>
    </xf>
    <xf numFmtId="3" fontId="4" fillId="0" borderId="20" xfId="0" applyNumberFormat="1" applyFont="1" applyBorder="1" applyAlignment="1">
      <alignment horizontal="center" vertical="center" textRotation="90" wrapText="1"/>
    </xf>
    <xf numFmtId="3" fontId="4" fillId="0" borderId="3"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textRotation="90" wrapText="1"/>
    </xf>
    <xf numFmtId="3" fontId="4" fillId="0" borderId="14"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7" borderId="42"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7" fillId="0" borderId="43" xfId="0" applyNumberFormat="1" applyFont="1" applyFill="1" applyBorder="1" applyAlignment="1">
      <alignment horizontal="center" vertical="center" textRotation="90" wrapText="1"/>
    </xf>
    <xf numFmtId="3" fontId="17" fillId="0" borderId="52" xfId="0" applyNumberFormat="1" applyFont="1" applyFill="1" applyBorder="1" applyAlignment="1">
      <alignment horizontal="center" vertical="center" textRotation="90" wrapText="1"/>
    </xf>
    <xf numFmtId="3" fontId="4" fillId="0"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3" fontId="4" fillId="0" borderId="74" xfId="0" applyNumberFormat="1" applyFont="1" applyFill="1" applyBorder="1" applyAlignment="1">
      <alignment horizontal="center" vertical="top" wrapText="1"/>
    </xf>
    <xf numFmtId="3" fontId="1" fillId="6" borderId="39" xfId="0" applyNumberFormat="1" applyFont="1" applyFill="1" applyBorder="1" applyAlignment="1">
      <alignment horizontal="center" vertical="center" textRotation="90" wrapText="1"/>
    </xf>
    <xf numFmtId="3" fontId="1" fillId="6" borderId="52" xfId="0" applyNumberFormat="1" applyFont="1" applyFill="1" applyBorder="1" applyAlignment="1">
      <alignment horizontal="center" vertical="center" textRotation="90" wrapText="1"/>
    </xf>
    <xf numFmtId="3" fontId="1" fillId="6" borderId="43" xfId="0" applyNumberFormat="1" applyFont="1" applyFill="1" applyBorder="1" applyAlignment="1">
      <alignment horizontal="left" vertical="center" textRotation="90" wrapText="1"/>
    </xf>
    <xf numFmtId="3" fontId="1" fillId="6" borderId="52" xfId="0" applyNumberFormat="1" applyFont="1" applyFill="1" applyBorder="1" applyAlignment="1">
      <alignment horizontal="left" vertical="center" textRotation="90" wrapText="1"/>
    </xf>
    <xf numFmtId="164" fontId="4" fillId="6" borderId="40" xfId="0" applyNumberFormat="1" applyFont="1" applyFill="1" applyBorder="1" applyAlignment="1">
      <alignment horizontal="left" vertical="top" wrapText="1"/>
    </xf>
    <xf numFmtId="164" fontId="4" fillId="6" borderId="16" xfId="0" applyNumberFormat="1" applyFont="1" applyFill="1" applyBorder="1" applyAlignment="1">
      <alignment horizontal="left" vertical="top" wrapText="1"/>
    </xf>
    <xf numFmtId="164" fontId="4" fillId="6" borderId="48" xfId="0" applyNumberFormat="1" applyFont="1" applyFill="1" applyBorder="1" applyAlignment="1">
      <alignment horizontal="left" vertical="top" wrapText="1"/>
    </xf>
    <xf numFmtId="3" fontId="1" fillId="6" borderId="7" xfId="0" applyNumberFormat="1" applyFont="1" applyFill="1" applyBorder="1" applyAlignment="1">
      <alignment horizontal="left" vertical="top" wrapText="1"/>
    </xf>
    <xf numFmtId="3" fontId="1" fillId="6" borderId="48" xfId="0" applyNumberFormat="1" applyFont="1" applyFill="1" applyBorder="1" applyAlignment="1">
      <alignment horizontal="left" vertical="top" wrapText="1"/>
    </xf>
    <xf numFmtId="49" fontId="1" fillId="6" borderId="7" xfId="0" applyNumberFormat="1" applyFont="1" applyFill="1" applyBorder="1" applyAlignment="1">
      <alignment horizontal="left" vertical="top" wrapText="1"/>
    </xf>
    <xf numFmtId="49" fontId="1" fillId="6" borderId="25" xfId="0" applyNumberFormat="1" applyFont="1" applyFill="1" applyBorder="1" applyAlignment="1">
      <alignment horizontal="left" vertical="top" wrapText="1"/>
    </xf>
    <xf numFmtId="164" fontId="1" fillId="0" borderId="4" xfId="0" applyNumberFormat="1" applyFont="1" applyBorder="1" applyAlignment="1">
      <alignment horizontal="center" vertical="center" textRotation="90" wrapText="1"/>
    </xf>
    <xf numFmtId="164" fontId="1" fillId="0" borderId="13"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164" fontId="1" fillId="6" borderId="44" xfId="0" applyNumberFormat="1" applyFont="1" applyFill="1" applyBorder="1" applyAlignment="1">
      <alignment horizontal="center" vertical="top" wrapText="1"/>
    </xf>
    <xf numFmtId="164" fontId="1" fillId="6" borderId="50" xfId="0" applyNumberFormat="1" applyFont="1" applyFill="1" applyBorder="1" applyAlignment="1">
      <alignment horizontal="center" vertical="top" wrapText="1"/>
    </xf>
    <xf numFmtId="164" fontId="1" fillId="0" borderId="6" xfId="0" applyNumberFormat="1" applyFont="1" applyBorder="1" applyAlignment="1">
      <alignment horizontal="center" vertical="center" textRotation="90" wrapText="1"/>
    </xf>
    <xf numFmtId="164" fontId="1" fillId="0" borderId="15" xfId="0" applyNumberFormat="1" applyFont="1" applyBorder="1" applyAlignment="1">
      <alignment horizontal="center" vertical="center" textRotation="90" wrapText="1"/>
    </xf>
    <xf numFmtId="164" fontId="1" fillId="0" borderId="24" xfId="0" applyNumberFormat="1" applyFont="1" applyBorder="1" applyAlignment="1">
      <alignment horizontal="center" vertical="center" textRotation="90" wrapText="1"/>
    </xf>
    <xf numFmtId="3" fontId="4" fillId="0" borderId="53" xfId="0" applyNumberFormat="1" applyFont="1" applyFill="1" applyBorder="1" applyAlignment="1">
      <alignment horizontal="center" vertical="top"/>
    </xf>
    <xf numFmtId="3" fontId="4" fillId="0" borderId="27"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xf>
    <xf numFmtId="3" fontId="6" fillId="0" borderId="60" xfId="0" applyNumberFormat="1" applyFont="1" applyBorder="1" applyAlignment="1">
      <alignment horizontal="center" vertical="top" wrapText="1"/>
    </xf>
    <xf numFmtId="3" fontId="4" fillId="0" borderId="52" xfId="0" applyNumberFormat="1" applyFont="1" applyFill="1" applyBorder="1" applyAlignment="1">
      <alignment horizontal="center" vertical="top"/>
    </xf>
    <xf numFmtId="3" fontId="4" fillId="0" borderId="50" xfId="0" applyNumberFormat="1" applyFont="1" applyFill="1" applyBorder="1" applyAlignment="1">
      <alignment horizontal="center" vertical="top"/>
    </xf>
    <xf numFmtId="3" fontId="17" fillId="0" borderId="39" xfId="0" applyNumberFormat="1" applyFont="1" applyFill="1" applyBorder="1" applyAlignment="1">
      <alignment horizontal="center" vertical="center" textRotation="90" wrapText="1"/>
    </xf>
    <xf numFmtId="3" fontId="4" fillId="7" borderId="49" xfId="0" applyNumberFormat="1" applyFont="1" applyFill="1" applyBorder="1" applyAlignment="1">
      <alignment horizontal="left" vertical="top" wrapText="1"/>
    </xf>
    <xf numFmtId="164" fontId="1" fillId="0" borderId="37" xfId="0" applyNumberFormat="1" applyFont="1" applyBorder="1" applyAlignment="1">
      <alignment horizontal="center" vertical="center" textRotation="90" wrapText="1"/>
    </xf>
    <xf numFmtId="164" fontId="1" fillId="0" borderId="41"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30" fillId="0" borderId="0" xfId="0" applyFont="1" applyAlignment="1">
      <alignment horizontal="right" vertical="top" wrapText="1"/>
    </xf>
    <xf numFmtId="0" fontId="12" fillId="0" borderId="0" xfId="0" applyFont="1" applyAlignment="1">
      <alignment horizontal="right" vertical="top" wrapText="1"/>
    </xf>
    <xf numFmtId="3" fontId="3" fillId="5" borderId="9" xfId="0" applyNumberFormat="1" applyFont="1" applyFill="1" applyBorder="1" applyAlignment="1">
      <alignment horizontal="left" vertical="top" wrapText="1"/>
    </xf>
    <xf numFmtId="3" fontId="3" fillId="5" borderId="35" xfId="0" applyNumberFormat="1" applyFont="1" applyFill="1" applyBorder="1" applyAlignment="1">
      <alignment horizontal="left" vertical="top" wrapText="1"/>
    </xf>
    <xf numFmtId="3" fontId="3" fillId="5" borderId="6" xfId="0" applyNumberFormat="1" applyFont="1" applyFill="1" applyBorder="1" applyAlignment="1">
      <alignment horizontal="left" vertical="top" wrapText="1"/>
    </xf>
    <xf numFmtId="3" fontId="1" fillId="0" borderId="17" xfId="0" applyNumberFormat="1" applyFont="1" applyBorder="1" applyAlignment="1">
      <alignment horizontal="center" vertical="center"/>
    </xf>
    <xf numFmtId="164" fontId="6" fillId="0" borderId="37"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4" fillId="0" borderId="43" xfId="0" applyNumberFormat="1" applyFont="1" applyBorder="1" applyAlignment="1">
      <alignment horizontal="center" vertical="center" textRotation="90" wrapText="1"/>
    </xf>
    <xf numFmtId="164" fontId="4" fillId="0" borderId="59" xfId="0" applyNumberFormat="1" applyFont="1" applyBorder="1" applyAlignment="1">
      <alignment horizontal="center" vertical="center" textRotation="90" wrapText="1"/>
    </xf>
    <xf numFmtId="164" fontId="4" fillId="0" borderId="12" xfId="0" applyNumberFormat="1" applyFont="1" applyBorder="1" applyAlignment="1">
      <alignment horizontal="center" vertical="center"/>
    </xf>
    <xf numFmtId="164" fontId="4" fillId="0" borderId="45" xfId="0" applyNumberFormat="1" applyFont="1" applyFill="1" applyBorder="1" applyAlignment="1">
      <alignment horizontal="center" vertical="center" textRotation="90" wrapText="1"/>
    </xf>
    <xf numFmtId="164" fontId="4" fillId="0" borderId="60" xfId="0" applyNumberFormat="1" applyFont="1" applyFill="1" applyBorder="1" applyAlignment="1">
      <alignment horizontal="center" vertical="center" textRotation="90" wrapText="1"/>
    </xf>
    <xf numFmtId="3" fontId="38" fillId="0" borderId="39" xfId="0" applyNumberFormat="1" applyFont="1" applyFill="1" applyBorder="1" applyAlignment="1">
      <alignment horizontal="center" vertical="top" wrapText="1"/>
    </xf>
    <xf numFmtId="3" fontId="38" fillId="0" borderId="5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164" fontId="4" fillId="0" borderId="6"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59" xfId="0" applyNumberFormat="1" applyFont="1" applyBorder="1" applyAlignment="1">
      <alignment horizontal="center" vertical="center" wrapText="1"/>
    </xf>
    <xf numFmtId="3" fontId="4" fillId="0" borderId="42" xfId="0" applyNumberFormat="1" applyFont="1" applyFill="1" applyBorder="1" applyAlignment="1">
      <alignment horizontal="left" vertical="top" wrapText="1"/>
    </xf>
    <xf numFmtId="3" fontId="1" fillId="0" borderId="7"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0" fontId="11" fillId="6" borderId="40" xfId="0" applyFont="1" applyFill="1" applyBorder="1" applyAlignment="1">
      <alignment horizontal="left" vertical="top" wrapText="1"/>
    </xf>
    <xf numFmtId="0" fontId="11" fillId="6" borderId="25" xfId="0" applyFont="1" applyFill="1" applyBorder="1" applyAlignment="1">
      <alignment horizontal="left" vertical="top" wrapText="1"/>
    </xf>
    <xf numFmtId="3" fontId="4" fillId="0" borderId="35"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49" fontId="18" fillId="0" borderId="36" xfId="0" applyNumberFormat="1" applyFont="1" applyFill="1" applyBorder="1" applyAlignment="1">
      <alignment horizontal="center" vertical="top" textRotation="1" wrapText="1"/>
    </xf>
    <xf numFmtId="49" fontId="18" fillId="0" borderId="59" xfId="0" applyNumberFormat="1" applyFont="1" applyFill="1" applyBorder="1" applyAlignment="1">
      <alignment horizontal="center" vertical="top" textRotation="1" wrapText="1"/>
    </xf>
    <xf numFmtId="49" fontId="1" fillId="0" borderId="4" xfId="0" applyNumberFormat="1" applyFont="1" applyFill="1" applyBorder="1" applyAlignment="1">
      <alignment horizontal="center" vertical="top" textRotation="1" wrapText="1"/>
    </xf>
    <xf numFmtId="49" fontId="1" fillId="0" borderId="22" xfId="0" applyNumberFormat="1" applyFont="1" applyFill="1" applyBorder="1" applyAlignment="1">
      <alignment horizontal="center" vertical="top" textRotation="1" wrapText="1"/>
    </xf>
    <xf numFmtId="3" fontId="4" fillId="0" borderId="7"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0" fontId="1" fillId="6" borderId="6" xfId="0" applyFont="1" applyFill="1" applyBorder="1" applyAlignment="1">
      <alignment horizontal="left" vertical="top" wrapText="1"/>
    </xf>
    <xf numFmtId="0" fontId="1" fillId="6" borderId="66" xfId="0" applyFont="1" applyFill="1" applyBorder="1" applyAlignment="1">
      <alignment horizontal="left" vertical="top" wrapText="1"/>
    </xf>
    <xf numFmtId="3" fontId="4" fillId="6" borderId="7" xfId="0" applyNumberFormat="1" applyFont="1" applyFill="1" applyBorder="1" applyAlignment="1">
      <alignment vertical="top" wrapText="1"/>
    </xf>
    <xf numFmtId="3" fontId="1" fillId="0" borderId="48" xfId="0" applyNumberFormat="1" applyFont="1" applyFill="1" applyBorder="1" applyAlignment="1">
      <alignment horizontal="left" vertical="top" wrapText="1"/>
    </xf>
    <xf numFmtId="3" fontId="4" fillId="0" borderId="56" xfId="0" applyNumberFormat="1" applyFont="1" applyFill="1" applyBorder="1" applyAlignment="1">
      <alignment horizontal="left" vertical="top" wrapText="1"/>
    </xf>
    <xf numFmtId="3" fontId="1" fillId="0" borderId="40" xfId="0" applyNumberFormat="1" applyFont="1" applyFill="1" applyBorder="1" applyAlignment="1">
      <alignment horizontal="left" vertical="top" wrapText="1"/>
    </xf>
    <xf numFmtId="0" fontId="1" fillId="6" borderId="40" xfId="0" applyFont="1" applyFill="1" applyBorder="1" applyAlignment="1">
      <alignment horizontal="left" vertical="top" wrapText="1"/>
    </xf>
    <xf numFmtId="0" fontId="1" fillId="6" borderId="25" xfId="0" applyFont="1" applyFill="1" applyBorder="1" applyAlignment="1">
      <alignment horizontal="left" vertical="top" wrapText="1"/>
    </xf>
    <xf numFmtId="3" fontId="1" fillId="0" borderId="52" xfId="0" applyNumberFormat="1" applyFont="1" applyFill="1" applyBorder="1" applyAlignment="1">
      <alignment horizontal="center" vertical="center" textRotation="90" wrapText="1"/>
    </xf>
    <xf numFmtId="3" fontId="4" fillId="0" borderId="19" xfId="0" applyNumberFormat="1" applyFont="1" applyFill="1" applyBorder="1" applyAlignment="1">
      <alignment horizontal="left" vertical="top" wrapText="1"/>
    </xf>
    <xf numFmtId="0" fontId="16" fillId="0" borderId="19" xfId="0" applyFont="1" applyBorder="1" applyAlignment="1">
      <alignment horizontal="left" vertical="top" wrapText="1"/>
    </xf>
    <xf numFmtId="3" fontId="38" fillId="0" borderId="11" xfId="0" applyNumberFormat="1" applyFont="1" applyFill="1" applyBorder="1" applyAlignment="1">
      <alignment horizontal="center" vertical="top"/>
    </xf>
    <xf numFmtId="0" fontId="4" fillId="0" borderId="48" xfId="0" applyFont="1" applyFill="1" applyBorder="1" applyAlignment="1">
      <alignment horizontal="left" vertical="top" wrapText="1"/>
    </xf>
    <xf numFmtId="3" fontId="4" fillId="0" borderId="16"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1" fillId="0" borderId="25"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0" fontId="4" fillId="0" borderId="40" xfId="0" applyFont="1" applyFill="1" applyBorder="1" applyAlignment="1">
      <alignment horizontal="left" vertical="top" wrapText="1"/>
    </xf>
    <xf numFmtId="3" fontId="1" fillId="0" borderId="16" xfId="0" applyNumberFormat="1" applyFont="1" applyBorder="1" applyAlignment="1">
      <alignment horizontal="center" vertical="top" wrapText="1"/>
    </xf>
    <xf numFmtId="3" fontId="1" fillId="6" borderId="35" xfId="0" applyNumberFormat="1" applyFont="1" applyFill="1" applyBorder="1" applyAlignment="1">
      <alignment horizontal="left" vertical="top"/>
    </xf>
    <xf numFmtId="3" fontId="4" fillId="0" borderId="17" xfId="0" applyNumberFormat="1" applyFont="1" applyBorder="1" applyAlignment="1">
      <alignment horizontal="left" vertical="top" wrapText="1"/>
    </xf>
    <xf numFmtId="3" fontId="4" fillId="0" borderId="74" xfId="0" applyNumberFormat="1" applyFont="1" applyBorder="1" applyAlignment="1">
      <alignment horizontal="left" vertical="top" wrapText="1"/>
    </xf>
    <xf numFmtId="3" fontId="3" fillId="12" borderId="65" xfId="0" applyNumberFormat="1" applyFont="1" applyFill="1" applyBorder="1" applyAlignment="1">
      <alignment horizontal="left" vertical="top" wrapText="1"/>
    </xf>
    <xf numFmtId="3" fontId="1" fillId="6" borderId="0" xfId="0" applyNumberFormat="1" applyFont="1" applyFill="1" applyBorder="1" applyAlignment="1">
      <alignment horizontal="left" vertical="top"/>
    </xf>
    <xf numFmtId="3" fontId="3" fillId="8" borderId="65" xfId="0" applyNumberFormat="1" applyFont="1" applyFill="1" applyBorder="1" applyAlignment="1">
      <alignment horizontal="right" vertical="top" wrapText="1"/>
    </xf>
    <xf numFmtId="3" fontId="1" fillId="0" borderId="5" xfId="0" applyNumberFormat="1" applyFont="1" applyBorder="1" applyAlignment="1">
      <alignment horizontal="center" vertical="center" wrapText="1"/>
    </xf>
    <xf numFmtId="3" fontId="4" fillId="0" borderId="72" xfId="0" applyNumberFormat="1" applyFont="1" applyBorder="1" applyAlignment="1">
      <alignment horizontal="left" vertical="top" wrapText="1"/>
    </xf>
    <xf numFmtId="164" fontId="42" fillId="0" borderId="8" xfId="0" applyNumberFormat="1" applyFont="1" applyBorder="1" applyAlignment="1">
      <alignment horizontal="center" vertical="center" wrapText="1"/>
    </xf>
    <xf numFmtId="164" fontId="42" fillId="0" borderId="9" xfId="0" applyNumberFormat="1" applyFont="1" applyBorder="1" applyAlignment="1">
      <alignment horizontal="center" vertical="center" wrapText="1"/>
    </xf>
    <xf numFmtId="164" fontId="42" fillId="0" borderId="10" xfId="0" applyNumberFormat="1" applyFont="1" applyBorder="1" applyAlignment="1">
      <alignment horizontal="center" vertical="center" wrapText="1"/>
    </xf>
    <xf numFmtId="3" fontId="4" fillId="0" borderId="40"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3" fontId="3" fillId="6" borderId="48" xfId="0" applyNumberFormat="1" applyFont="1" applyFill="1" applyBorder="1" applyAlignment="1">
      <alignment horizontal="left" vertical="top" wrapText="1"/>
    </xf>
    <xf numFmtId="49" fontId="4" fillId="6" borderId="16" xfId="0" applyNumberFormat="1" applyFont="1" applyFill="1" applyBorder="1" applyAlignment="1">
      <alignment horizontal="center" vertical="top" wrapText="1"/>
    </xf>
    <xf numFmtId="49" fontId="4" fillId="6" borderId="48" xfId="0" applyNumberFormat="1" applyFont="1" applyFill="1" applyBorder="1" applyAlignment="1">
      <alignment horizontal="center" vertical="top" wrapText="1"/>
    </xf>
    <xf numFmtId="49" fontId="4" fillId="0" borderId="40"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164" fontId="1" fillId="7" borderId="72" xfId="0" applyNumberFormat="1" applyFont="1" applyFill="1" applyBorder="1" applyAlignment="1">
      <alignment horizontal="center" vertical="top" wrapText="1"/>
    </xf>
    <xf numFmtId="164" fontId="1" fillId="7" borderId="74"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3" fontId="6" fillId="0" borderId="43" xfId="0" applyNumberFormat="1" applyFont="1" applyFill="1" applyBorder="1" applyAlignment="1">
      <alignment horizontal="center" vertical="top" wrapText="1"/>
    </xf>
    <xf numFmtId="3" fontId="6" fillId="0" borderId="52" xfId="0" applyNumberFormat="1" applyFont="1" applyFill="1" applyBorder="1" applyAlignment="1">
      <alignment horizontal="center" vertical="top" wrapText="1"/>
    </xf>
    <xf numFmtId="3" fontId="4" fillId="6" borderId="40"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3" fontId="4" fillId="6" borderId="48" xfId="0" applyNumberFormat="1" applyFont="1" applyFill="1" applyBorder="1" applyAlignment="1">
      <alignment horizontal="center" vertical="top" wrapText="1"/>
    </xf>
    <xf numFmtId="3" fontId="4" fillId="0" borderId="48" xfId="0" applyNumberFormat="1" applyFont="1" applyBorder="1" applyAlignment="1">
      <alignment horizontal="left" vertical="top" wrapText="1"/>
    </xf>
    <xf numFmtId="3" fontId="3" fillId="9" borderId="62" xfId="0" applyNumberFormat="1" applyFont="1" applyFill="1" applyBorder="1" applyAlignment="1">
      <alignment horizontal="right" vertical="top" wrapText="1"/>
    </xf>
    <xf numFmtId="3" fontId="3" fillId="9" borderId="1" xfId="0" applyNumberFormat="1" applyFont="1" applyFill="1" applyBorder="1" applyAlignment="1">
      <alignment horizontal="right" vertical="top" wrapText="1"/>
    </xf>
    <xf numFmtId="3" fontId="3" fillId="9" borderId="24" xfId="0" applyNumberFormat="1" applyFont="1" applyFill="1" applyBorder="1" applyAlignment="1">
      <alignment horizontal="right" vertical="top" wrapText="1"/>
    </xf>
    <xf numFmtId="164" fontId="1" fillId="7" borderId="37" xfId="0" applyNumberFormat="1" applyFont="1" applyFill="1" applyBorder="1" applyAlignment="1">
      <alignment horizontal="center" vertical="top" wrapText="1"/>
    </xf>
    <xf numFmtId="164" fontId="1" fillId="7" borderId="62" xfId="0" applyNumberFormat="1" applyFont="1" applyFill="1" applyBorder="1" applyAlignment="1">
      <alignment horizontal="center" vertical="top" wrapText="1"/>
    </xf>
    <xf numFmtId="3" fontId="6" fillId="7" borderId="7" xfId="0" applyNumberFormat="1" applyFont="1" applyFill="1" applyBorder="1" applyAlignment="1">
      <alignment horizontal="left" vertical="top" wrapText="1"/>
    </xf>
    <xf numFmtId="3" fontId="6" fillId="7" borderId="16" xfId="0" applyNumberFormat="1" applyFont="1" applyFill="1" applyBorder="1" applyAlignment="1">
      <alignment horizontal="left" vertical="top" wrapText="1"/>
    </xf>
    <xf numFmtId="3" fontId="6" fillId="0" borderId="36" xfId="0" applyNumberFormat="1" applyFont="1" applyFill="1" applyBorder="1" applyAlignment="1">
      <alignment horizontal="center" vertical="top" wrapText="1"/>
    </xf>
    <xf numFmtId="3" fontId="6" fillId="0" borderId="39" xfId="0" applyNumberFormat="1" applyFont="1" applyFill="1" applyBorder="1" applyAlignment="1">
      <alignment horizontal="center" vertical="top" wrapText="1"/>
    </xf>
    <xf numFmtId="3" fontId="1" fillId="7" borderId="7" xfId="0" applyNumberFormat="1" applyFont="1" applyFill="1" applyBorder="1" applyAlignment="1">
      <alignment horizontal="center" vertical="top" wrapText="1"/>
    </xf>
    <xf numFmtId="3" fontId="1" fillId="7" borderId="25" xfId="0" applyNumberFormat="1" applyFont="1" applyFill="1" applyBorder="1" applyAlignment="1">
      <alignment horizontal="center" vertical="top" wrapText="1"/>
    </xf>
    <xf numFmtId="3" fontId="1" fillId="0" borderId="43"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21" fillId="6" borderId="16" xfId="0" applyNumberFormat="1" applyFont="1" applyFill="1" applyBorder="1" applyAlignment="1">
      <alignment horizontal="left" vertical="top" wrapText="1"/>
    </xf>
    <xf numFmtId="3" fontId="21" fillId="6" borderId="48" xfId="0" applyNumberFormat="1" applyFont="1" applyFill="1" applyBorder="1" applyAlignment="1">
      <alignment horizontal="left" vertical="top" wrapText="1"/>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24" fillId="0" borderId="16" xfId="0" applyNumberFormat="1" applyFont="1" applyFill="1" applyBorder="1" applyAlignment="1">
      <alignment horizontal="left" vertical="top" wrapText="1"/>
    </xf>
    <xf numFmtId="3" fontId="4" fillId="0" borderId="3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21" fillId="6" borderId="40" xfId="0" applyNumberFormat="1" applyFont="1" applyFill="1" applyBorder="1" applyAlignment="1">
      <alignment horizontal="left" vertical="top" wrapText="1"/>
    </xf>
    <xf numFmtId="3" fontId="4" fillId="0" borderId="43" xfId="0" applyNumberFormat="1" applyFont="1" applyFill="1" applyBorder="1" applyAlignment="1">
      <alignment horizontal="center" vertical="center" textRotation="90" wrapText="1"/>
    </xf>
    <xf numFmtId="49" fontId="3" fillId="0" borderId="54" xfId="0" applyNumberFormat="1" applyFont="1" applyBorder="1" applyAlignment="1">
      <alignment horizontal="center" vertical="top" wrapText="1"/>
    </xf>
    <xf numFmtId="164" fontId="1" fillId="7" borderId="4" xfId="0" applyNumberFormat="1" applyFont="1" applyFill="1" applyBorder="1" applyAlignment="1">
      <alignment horizontal="center" vertical="top" wrapText="1"/>
    </xf>
    <xf numFmtId="164" fontId="1" fillId="7" borderId="22" xfId="0" applyNumberFormat="1" applyFont="1" applyFill="1" applyBorder="1" applyAlignment="1">
      <alignment horizontal="center" vertical="top" wrapText="1"/>
    </xf>
    <xf numFmtId="3" fontId="3" fillId="6" borderId="25" xfId="0" applyNumberFormat="1" applyFont="1" applyFill="1" applyBorder="1" applyAlignment="1">
      <alignment horizontal="left" vertical="top" wrapText="1"/>
    </xf>
    <xf numFmtId="3" fontId="4" fillId="0" borderId="62" xfId="0" applyNumberFormat="1" applyFont="1" applyFill="1" applyBorder="1" applyAlignment="1">
      <alignment horizontal="center" vertical="center" textRotation="90" wrapText="1"/>
    </xf>
    <xf numFmtId="3" fontId="1" fillId="0" borderId="40" xfId="0" applyNumberFormat="1" applyFont="1" applyBorder="1" applyAlignment="1">
      <alignment horizontal="left" vertical="top" wrapText="1"/>
    </xf>
    <xf numFmtId="3" fontId="1" fillId="0" borderId="48" xfId="0" applyNumberFormat="1" applyFont="1" applyBorder="1" applyAlignment="1">
      <alignment horizontal="left" vertical="top" wrapText="1"/>
    </xf>
    <xf numFmtId="3" fontId="4" fillId="9" borderId="62" xfId="0" applyNumberFormat="1" applyFont="1" applyFill="1" applyBorder="1" applyAlignment="1">
      <alignment horizontal="center" vertical="top"/>
    </xf>
    <xf numFmtId="3" fontId="4" fillId="9" borderId="1" xfId="0" applyNumberFormat="1" applyFont="1" applyFill="1" applyBorder="1" applyAlignment="1">
      <alignment horizontal="center" vertical="top"/>
    </xf>
    <xf numFmtId="3" fontId="4" fillId="9" borderId="24" xfId="0" applyNumberFormat="1" applyFont="1" applyFill="1" applyBorder="1" applyAlignment="1">
      <alignment horizontal="center" vertical="top"/>
    </xf>
    <xf numFmtId="3" fontId="3" fillId="5" borderId="8" xfId="0" applyNumberFormat="1" applyFont="1" applyFill="1" applyBorder="1" applyAlignment="1">
      <alignment horizontal="right" vertical="top"/>
    </xf>
    <xf numFmtId="3" fontId="4" fillId="0" borderId="43" xfId="0" applyNumberFormat="1" applyFont="1" applyBorder="1" applyAlignment="1">
      <alignment horizontal="center" vertical="center" textRotation="90" wrapText="1"/>
    </xf>
    <xf numFmtId="3" fontId="4" fillId="0" borderId="39" xfId="0" applyNumberFormat="1" applyFont="1" applyBorder="1" applyAlignment="1">
      <alignment horizontal="center" vertical="center" textRotation="90" wrapText="1"/>
    </xf>
    <xf numFmtId="3" fontId="4" fillId="0" borderId="52" xfId="0" applyNumberFormat="1" applyFont="1" applyBorder="1" applyAlignment="1">
      <alignment horizontal="center" vertical="center" textRotation="90" wrapText="1"/>
    </xf>
    <xf numFmtId="3" fontId="3" fillId="3" borderId="65" xfId="0" applyNumberFormat="1" applyFont="1" applyFill="1" applyBorder="1" applyAlignment="1">
      <alignment horizontal="right" vertical="center"/>
    </xf>
    <xf numFmtId="3" fontId="3" fillId="3" borderId="9" xfId="0" applyNumberFormat="1" applyFont="1" applyFill="1" applyBorder="1" applyAlignment="1">
      <alignment horizontal="right" vertical="center"/>
    </xf>
    <xf numFmtId="3" fontId="4" fillId="3" borderId="8" xfId="0" applyNumberFormat="1" applyFont="1" applyFill="1" applyBorder="1" applyAlignment="1">
      <alignment horizontal="center" vertical="center" wrapText="1"/>
    </xf>
    <xf numFmtId="3" fontId="4" fillId="3" borderId="9" xfId="0" applyNumberFormat="1"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3" fontId="3" fillId="3" borderId="33" xfId="0" applyNumberFormat="1" applyFont="1" applyFill="1" applyBorder="1" applyAlignment="1">
      <alignment horizontal="left" vertical="top" wrapText="1"/>
    </xf>
    <xf numFmtId="3" fontId="3" fillId="3" borderId="34" xfId="0" applyNumberFormat="1" applyFont="1" applyFill="1" applyBorder="1" applyAlignment="1">
      <alignment horizontal="left" vertical="top" wrapText="1"/>
    </xf>
    <xf numFmtId="3" fontId="3" fillId="3" borderId="79" xfId="0" applyNumberFormat="1" applyFont="1" applyFill="1" applyBorder="1" applyAlignment="1">
      <alignment horizontal="left" vertical="top" wrapText="1"/>
    </xf>
    <xf numFmtId="3" fontId="3" fillId="0" borderId="9" xfId="0" applyNumberFormat="1" applyFont="1" applyFill="1" applyBorder="1" applyAlignment="1">
      <alignment horizontal="center" wrapText="1"/>
    </xf>
    <xf numFmtId="3" fontId="4" fillId="4" borderId="8" xfId="0" applyNumberFormat="1" applyFont="1" applyFill="1" applyBorder="1" applyAlignment="1">
      <alignment horizontal="center" vertical="top"/>
    </xf>
    <xf numFmtId="3" fontId="4" fillId="4" borderId="9" xfId="0" applyNumberFormat="1" applyFont="1" applyFill="1" applyBorder="1" applyAlignment="1">
      <alignment horizontal="center" vertical="top"/>
    </xf>
    <xf numFmtId="3" fontId="4" fillId="4" borderId="10" xfId="0" applyNumberFormat="1" applyFont="1" applyFill="1" applyBorder="1" applyAlignment="1">
      <alignment horizontal="center" vertical="top"/>
    </xf>
    <xf numFmtId="49" fontId="3" fillId="4" borderId="36"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3" fontId="3" fillId="5" borderId="8" xfId="0" applyNumberFormat="1" applyFont="1" applyFill="1" applyBorder="1" applyAlignment="1">
      <alignment horizontal="left" vertical="top"/>
    </xf>
    <xf numFmtId="3" fontId="3" fillId="7" borderId="48" xfId="0" applyNumberFormat="1" applyFont="1" applyFill="1" applyBorder="1" applyAlignment="1">
      <alignment horizontal="left" vertical="top" wrapText="1"/>
    </xf>
    <xf numFmtId="3" fontId="4" fillId="0" borderId="42" xfId="0" applyNumberFormat="1" applyFont="1" applyBorder="1" applyAlignment="1">
      <alignment horizontal="left" vertical="top" wrapText="1"/>
    </xf>
    <xf numFmtId="3" fontId="4" fillId="0" borderId="31"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3" fillId="4" borderId="1" xfId="0" applyNumberFormat="1" applyFont="1" applyFill="1" applyBorder="1" applyAlignment="1">
      <alignment horizontal="right" vertical="top"/>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49" fontId="3" fillId="4" borderId="59"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0" fontId="4" fillId="6" borderId="16" xfId="0" applyFont="1" applyFill="1" applyBorder="1" applyAlignment="1">
      <alignment horizontal="left" vertical="top" wrapText="1"/>
    </xf>
    <xf numFmtId="3" fontId="6" fillId="4" borderId="36" xfId="0" applyNumberFormat="1" applyFont="1" applyFill="1" applyBorder="1" applyAlignment="1">
      <alignment horizontal="center" vertical="top"/>
    </xf>
    <xf numFmtId="3" fontId="6" fillId="4" borderId="59" xfId="0" applyNumberFormat="1" applyFont="1" applyFill="1" applyBorder="1" applyAlignment="1">
      <alignment horizontal="center" vertical="top"/>
    </xf>
    <xf numFmtId="3" fontId="24" fillId="0" borderId="48" xfId="0" applyNumberFormat="1"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16" xfId="0" applyFont="1" applyFill="1" applyBorder="1" applyAlignment="1">
      <alignment horizontal="left" vertical="top" wrapText="1"/>
    </xf>
    <xf numFmtId="3" fontId="1" fillId="0" borderId="36" xfId="0" applyNumberFormat="1" applyFont="1" applyFill="1" applyBorder="1" applyAlignment="1">
      <alignment horizontal="center" vertical="top" textRotation="1"/>
    </xf>
    <xf numFmtId="3" fontId="1" fillId="0" borderId="59" xfId="0" applyNumberFormat="1" applyFont="1" applyFill="1" applyBorder="1" applyAlignment="1">
      <alignment horizontal="center" vertical="top" textRotation="1"/>
    </xf>
    <xf numFmtId="164" fontId="6" fillId="0" borderId="6" xfId="0" applyNumberFormat="1" applyFont="1" applyBorder="1" applyAlignment="1">
      <alignment horizontal="center" vertical="center" textRotation="90" wrapText="1"/>
    </xf>
    <xf numFmtId="164" fontId="6" fillId="0" borderId="15" xfId="0" applyNumberFormat="1" applyFont="1" applyBorder="1" applyAlignment="1">
      <alignment horizontal="center" vertical="center" textRotation="90" wrapText="1"/>
    </xf>
    <xf numFmtId="164" fontId="6" fillId="0" borderId="24" xfId="0" applyNumberFormat="1" applyFont="1" applyBorder="1" applyAlignment="1">
      <alignment horizontal="center" vertical="center" textRotation="90" wrapText="1"/>
    </xf>
    <xf numFmtId="3" fontId="1" fillId="0" borderId="6" xfId="0" applyNumberFormat="1" applyFont="1" applyFill="1" applyBorder="1" applyAlignment="1">
      <alignment horizontal="center" vertical="top" textRotation="1"/>
    </xf>
    <xf numFmtId="3" fontId="1" fillId="0" borderId="24" xfId="0" applyNumberFormat="1" applyFont="1" applyFill="1" applyBorder="1" applyAlignment="1">
      <alignment horizontal="center" vertical="top" textRotation="1"/>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1" fillId="0" borderId="4" xfId="0" applyNumberFormat="1" applyFont="1" applyFill="1" applyBorder="1" applyAlignment="1">
      <alignment horizontal="center" vertical="top" textRotation="1"/>
    </xf>
    <xf numFmtId="3" fontId="1" fillId="0" borderId="22" xfId="0" applyNumberFormat="1" applyFont="1" applyFill="1" applyBorder="1" applyAlignment="1">
      <alignment horizontal="center" vertical="top" textRotation="1"/>
    </xf>
    <xf numFmtId="164" fontId="1" fillId="0" borderId="62" xfId="0" applyNumberFormat="1" applyFont="1" applyBorder="1" applyAlignment="1">
      <alignment horizontal="center" vertical="center" textRotation="90" wrapText="1"/>
    </xf>
    <xf numFmtId="3" fontId="4" fillId="6" borderId="39" xfId="0" applyNumberFormat="1" applyFont="1" applyFill="1" applyBorder="1" applyAlignment="1">
      <alignment horizontal="center" vertical="top" wrapText="1"/>
    </xf>
    <xf numFmtId="3" fontId="4" fillId="6" borderId="52" xfId="0" applyNumberFormat="1" applyFont="1" applyFill="1" applyBorder="1" applyAlignment="1">
      <alignment horizontal="center" vertical="top" wrapText="1"/>
    </xf>
    <xf numFmtId="3" fontId="24" fillId="6" borderId="16" xfId="0" applyNumberFormat="1" applyFont="1" applyFill="1" applyBorder="1" applyAlignment="1">
      <alignment horizontal="left" vertical="top" wrapText="1"/>
    </xf>
    <xf numFmtId="3" fontId="24" fillId="6" borderId="48" xfId="0" applyNumberFormat="1" applyFont="1" applyFill="1" applyBorder="1" applyAlignment="1">
      <alignment horizontal="left"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3" fontId="3" fillId="2" borderId="27" xfId="0" applyNumberFormat="1" applyFont="1" applyFill="1" applyBorder="1" applyAlignment="1">
      <alignment horizontal="left" vertical="top" wrapText="1"/>
    </xf>
    <xf numFmtId="3" fontId="3" fillId="2" borderId="28" xfId="0" applyNumberFormat="1" applyFont="1" applyFill="1" applyBorder="1" applyAlignment="1">
      <alignment horizontal="left" vertical="top" wrapText="1"/>
    </xf>
    <xf numFmtId="3" fontId="3" fillId="2" borderId="29" xfId="0" applyNumberFormat="1" applyFont="1" applyFill="1" applyBorder="1" applyAlignment="1">
      <alignment horizontal="left" vertical="top" wrapText="1"/>
    </xf>
    <xf numFmtId="3" fontId="5" fillId="3" borderId="30" xfId="0" applyNumberFormat="1" applyFont="1" applyFill="1" applyBorder="1" applyAlignment="1">
      <alignment horizontal="left" vertical="top" wrapText="1"/>
    </xf>
    <xf numFmtId="3" fontId="5" fillId="3" borderId="31" xfId="0" applyNumberFormat="1" applyFont="1" applyFill="1" applyBorder="1" applyAlignment="1">
      <alignment horizontal="left" vertical="top" wrapText="1"/>
    </xf>
    <xf numFmtId="3" fontId="5" fillId="3" borderId="32" xfId="0" applyNumberFormat="1" applyFont="1" applyFill="1" applyBorder="1" applyAlignment="1">
      <alignment horizontal="left" vertical="top" wrapText="1"/>
    </xf>
    <xf numFmtId="3" fontId="3" fillId="4" borderId="9" xfId="0" applyNumberFormat="1" applyFont="1" applyFill="1" applyBorder="1" applyAlignment="1">
      <alignment horizontal="left" vertical="top"/>
    </xf>
    <xf numFmtId="3" fontId="3" fillId="4" borderId="10" xfId="0" applyNumberFormat="1" applyFont="1" applyFill="1" applyBorder="1" applyAlignment="1">
      <alignment horizontal="left" vertical="top"/>
    </xf>
    <xf numFmtId="3" fontId="6" fillId="6" borderId="7" xfId="0" applyNumberFormat="1" applyFont="1" applyFill="1" applyBorder="1" applyAlignment="1">
      <alignment horizontal="left" vertical="top" wrapText="1"/>
    </xf>
    <xf numFmtId="3" fontId="6" fillId="6" borderId="16" xfId="0" applyNumberFormat="1" applyFont="1" applyFill="1" applyBorder="1" applyAlignment="1">
      <alignment horizontal="left" vertical="top" wrapText="1"/>
    </xf>
    <xf numFmtId="3" fontId="4" fillId="0" borderId="54"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1" fillId="0" borderId="44"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3" fontId="7" fillId="0" borderId="45" xfId="0" applyNumberFormat="1" applyFont="1" applyFill="1" applyBorder="1" applyAlignment="1">
      <alignment horizontal="center" vertical="top" wrapText="1"/>
    </xf>
    <xf numFmtId="3" fontId="7" fillId="0" borderId="53" xfId="0" applyNumberFormat="1" applyFont="1" applyFill="1" applyBorder="1" applyAlignment="1">
      <alignment horizontal="center" vertical="top" wrapText="1"/>
    </xf>
    <xf numFmtId="3" fontId="1" fillId="7" borderId="16" xfId="0" applyNumberFormat="1" applyFont="1" applyFill="1" applyBorder="1" applyAlignment="1">
      <alignment horizontal="left" vertical="top" wrapText="1"/>
    </xf>
    <xf numFmtId="3" fontId="1" fillId="7" borderId="48"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7" xfId="0" applyNumberFormat="1" applyFont="1" applyBorder="1" applyAlignment="1">
      <alignment horizontal="left" vertical="top" wrapText="1"/>
    </xf>
    <xf numFmtId="3" fontId="20" fillId="0" borderId="4" xfId="0" applyNumberFormat="1" applyFont="1" applyFill="1" applyBorder="1" applyAlignment="1">
      <alignment horizontal="center" vertical="center" textRotation="90" wrapText="1"/>
    </xf>
    <xf numFmtId="3" fontId="20" fillId="0" borderId="22" xfId="0" applyNumberFormat="1" applyFont="1" applyFill="1" applyBorder="1" applyAlignment="1">
      <alignment horizontal="center" vertical="center" textRotation="90" wrapText="1"/>
    </xf>
    <xf numFmtId="3" fontId="20" fillId="0" borderId="44" xfId="0" applyNumberFormat="1" applyFont="1" applyFill="1" applyBorder="1" applyAlignment="1">
      <alignment horizontal="center" vertical="center" textRotation="90" wrapText="1"/>
    </xf>
    <xf numFmtId="3" fontId="20" fillId="0" borderId="13" xfId="0" applyNumberFormat="1" applyFont="1" applyFill="1" applyBorder="1" applyAlignment="1">
      <alignment horizontal="center" vertical="center" textRotation="90" wrapText="1"/>
    </xf>
    <xf numFmtId="3" fontId="20" fillId="0" borderId="50" xfId="0" applyNumberFormat="1" applyFont="1" applyFill="1" applyBorder="1" applyAlignment="1">
      <alignment horizontal="center" vertical="center" textRotation="90" wrapText="1"/>
    </xf>
    <xf numFmtId="3" fontId="4" fillId="0" borderId="48" xfId="0" applyNumberFormat="1" applyFont="1" applyBorder="1" applyAlignment="1">
      <alignment horizontal="center" vertical="top" wrapText="1"/>
    </xf>
    <xf numFmtId="164" fontId="1" fillId="0" borderId="42" xfId="0" applyNumberFormat="1" applyFont="1" applyBorder="1" applyAlignment="1">
      <alignment horizontal="center" vertical="center" textRotation="90" wrapText="1"/>
    </xf>
    <xf numFmtId="3" fontId="6" fillId="8" borderId="19" xfId="0" applyNumberFormat="1" applyFont="1" applyFill="1" applyBorder="1" applyAlignment="1">
      <alignment horizontal="right" vertical="top" wrapText="1"/>
    </xf>
    <xf numFmtId="3" fontId="3" fillId="0" borderId="48" xfId="0" applyNumberFormat="1" applyFont="1" applyBorder="1" applyAlignment="1">
      <alignment horizontal="left"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1" fillId="0" borderId="7"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1" fillId="6" borderId="41" xfId="0" applyNumberFormat="1" applyFont="1" applyFill="1" applyBorder="1" applyAlignment="1">
      <alignment horizontal="center" vertical="center" textRotation="90" wrapText="1"/>
    </xf>
    <xf numFmtId="3" fontId="1" fillId="6" borderId="49" xfId="0" applyNumberFormat="1" applyFont="1" applyFill="1" applyBorder="1" applyAlignment="1">
      <alignment horizontal="center" vertical="center" textRotation="90" wrapText="1"/>
    </xf>
    <xf numFmtId="3" fontId="1" fillId="6" borderId="42" xfId="0" applyNumberFormat="1" applyFont="1" applyFill="1" applyBorder="1" applyAlignment="1">
      <alignment horizontal="center" vertical="center" textRotation="90" wrapText="1"/>
    </xf>
    <xf numFmtId="3" fontId="1" fillId="0" borderId="7" xfId="0" applyNumberFormat="1" applyFont="1" applyFill="1" applyBorder="1" applyAlignment="1">
      <alignment horizontal="center" vertical="top" textRotation="1"/>
    </xf>
    <xf numFmtId="3" fontId="1" fillId="0" borderId="25" xfId="0" applyNumberFormat="1" applyFont="1" applyFill="1" applyBorder="1" applyAlignment="1">
      <alignment horizontal="center" vertical="top" textRotation="1"/>
    </xf>
    <xf numFmtId="3" fontId="4" fillId="0" borderId="40" xfId="0" applyNumberFormat="1" applyFont="1" applyBorder="1" applyAlignment="1">
      <alignment horizontal="left" vertical="top" wrapText="1"/>
    </xf>
    <xf numFmtId="3" fontId="20" fillId="0" borderId="44" xfId="0" applyNumberFormat="1" applyFont="1" applyBorder="1" applyAlignment="1">
      <alignment horizontal="center" vertical="center" textRotation="90"/>
    </xf>
    <xf numFmtId="3" fontId="20" fillId="0" borderId="13" xfId="0" applyNumberFormat="1" applyFont="1" applyBorder="1" applyAlignment="1">
      <alignment horizontal="center" vertical="center" textRotation="90"/>
    </xf>
    <xf numFmtId="3" fontId="4" fillId="0" borderId="41" xfId="0" applyNumberFormat="1" applyFont="1" applyFill="1" applyBorder="1" applyAlignment="1">
      <alignment horizontal="center" vertical="center" wrapText="1"/>
    </xf>
    <xf numFmtId="3" fontId="4" fillId="0" borderId="62" xfId="0" applyNumberFormat="1" applyFont="1" applyFill="1" applyBorder="1" applyAlignment="1">
      <alignment horizontal="center" vertical="center" wrapText="1"/>
    </xf>
    <xf numFmtId="0" fontId="16" fillId="0" borderId="41" xfId="0" applyFont="1" applyBorder="1" applyAlignment="1">
      <alignment horizontal="left" vertical="top" wrapText="1"/>
    </xf>
    <xf numFmtId="0" fontId="16" fillId="0" borderId="16" xfId="0" applyFont="1" applyBorder="1" applyAlignment="1">
      <alignment horizontal="center" vertical="top" wrapText="1"/>
    </xf>
    <xf numFmtId="3" fontId="4" fillId="0" borderId="41" xfId="0" applyNumberFormat="1" applyFont="1" applyFill="1" applyBorder="1" applyAlignment="1">
      <alignment vertical="top" wrapText="1"/>
    </xf>
    <xf numFmtId="0" fontId="16" fillId="0" borderId="41" xfId="0" applyFont="1" applyBorder="1" applyAlignment="1">
      <alignment vertical="top" wrapText="1"/>
    </xf>
    <xf numFmtId="3" fontId="1" fillId="0" borderId="16" xfId="0" applyNumberFormat="1" applyFont="1" applyBorder="1" applyAlignment="1">
      <alignment horizontal="left" vertical="top" wrapText="1"/>
    </xf>
    <xf numFmtId="3" fontId="1" fillId="7" borderId="15" xfId="0" applyNumberFormat="1" applyFont="1" applyFill="1" applyBorder="1" applyAlignment="1">
      <alignment horizontal="center" vertical="top" wrapText="1"/>
    </xf>
    <xf numFmtId="164" fontId="1" fillId="7" borderId="41" xfId="0" applyNumberFormat="1" applyFont="1" applyFill="1" applyBorder="1" applyAlignment="1">
      <alignment horizontal="center" vertical="top" wrapText="1"/>
    </xf>
    <xf numFmtId="3" fontId="22" fillId="0" borderId="44" xfId="0" applyNumberFormat="1" applyFont="1" applyBorder="1" applyAlignment="1">
      <alignment horizontal="center" vertical="center" textRotation="90"/>
    </xf>
    <xf numFmtId="3" fontId="22" fillId="0" borderId="13" xfId="0" applyNumberFormat="1" applyFont="1" applyBorder="1" applyAlignment="1">
      <alignment horizontal="center" vertical="center" textRotation="90"/>
    </xf>
    <xf numFmtId="3" fontId="20" fillId="0" borderId="50" xfId="0" applyNumberFormat="1" applyFont="1" applyBorder="1" applyAlignment="1">
      <alignment horizontal="center" vertical="center" textRotation="90"/>
    </xf>
    <xf numFmtId="3" fontId="1" fillId="0" borderId="40" xfId="0" applyNumberFormat="1" applyFont="1" applyBorder="1" applyAlignment="1">
      <alignment horizontal="center" vertical="top" wrapText="1"/>
    </xf>
    <xf numFmtId="3" fontId="6" fillId="5" borderId="9" xfId="0" applyNumberFormat="1" applyFont="1" applyFill="1" applyBorder="1" applyAlignment="1">
      <alignment horizontal="left" vertical="top" wrapText="1"/>
    </xf>
    <xf numFmtId="3" fontId="6" fillId="5" borderId="6" xfId="0" applyNumberFormat="1" applyFont="1" applyFill="1" applyBorder="1" applyAlignment="1">
      <alignment horizontal="left" vertical="top" wrapText="1"/>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0" borderId="41" xfId="0" applyNumberFormat="1" applyFont="1" applyBorder="1" applyAlignment="1">
      <alignment horizontal="center" vertical="center" textRotation="90"/>
    </xf>
    <xf numFmtId="3" fontId="4" fillId="0" borderId="49" xfId="0" applyNumberFormat="1" applyFont="1" applyBorder="1" applyAlignment="1">
      <alignment horizontal="center" vertical="center" textRotation="90"/>
    </xf>
    <xf numFmtId="49" fontId="3" fillId="0" borderId="5"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1" fillId="0" borderId="41" xfId="0" applyNumberFormat="1" applyFont="1" applyFill="1" applyBorder="1" applyAlignment="1">
      <alignment horizontal="center" vertical="center" textRotation="90" wrapText="1"/>
    </xf>
    <xf numFmtId="3" fontId="1" fillId="0" borderId="42"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3" fontId="28" fillId="0" borderId="0" xfId="0" applyNumberFormat="1" applyFont="1" applyBorder="1" applyAlignment="1">
      <alignment horizontal="center" vertical="center" wrapText="1"/>
    </xf>
    <xf numFmtId="3" fontId="3" fillId="0" borderId="0" xfId="0" applyNumberFormat="1" applyFont="1" applyFill="1" applyBorder="1" applyAlignment="1">
      <alignment horizontal="center" wrapText="1"/>
    </xf>
    <xf numFmtId="3" fontId="4" fillId="0" borderId="31" xfId="0" applyNumberFormat="1" applyFont="1" applyBorder="1" applyAlignment="1">
      <alignment horizontal="center" vertical="center" textRotation="90"/>
    </xf>
    <xf numFmtId="3" fontId="4" fillId="0" borderId="51" xfId="0" applyNumberFormat="1" applyFont="1" applyBorder="1" applyAlignment="1">
      <alignment horizontal="center" vertical="center" textRotation="90"/>
    </xf>
    <xf numFmtId="3" fontId="6" fillId="0" borderId="31" xfId="0" applyNumberFormat="1" applyFont="1" applyBorder="1" applyAlignment="1">
      <alignment horizontal="center" vertical="top"/>
    </xf>
    <xf numFmtId="3" fontId="6" fillId="0" borderId="51" xfId="0" applyNumberFormat="1" applyFont="1" applyBorder="1" applyAlignment="1">
      <alignment horizontal="center" vertical="top"/>
    </xf>
    <xf numFmtId="3" fontId="4" fillId="0" borderId="42" xfId="0" applyNumberFormat="1" applyFont="1" applyBorder="1" applyAlignment="1">
      <alignment horizontal="center" vertical="center" textRotation="90"/>
    </xf>
    <xf numFmtId="3" fontId="1" fillId="7" borderId="35" xfId="0" applyNumberFormat="1" applyFont="1" applyFill="1" applyBorder="1" applyAlignment="1">
      <alignment horizontal="left" vertical="top" wrapText="1"/>
    </xf>
    <xf numFmtId="3" fontId="20" fillId="0" borderId="22" xfId="0" applyNumberFormat="1" applyFont="1" applyBorder="1" applyAlignment="1">
      <alignment horizontal="center" vertical="center" textRotation="90"/>
    </xf>
    <xf numFmtId="3" fontId="12" fillId="0" borderId="0" xfId="0" applyNumberFormat="1" applyFont="1" applyAlignment="1">
      <alignment horizontal="left" vertical="top" wrapText="1"/>
    </xf>
    <xf numFmtId="3" fontId="12" fillId="0" borderId="0" xfId="0" applyNumberFormat="1" applyFont="1" applyAlignment="1">
      <alignment horizontal="center" vertical="center" wrapText="1"/>
    </xf>
    <xf numFmtId="3" fontId="1" fillId="0" borderId="7"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20" fillId="0" borderId="4" xfId="0" applyNumberFormat="1" applyFont="1" applyBorder="1" applyAlignment="1">
      <alignment horizontal="center" vertical="center" textRotation="90" wrapText="1"/>
    </xf>
    <xf numFmtId="3" fontId="20" fillId="0" borderId="13" xfId="0" applyNumberFormat="1" applyFont="1" applyBorder="1" applyAlignment="1">
      <alignment horizontal="center" vertical="center" textRotation="90" wrapText="1"/>
    </xf>
    <xf numFmtId="3" fontId="20" fillId="0" borderId="22" xfId="0" applyNumberFormat="1" applyFont="1" applyBorder="1" applyAlignment="1">
      <alignment horizontal="center" vertical="center" textRotation="90" wrapText="1"/>
    </xf>
    <xf numFmtId="3" fontId="20" fillId="6" borderId="44" xfId="0" applyNumberFormat="1" applyFont="1" applyFill="1" applyBorder="1" applyAlignment="1">
      <alignment horizontal="center" vertical="center" textRotation="90" wrapText="1"/>
    </xf>
    <xf numFmtId="3" fontId="20" fillId="6" borderId="50" xfId="0" applyNumberFormat="1" applyFont="1" applyFill="1" applyBorder="1" applyAlignment="1">
      <alignment horizontal="center" vertical="center" textRotation="90" wrapText="1"/>
    </xf>
    <xf numFmtId="3" fontId="10" fillId="0" borderId="49" xfId="0" applyNumberFormat="1" applyFont="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FFFF99"/>
      <color rgb="FFCCFFCC"/>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94"/>
  <sheetViews>
    <sheetView tabSelected="1" zoomScaleNormal="100" zoomScaleSheetLayoutView="70" workbookViewId="0">
      <selection activeCell="I15" sqref="I15"/>
    </sheetView>
  </sheetViews>
  <sheetFormatPr defaultColWidth="9.140625" defaultRowHeight="15" x14ac:dyDescent="0.25"/>
  <cols>
    <col min="1" max="3" width="3.28515625" style="243" customWidth="1"/>
    <col min="4" max="4" width="25.28515625" style="238" customWidth="1"/>
    <col min="5" max="5" width="3.28515625" style="347" customWidth="1"/>
    <col min="6" max="6" width="3.140625" style="1535" customWidth="1"/>
    <col min="7" max="7" width="8.5703125" style="238" customWidth="1"/>
    <col min="8" max="8" width="8.7109375" style="243" customWidth="1"/>
    <col min="9" max="10" width="8.140625" style="243" customWidth="1"/>
    <col min="11" max="11" width="24.28515625" style="238" customWidth="1"/>
    <col min="12" max="12" width="5.42578125" style="243" customWidth="1"/>
    <col min="13" max="13" width="5.28515625" style="243" customWidth="1"/>
    <col min="14" max="14" width="6" style="243" customWidth="1"/>
    <col min="15" max="15" width="9.140625" style="1970"/>
    <col min="16" max="16384" width="9.140625" style="238"/>
  </cols>
  <sheetData>
    <row r="1" spans="1:19" s="620" customFormat="1" ht="55.5" customHeight="1" x14ac:dyDescent="0.25">
      <c r="A1" s="616"/>
      <c r="B1" s="616"/>
      <c r="C1" s="616"/>
      <c r="D1" s="616"/>
      <c r="E1" s="617"/>
      <c r="F1" s="1534"/>
      <c r="G1" s="619"/>
      <c r="H1" s="619"/>
      <c r="I1" s="619"/>
      <c r="J1" s="1567"/>
      <c r="K1" s="3008" t="s">
        <v>445</v>
      </c>
      <c r="L1" s="3008"/>
      <c r="M1" s="3008"/>
      <c r="N1" s="3008"/>
      <c r="O1" s="1963"/>
    </row>
    <row r="2" spans="1:19" s="235" customFormat="1" ht="16.5" customHeight="1" x14ac:dyDescent="0.25">
      <c r="A2" s="3035" t="s">
        <v>443</v>
      </c>
      <c r="B2" s="3035"/>
      <c r="C2" s="3035"/>
      <c r="D2" s="3035"/>
      <c r="E2" s="3035"/>
      <c r="F2" s="3035"/>
      <c r="G2" s="3035"/>
      <c r="H2" s="3035"/>
      <c r="I2" s="3035"/>
      <c r="J2" s="3035"/>
      <c r="K2" s="3035"/>
      <c r="L2" s="3035"/>
      <c r="M2" s="3035"/>
      <c r="N2" s="3035"/>
      <c r="O2" s="1964"/>
    </row>
    <row r="3" spans="1:19" s="236" customFormat="1" ht="16.5" customHeight="1" x14ac:dyDescent="0.25">
      <c r="A3" s="3036" t="s">
        <v>0</v>
      </c>
      <c r="B3" s="3036"/>
      <c r="C3" s="3036"/>
      <c r="D3" s="3036"/>
      <c r="E3" s="3036"/>
      <c r="F3" s="3036"/>
      <c r="G3" s="3036"/>
      <c r="H3" s="3036"/>
      <c r="I3" s="3036"/>
      <c r="J3" s="3036"/>
      <c r="K3" s="3036"/>
      <c r="L3" s="3036"/>
      <c r="M3" s="3036"/>
      <c r="N3" s="3036"/>
      <c r="O3" s="1965"/>
    </row>
    <row r="4" spans="1:19" s="236" customFormat="1" ht="16.5" customHeight="1" x14ac:dyDescent="0.25">
      <c r="A4" s="3037" t="s">
        <v>1</v>
      </c>
      <c r="B4" s="3037"/>
      <c r="C4" s="3037"/>
      <c r="D4" s="3037"/>
      <c r="E4" s="3037"/>
      <c r="F4" s="3037"/>
      <c r="G4" s="3037"/>
      <c r="H4" s="3037"/>
      <c r="I4" s="3037"/>
      <c r="J4" s="3037"/>
      <c r="K4" s="3037"/>
      <c r="L4" s="3037"/>
      <c r="M4" s="3037"/>
      <c r="N4" s="3037"/>
      <c r="O4" s="1965"/>
    </row>
    <row r="5" spans="1:19" s="2" customFormat="1" ht="21.75" customHeight="1" thickBot="1" x14ac:dyDescent="0.25">
      <c r="A5" s="3042" t="s">
        <v>2</v>
      </c>
      <c r="B5" s="3042"/>
      <c r="C5" s="3042"/>
      <c r="D5" s="3042"/>
      <c r="E5" s="3042"/>
      <c r="F5" s="3042"/>
      <c r="G5" s="3042"/>
      <c r="H5" s="3042"/>
      <c r="I5" s="3042"/>
      <c r="J5" s="3042"/>
      <c r="K5" s="3042"/>
      <c r="L5" s="3042"/>
      <c r="M5" s="3042"/>
      <c r="N5" s="3042"/>
      <c r="O5" s="1941"/>
    </row>
    <row r="6" spans="1:19" s="3" customFormat="1" ht="18.75" customHeight="1" x14ac:dyDescent="0.25">
      <c r="A6" s="3043" t="s">
        <v>3</v>
      </c>
      <c r="B6" s="3046" t="s">
        <v>4</v>
      </c>
      <c r="C6" s="3049" t="s">
        <v>5</v>
      </c>
      <c r="D6" s="3052" t="s">
        <v>6</v>
      </c>
      <c r="E6" s="3055" t="s">
        <v>7</v>
      </c>
      <c r="F6" s="3029" t="s">
        <v>8</v>
      </c>
      <c r="G6" s="3032" t="s">
        <v>9</v>
      </c>
      <c r="H6" s="3020" t="s">
        <v>341</v>
      </c>
      <c r="I6" s="3020" t="s">
        <v>193</v>
      </c>
      <c r="J6" s="3020" t="s">
        <v>345</v>
      </c>
      <c r="K6" s="3022" t="s">
        <v>11</v>
      </c>
      <c r="L6" s="3023"/>
      <c r="M6" s="3023"/>
      <c r="N6" s="3024"/>
      <c r="O6" s="1962"/>
    </row>
    <row r="7" spans="1:19" s="3" customFormat="1" ht="21" customHeight="1" x14ac:dyDescent="0.25">
      <c r="A7" s="3044"/>
      <c r="B7" s="3047"/>
      <c r="C7" s="3050"/>
      <c r="D7" s="3053"/>
      <c r="E7" s="3056"/>
      <c r="F7" s="3030"/>
      <c r="G7" s="3033"/>
      <c r="H7" s="3021"/>
      <c r="I7" s="3021"/>
      <c r="J7" s="3021"/>
      <c r="K7" s="3025" t="s">
        <v>6</v>
      </c>
      <c r="L7" s="3027" t="s">
        <v>12</v>
      </c>
      <c r="M7" s="3027"/>
      <c r="N7" s="3028"/>
      <c r="O7" s="1962"/>
    </row>
    <row r="8" spans="1:19" s="3" customFormat="1" ht="82.5" customHeight="1" thickBot="1" x14ac:dyDescent="0.3">
      <c r="A8" s="3045"/>
      <c r="B8" s="3048"/>
      <c r="C8" s="3051"/>
      <c r="D8" s="3054"/>
      <c r="E8" s="3057"/>
      <c r="F8" s="3031"/>
      <c r="G8" s="3034"/>
      <c r="H8" s="3021"/>
      <c r="I8" s="3021"/>
      <c r="J8" s="3021"/>
      <c r="K8" s="3026"/>
      <c r="L8" s="4" t="s">
        <v>14</v>
      </c>
      <c r="M8" s="4" t="s">
        <v>194</v>
      </c>
      <c r="N8" s="1444" t="s">
        <v>346</v>
      </c>
      <c r="O8" s="1962"/>
    </row>
    <row r="9" spans="1:19" s="2" customFormat="1" ht="16.5" customHeight="1" x14ac:dyDescent="0.25">
      <c r="A9" s="3009" t="s">
        <v>15</v>
      </c>
      <c r="B9" s="3010"/>
      <c r="C9" s="3010"/>
      <c r="D9" s="3010"/>
      <c r="E9" s="3010"/>
      <c r="F9" s="3010"/>
      <c r="G9" s="3010"/>
      <c r="H9" s="3010"/>
      <c r="I9" s="3010"/>
      <c r="J9" s="3010"/>
      <c r="K9" s="3010"/>
      <c r="L9" s="3010"/>
      <c r="M9" s="3010"/>
      <c r="N9" s="3011"/>
      <c r="O9" s="1941"/>
    </row>
    <row r="10" spans="1:19" s="2" customFormat="1" ht="16.5" customHeight="1" thickBot="1" x14ac:dyDescent="0.3">
      <c r="A10" s="3012" t="s">
        <v>16</v>
      </c>
      <c r="B10" s="3013"/>
      <c r="C10" s="3013"/>
      <c r="D10" s="3013"/>
      <c r="E10" s="3013"/>
      <c r="F10" s="3013"/>
      <c r="G10" s="3013"/>
      <c r="H10" s="3013"/>
      <c r="I10" s="3013"/>
      <c r="J10" s="3013"/>
      <c r="K10" s="3013"/>
      <c r="L10" s="3013"/>
      <c r="M10" s="3013"/>
      <c r="N10" s="3014"/>
      <c r="O10" s="1941"/>
      <c r="S10" s="3"/>
    </row>
    <row r="11" spans="1:19" s="3" customFormat="1" ht="16.5" customHeight="1" thickBot="1" x14ac:dyDescent="0.3">
      <c r="A11" s="2372" t="s">
        <v>17</v>
      </c>
      <c r="B11" s="3015" t="s">
        <v>18</v>
      </c>
      <c r="C11" s="3015"/>
      <c r="D11" s="3015"/>
      <c r="E11" s="3015"/>
      <c r="F11" s="3015"/>
      <c r="G11" s="3015"/>
      <c r="H11" s="3015"/>
      <c r="I11" s="3015"/>
      <c r="J11" s="3015"/>
      <c r="K11" s="3015"/>
      <c r="L11" s="3015"/>
      <c r="M11" s="3015"/>
      <c r="N11" s="3016"/>
      <c r="O11" s="1962"/>
    </row>
    <row r="12" spans="1:19" s="3" customFormat="1" ht="28.5" customHeight="1" thickBot="1" x14ac:dyDescent="0.3">
      <c r="A12" s="2373" t="s">
        <v>17</v>
      </c>
      <c r="B12" s="2407" t="s">
        <v>17</v>
      </c>
      <c r="C12" s="3017" t="s">
        <v>19</v>
      </c>
      <c r="D12" s="3017"/>
      <c r="E12" s="3017"/>
      <c r="F12" s="3017"/>
      <c r="G12" s="3018"/>
      <c r="H12" s="3018"/>
      <c r="I12" s="3018"/>
      <c r="J12" s="3018"/>
      <c r="K12" s="3018"/>
      <c r="L12" s="3018"/>
      <c r="M12" s="3018"/>
      <c r="N12" s="3019"/>
      <c r="O12" s="1962"/>
    </row>
    <row r="13" spans="1:19" s="3" customFormat="1" ht="30" customHeight="1" x14ac:dyDescent="0.25">
      <c r="A13" s="2374" t="s">
        <v>17</v>
      </c>
      <c r="B13" s="9" t="s">
        <v>17</v>
      </c>
      <c r="C13" s="10" t="s">
        <v>17</v>
      </c>
      <c r="D13" s="2908" t="s">
        <v>20</v>
      </c>
      <c r="E13" s="482"/>
      <c r="F13" s="380" t="s">
        <v>22</v>
      </c>
      <c r="G13" s="605" t="s">
        <v>25</v>
      </c>
      <c r="H13" s="899">
        <v>3028.7</v>
      </c>
      <c r="I13" s="1515">
        <v>3028.7</v>
      </c>
      <c r="J13" s="1063">
        <v>3028.7</v>
      </c>
      <c r="K13" s="1562" t="s">
        <v>26</v>
      </c>
      <c r="L13" s="160">
        <v>1340</v>
      </c>
      <c r="M13" s="12">
        <v>1340</v>
      </c>
      <c r="N13" s="161">
        <v>1340</v>
      </c>
      <c r="O13" s="1962"/>
      <c r="P13" s="1962"/>
      <c r="Q13" s="1962"/>
    </row>
    <row r="14" spans="1:19" s="3" customFormat="1" ht="39.75" customHeight="1" x14ac:dyDescent="0.25">
      <c r="A14" s="2375"/>
      <c r="B14" s="13"/>
      <c r="C14" s="14"/>
      <c r="D14" s="2909"/>
      <c r="E14" s="2046"/>
      <c r="F14" s="2015"/>
      <c r="G14" s="503" t="s">
        <v>23</v>
      </c>
      <c r="H14" s="650">
        <v>780.3</v>
      </c>
      <c r="I14" s="404">
        <v>780.3</v>
      </c>
      <c r="J14" s="650">
        <v>780.3</v>
      </c>
      <c r="K14" s="230" t="s">
        <v>27</v>
      </c>
      <c r="L14" s="2120">
        <v>4660</v>
      </c>
      <c r="M14" s="2071">
        <v>4660</v>
      </c>
      <c r="N14" s="2072">
        <v>4660</v>
      </c>
      <c r="O14" s="1962"/>
    </row>
    <row r="15" spans="1:19" s="3" customFormat="1" ht="54" customHeight="1" x14ac:dyDescent="0.25">
      <c r="A15" s="2375"/>
      <c r="B15" s="13"/>
      <c r="C15" s="14"/>
      <c r="D15" s="2909"/>
      <c r="E15" s="2046"/>
      <c r="F15" s="2015"/>
      <c r="G15" s="419"/>
      <c r="H15" s="649"/>
      <c r="I15" s="2141"/>
      <c r="J15" s="1064"/>
      <c r="K15" s="98" t="s">
        <v>28</v>
      </c>
      <c r="L15" s="2120">
        <v>100</v>
      </c>
      <c r="M15" s="2071">
        <v>100</v>
      </c>
      <c r="N15" s="2072">
        <v>100</v>
      </c>
      <c r="O15" s="1962"/>
    </row>
    <row r="16" spans="1:19" s="3" customFormat="1" ht="54.75" customHeight="1" x14ac:dyDescent="0.25">
      <c r="A16" s="2375"/>
      <c r="B16" s="13"/>
      <c r="C16" s="14"/>
      <c r="D16" s="2092" t="s">
        <v>24</v>
      </c>
      <c r="E16" s="2046"/>
      <c r="F16" s="2015"/>
      <c r="G16" s="16"/>
      <c r="H16" s="621"/>
      <c r="I16" s="18"/>
      <c r="J16" s="21"/>
      <c r="K16" s="98" t="s">
        <v>157</v>
      </c>
      <c r="L16" s="375">
        <v>5</v>
      </c>
      <c r="M16" s="195">
        <v>5</v>
      </c>
      <c r="N16" s="2072">
        <v>5</v>
      </c>
      <c r="O16" s="1962"/>
      <c r="P16" s="1962"/>
      <c r="Q16" s="1962"/>
    </row>
    <row r="17" spans="1:19" s="3" customFormat="1" ht="41.25" customHeight="1" x14ac:dyDescent="0.25">
      <c r="A17" s="2375"/>
      <c r="B17" s="13"/>
      <c r="C17" s="14"/>
      <c r="D17" s="2092"/>
      <c r="E17" s="2046"/>
      <c r="F17" s="2015"/>
      <c r="G17" s="16"/>
      <c r="H17" s="622"/>
      <c r="I17" s="102"/>
      <c r="J17" s="2142"/>
      <c r="K17" s="126" t="s">
        <v>156</v>
      </c>
      <c r="L17" s="19">
        <v>180</v>
      </c>
      <c r="M17" s="256">
        <v>180</v>
      </c>
      <c r="N17" s="1422">
        <v>180</v>
      </c>
      <c r="O17" s="1962"/>
      <c r="P17" s="276"/>
    </row>
    <row r="18" spans="1:19" s="3" customFormat="1" ht="36.75" customHeight="1" x14ac:dyDescent="0.25">
      <c r="A18" s="2375"/>
      <c r="B18" s="13"/>
      <c r="C18" s="14"/>
      <c r="D18" s="1336"/>
      <c r="E18" s="2046"/>
      <c r="F18" s="2015"/>
      <c r="G18" s="24"/>
      <c r="H18" s="623"/>
      <c r="I18" s="1885"/>
      <c r="J18" s="623"/>
      <c r="K18" s="3058" t="s">
        <v>158</v>
      </c>
      <c r="L18" s="19">
        <v>40</v>
      </c>
      <c r="M18" s="256">
        <v>45</v>
      </c>
      <c r="N18" s="1422">
        <v>50</v>
      </c>
      <c r="O18" s="1962"/>
      <c r="P18" s="276"/>
    </row>
    <row r="19" spans="1:19" s="3" customFormat="1" ht="17.25" customHeight="1" x14ac:dyDescent="0.25">
      <c r="A19" s="2375"/>
      <c r="B19" s="13"/>
      <c r="C19" s="2038"/>
      <c r="D19" s="2004"/>
      <c r="E19" s="2046"/>
      <c r="F19" s="2015"/>
      <c r="G19" s="25" t="s">
        <v>29</v>
      </c>
      <c r="H19" s="624">
        <f>SUM(H13:H18)</f>
        <v>3809</v>
      </c>
      <c r="I19" s="2093">
        <f>SUM(I13:I18)</f>
        <v>3809</v>
      </c>
      <c r="J19" s="624">
        <f>SUM(J13:J18)</f>
        <v>3809</v>
      </c>
      <c r="K19" s="3059"/>
      <c r="L19" s="2083"/>
      <c r="M19" s="401"/>
      <c r="N19" s="2088"/>
      <c r="O19" s="1962"/>
    </row>
    <row r="20" spans="1:19" s="3" customFormat="1" ht="73.5" customHeight="1" x14ac:dyDescent="0.25">
      <c r="A20" s="2375"/>
      <c r="B20" s="13"/>
      <c r="C20" s="14"/>
      <c r="D20" s="2895" t="s">
        <v>30</v>
      </c>
      <c r="E20" s="3060" t="s">
        <v>175</v>
      </c>
      <c r="F20" s="2015"/>
      <c r="G20" s="2090" t="s">
        <v>23</v>
      </c>
      <c r="H20" s="298">
        <v>2018.8</v>
      </c>
      <c r="I20" s="263">
        <v>2432.8000000000002</v>
      </c>
      <c r="J20" s="1917">
        <v>2432.8000000000002</v>
      </c>
      <c r="K20" s="2937" t="s">
        <v>31</v>
      </c>
      <c r="L20" s="31">
        <v>657</v>
      </c>
      <c r="M20" s="32">
        <v>657</v>
      </c>
      <c r="N20" s="306">
        <v>657</v>
      </c>
      <c r="O20" s="1962"/>
      <c r="P20" s="276"/>
    </row>
    <row r="21" spans="1:19" s="3" customFormat="1" ht="16.5" customHeight="1" x14ac:dyDescent="0.25">
      <c r="A21" s="2375"/>
      <c r="B21" s="13"/>
      <c r="C21" s="2038"/>
      <c r="D21" s="3038"/>
      <c r="E21" s="3061"/>
      <c r="F21" s="2015"/>
      <c r="G21" s="34" t="s">
        <v>29</v>
      </c>
      <c r="H21" s="261">
        <f>SUM(H20:H20)</f>
        <v>2018.8</v>
      </c>
      <c r="I21" s="1561">
        <f>SUM(I20:I20)</f>
        <v>2432.8000000000002</v>
      </c>
      <c r="J21" s="1108">
        <f>SUM(J20:J20)</f>
        <v>2432.8000000000002</v>
      </c>
      <c r="K21" s="2938"/>
      <c r="L21" s="2085"/>
      <c r="M21" s="1433"/>
      <c r="N21" s="208"/>
      <c r="O21" s="1962"/>
    </row>
    <row r="22" spans="1:19" s="3" customFormat="1" ht="27.75" customHeight="1" x14ac:dyDescent="0.25">
      <c r="A22" s="2375"/>
      <c r="B22" s="13"/>
      <c r="C22" s="14"/>
      <c r="D22" s="2903" t="s">
        <v>32</v>
      </c>
      <c r="E22" s="483"/>
      <c r="F22" s="2015"/>
      <c r="G22" s="24" t="s">
        <v>23</v>
      </c>
      <c r="H22" s="106">
        <v>480.1</v>
      </c>
      <c r="I22" s="1609">
        <v>436.5</v>
      </c>
      <c r="J22" s="2136">
        <v>436.5</v>
      </c>
      <c r="K22" s="3040" t="s">
        <v>33</v>
      </c>
      <c r="L22" s="3062">
        <v>36</v>
      </c>
      <c r="M22" s="3064">
        <v>36</v>
      </c>
      <c r="N22" s="2086">
        <v>36</v>
      </c>
      <c r="O22" s="1962"/>
    </row>
    <row r="23" spans="1:19" s="3" customFormat="1" ht="16.5" customHeight="1" x14ac:dyDescent="0.25">
      <c r="A23" s="2375"/>
      <c r="B23" s="13"/>
      <c r="C23" s="2038"/>
      <c r="D23" s="2879"/>
      <c r="E23" s="484"/>
      <c r="F23" s="2015"/>
      <c r="G23" s="34" t="s">
        <v>29</v>
      </c>
      <c r="H23" s="261">
        <f>+H22</f>
        <v>480.1</v>
      </c>
      <c r="I23" s="1561">
        <f>+I22</f>
        <v>436.5</v>
      </c>
      <c r="J23" s="2137">
        <f>+J22</f>
        <v>436.5</v>
      </c>
      <c r="K23" s="3041"/>
      <c r="L23" s="3063"/>
      <c r="M23" s="3065"/>
      <c r="N23" s="2087"/>
      <c r="O23" s="1962"/>
    </row>
    <row r="24" spans="1:19" s="3" customFormat="1" ht="39.75" customHeight="1" x14ac:dyDescent="0.25">
      <c r="A24" s="2375"/>
      <c r="B24" s="13"/>
      <c r="C24" s="14"/>
      <c r="D24" s="2895" t="s">
        <v>34</v>
      </c>
      <c r="E24" s="3066" t="s">
        <v>170</v>
      </c>
      <c r="F24" s="2015"/>
      <c r="G24" s="24" t="s">
        <v>23</v>
      </c>
      <c r="H24" s="258">
        <v>469.2</v>
      </c>
      <c r="I24" s="258">
        <v>469.2</v>
      </c>
      <c r="J24" s="258">
        <v>469.2</v>
      </c>
      <c r="K24" s="3040" t="s">
        <v>35</v>
      </c>
      <c r="L24" s="37" t="s">
        <v>362</v>
      </c>
      <c r="M24" s="1612" t="s">
        <v>362</v>
      </c>
      <c r="N24" s="39" t="s">
        <v>362</v>
      </c>
      <c r="O24" s="1962"/>
    </row>
    <row r="25" spans="1:19" s="3" customFormat="1" ht="16.5" customHeight="1" x14ac:dyDescent="0.25">
      <c r="A25" s="2375"/>
      <c r="B25" s="13"/>
      <c r="C25" s="14"/>
      <c r="D25" s="2895"/>
      <c r="E25" s="3067"/>
      <c r="F25" s="2015"/>
      <c r="G25" s="34" t="s">
        <v>29</v>
      </c>
      <c r="H25" s="26">
        <f>+H24</f>
        <v>469.2</v>
      </c>
      <c r="I25" s="27">
        <f>+I24</f>
        <v>469.2</v>
      </c>
      <c r="J25" s="2138">
        <f>+J24</f>
        <v>469.2</v>
      </c>
      <c r="K25" s="3040"/>
      <c r="L25" s="40" t="s">
        <v>363</v>
      </c>
      <c r="M25" s="1615" t="s">
        <v>363</v>
      </c>
      <c r="N25" s="42" t="s">
        <v>363</v>
      </c>
      <c r="O25" s="1962"/>
    </row>
    <row r="26" spans="1:19" s="3" customFormat="1" ht="36.75" customHeight="1" x14ac:dyDescent="0.25">
      <c r="A26" s="2925"/>
      <c r="B26" s="2927"/>
      <c r="C26" s="2048"/>
      <c r="D26" s="3005" t="s">
        <v>36</v>
      </c>
      <c r="E26" s="3068" t="s">
        <v>170</v>
      </c>
      <c r="F26" s="2000"/>
      <c r="G26" s="24" t="s">
        <v>25</v>
      </c>
      <c r="H26" s="43">
        <v>77.5</v>
      </c>
      <c r="I26" s="30">
        <v>77.5</v>
      </c>
      <c r="J26" s="2135">
        <v>77.5</v>
      </c>
      <c r="K26" s="2005" t="s">
        <v>159</v>
      </c>
      <c r="L26" s="1292">
        <v>1260</v>
      </c>
      <c r="M26" s="196">
        <v>1260</v>
      </c>
      <c r="N26" s="1422">
        <v>1260</v>
      </c>
      <c r="O26" s="1962"/>
      <c r="P26" s="276"/>
    </row>
    <row r="27" spans="1:19" s="3" customFormat="1" ht="21" customHeight="1" x14ac:dyDescent="0.25">
      <c r="A27" s="2925"/>
      <c r="B27" s="2927"/>
      <c r="C27" s="2048"/>
      <c r="D27" s="3038"/>
      <c r="E27" s="3069"/>
      <c r="F27" s="2000"/>
      <c r="G27" s="44" t="s">
        <v>29</v>
      </c>
      <c r="H27" s="261">
        <f>+H26</f>
        <v>77.5</v>
      </c>
      <c r="I27" s="1561">
        <f>+I26</f>
        <v>77.5</v>
      </c>
      <c r="J27" s="2137">
        <f>+J26</f>
        <v>77.5</v>
      </c>
      <c r="K27" s="186"/>
      <c r="L27" s="46"/>
      <c r="M27" s="193"/>
      <c r="N27" s="47"/>
      <c r="O27" s="1962"/>
    </row>
    <row r="28" spans="1:19" s="2" customFormat="1" ht="16.5" customHeight="1" x14ac:dyDescent="0.25">
      <c r="A28" s="2925"/>
      <c r="B28" s="2927"/>
      <c r="C28" s="2048"/>
      <c r="D28" s="2895" t="s">
        <v>232</v>
      </c>
      <c r="E28" s="2974" t="s">
        <v>179</v>
      </c>
      <c r="F28" s="2907"/>
      <c r="G28" s="891" t="s">
        <v>23</v>
      </c>
      <c r="H28" s="984">
        <v>289.3</v>
      </c>
      <c r="I28" s="405">
        <v>287.60000000000002</v>
      </c>
      <c r="J28" s="655">
        <v>71.900000000000006</v>
      </c>
      <c r="K28" s="2895" t="s">
        <v>248</v>
      </c>
      <c r="L28" s="162">
        <v>108</v>
      </c>
      <c r="M28" s="1621">
        <v>108</v>
      </c>
      <c r="N28" s="734">
        <v>108</v>
      </c>
      <c r="O28" s="1941"/>
    </row>
    <row r="29" spans="1:19" s="2" customFormat="1" ht="16.5" customHeight="1" x14ac:dyDescent="0.25">
      <c r="A29" s="2925"/>
      <c r="B29" s="2927"/>
      <c r="C29" s="2048"/>
      <c r="D29" s="2895"/>
      <c r="E29" s="2974"/>
      <c r="F29" s="2907"/>
      <c r="G29" s="387" t="s">
        <v>333</v>
      </c>
      <c r="H29" s="984">
        <v>197.2</v>
      </c>
      <c r="I29" s="52"/>
      <c r="J29" s="2139"/>
      <c r="K29" s="2895"/>
      <c r="L29" s="162"/>
      <c r="M29" s="216"/>
      <c r="N29" s="734"/>
      <c r="O29" s="1941"/>
      <c r="Q29" s="3"/>
    </row>
    <row r="30" spans="1:19" s="2" customFormat="1" ht="21" customHeight="1" x14ac:dyDescent="0.25">
      <c r="A30" s="2375"/>
      <c r="B30" s="2006"/>
      <c r="C30" s="2048"/>
      <c r="D30" s="2895"/>
      <c r="E30" s="2974"/>
      <c r="F30" s="2907"/>
      <c r="G30" s="387" t="s">
        <v>287</v>
      </c>
      <c r="H30" s="715">
        <v>36.9</v>
      </c>
      <c r="I30" s="52">
        <v>198.3</v>
      </c>
      <c r="J30" s="2139">
        <v>16.600000000000001</v>
      </c>
      <c r="K30" s="2895"/>
      <c r="L30" s="162"/>
      <c r="M30" s="216"/>
      <c r="N30" s="734"/>
      <c r="O30" s="1941"/>
      <c r="Q30" s="3"/>
      <c r="S30" s="3"/>
    </row>
    <row r="31" spans="1:19" s="2" customFormat="1" ht="17.25" customHeight="1" x14ac:dyDescent="0.25">
      <c r="A31" s="2375"/>
      <c r="B31" s="2006"/>
      <c r="C31" s="2024"/>
      <c r="D31" s="3038"/>
      <c r="E31" s="2975"/>
      <c r="F31" s="2907"/>
      <c r="G31" s="34" t="s">
        <v>29</v>
      </c>
      <c r="H31" s="26">
        <f>SUM(H28:H30)</f>
        <v>523.4</v>
      </c>
      <c r="I31" s="27">
        <f>SUM(I28:I30)</f>
        <v>485.90000000000003</v>
      </c>
      <c r="J31" s="624">
        <f>SUM(J28:J30)</f>
        <v>88.5</v>
      </c>
      <c r="K31" s="2003"/>
      <c r="L31" s="2099"/>
      <c r="M31" s="62"/>
      <c r="N31" s="2086"/>
      <c r="O31" s="1941"/>
      <c r="S31" s="3"/>
    </row>
    <row r="32" spans="1:19" s="2" customFormat="1" ht="41.25" customHeight="1" x14ac:dyDescent="0.25">
      <c r="A32" s="2800"/>
      <c r="B32" s="2799"/>
      <c r="C32" s="2808"/>
      <c r="D32" s="2895" t="s">
        <v>309</v>
      </c>
      <c r="E32" s="2974"/>
      <c r="F32" s="2907"/>
      <c r="G32" s="387" t="s">
        <v>25</v>
      </c>
      <c r="H32" s="2803">
        <v>39.200000000000003</v>
      </c>
      <c r="I32" s="2801">
        <v>41.8</v>
      </c>
      <c r="J32" s="1122">
        <v>41.8</v>
      </c>
      <c r="K32" s="1630" t="s">
        <v>364</v>
      </c>
      <c r="L32" s="2100">
        <v>6</v>
      </c>
      <c r="M32" s="1571">
        <v>6</v>
      </c>
      <c r="N32" s="1572">
        <v>6</v>
      </c>
      <c r="O32" s="1941"/>
    </row>
    <row r="33" spans="1:19" s="2" customFormat="1" ht="23.25" customHeight="1" x14ac:dyDescent="0.25">
      <c r="A33" s="2800"/>
      <c r="B33" s="2799"/>
      <c r="C33" s="2808"/>
      <c r="D33" s="2895"/>
      <c r="E33" s="2974"/>
      <c r="F33" s="2907"/>
      <c r="G33" s="891"/>
      <c r="H33" s="2804"/>
      <c r="I33" s="2802"/>
      <c r="J33" s="1329"/>
      <c r="K33" s="2878" t="s">
        <v>450</v>
      </c>
      <c r="L33" s="2101">
        <v>10</v>
      </c>
      <c r="M33" s="411">
        <v>10</v>
      </c>
      <c r="N33" s="1632">
        <v>10</v>
      </c>
      <c r="O33" s="1941"/>
    </row>
    <row r="34" spans="1:19" s="2" customFormat="1" ht="17.25" customHeight="1" x14ac:dyDescent="0.25">
      <c r="A34" s="2376"/>
      <c r="B34" s="2806"/>
      <c r="C34" s="233"/>
      <c r="D34" s="3038"/>
      <c r="E34" s="2975"/>
      <c r="F34" s="3039"/>
      <c r="G34" s="34" t="s">
        <v>29</v>
      </c>
      <c r="H34" s="1633">
        <f>SUM(H32:H33)</f>
        <v>39.200000000000003</v>
      </c>
      <c r="I34" s="1637">
        <f>SUM(I32:I33)</f>
        <v>41.8</v>
      </c>
      <c r="J34" s="2140">
        <f>SUM(J32:J33)</f>
        <v>41.8</v>
      </c>
      <c r="K34" s="2879"/>
      <c r="L34" s="2807"/>
      <c r="M34" s="1639"/>
      <c r="N34" s="1640"/>
      <c r="O34" s="1941"/>
    </row>
    <row r="35" spans="1:19" s="2" customFormat="1" ht="27.75" customHeight="1" x14ac:dyDescent="0.25">
      <c r="A35" s="2377"/>
      <c r="B35" s="351"/>
      <c r="C35" s="2371"/>
      <c r="D35" s="3005" t="s">
        <v>310</v>
      </c>
      <c r="E35" s="3006"/>
      <c r="F35" s="3007"/>
      <c r="G35" s="388" t="s">
        <v>41</v>
      </c>
      <c r="H35" s="2350">
        <v>157.4</v>
      </c>
      <c r="I35" s="2349">
        <v>157.4</v>
      </c>
      <c r="J35" s="2358">
        <v>157.4</v>
      </c>
      <c r="K35" s="2878" t="s">
        <v>312</v>
      </c>
      <c r="L35" s="2101">
        <v>30</v>
      </c>
      <c r="M35" s="1833">
        <v>30</v>
      </c>
      <c r="N35" s="1632">
        <v>30</v>
      </c>
      <c r="O35" s="1941"/>
    </row>
    <row r="36" spans="1:19" s="2" customFormat="1" ht="17.25" customHeight="1" x14ac:dyDescent="0.25">
      <c r="A36" s="2375"/>
      <c r="B36" s="2352"/>
      <c r="C36" s="2369"/>
      <c r="D36" s="2895"/>
      <c r="E36" s="2974"/>
      <c r="F36" s="2907"/>
      <c r="G36" s="25" t="s">
        <v>29</v>
      </c>
      <c r="H36" s="1098">
        <f>SUM(H35:H35)</f>
        <v>157.4</v>
      </c>
      <c r="I36" s="1768">
        <f>SUM(I35:I35)</f>
        <v>157.4</v>
      </c>
      <c r="J36" s="1100">
        <f>SUM(J35:J35)</f>
        <v>157.4</v>
      </c>
      <c r="K36" s="2903"/>
      <c r="L36" s="2103"/>
      <c r="M36" s="1644"/>
      <c r="N36" s="1645"/>
      <c r="O36" s="1941"/>
    </row>
    <row r="37" spans="1:19" s="2" customFormat="1" ht="64.5" customHeight="1" x14ac:dyDescent="0.25">
      <c r="A37" s="2375"/>
      <c r="B37" s="2352"/>
      <c r="C37" s="2369"/>
      <c r="D37" s="130" t="s">
        <v>366</v>
      </c>
      <c r="E37" s="2144"/>
      <c r="F37" s="2143"/>
      <c r="G37" s="1566"/>
      <c r="H37" s="1646"/>
      <c r="I37" s="2094"/>
      <c r="J37" s="1647"/>
      <c r="K37" s="2096" t="s">
        <v>367</v>
      </c>
      <c r="L37" s="2361">
        <v>2500</v>
      </c>
      <c r="M37" s="1576">
        <v>2500</v>
      </c>
      <c r="N37" s="1648">
        <v>2500</v>
      </c>
      <c r="O37" s="1941"/>
    </row>
    <row r="38" spans="1:19" s="2" customFormat="1" ht="53.25" customHeight="1" x14ac:dyDescent="0.25">
      <c r="A38" s="2375"/>
      <c r="B38" s="2352"/>
      <c r="C38" s="2369"/>
      <c r="D38" s="2867" t="s">
        <v>439</v>
      </c>
      <c r="E38" s="581"/>
      <c r="F38" s="2143"/>
      <c r="G38" s="1566"/>
      <c r="H38" s="1646"/>
      <c r="I38" s="2094"/>
      <c r="J38" s="1647"/>
      <c r="K38" s="2096" t="s">
        <v>367</v>
      </c>
      <c r="L38" s="2361">
        <v>2500</v>
      </c>
      <c r="M38" s="1576">
        <v>2500</v>
      </c>
      <c r="N38" s="1648">
        <v>2500</v>
      </c>
      <c r="O38" s="1941"/>
    </row>
    <row r="39" spans="1:19" s="2" customFormat="1" ht="17.25" customHeight="1" thickBot="1" x14ac:dyDescent="0.3">
      <c r="A39" s="2378"/>
      <c r="B39" s="2354"/>
      <c r="C39" s="2370"/>
      <c r="D39" s="2929"/>
      <c r="E39" s="2966" t="s">
        <v>38</v>
      </c>
      <c r="F39" s="2967"/>
      <c r="G39" s="2968"/>
      <c r="H39" s="54">
        <f>H31+H27+H25+H23+H21+H19+H34+H36</f>
        <v>7574.5999999999995</v>
      </c>
      <c r="I39" s="55">
        <f>I31+I27+I25+I23+I21+I19+I34+I36</f>
        <v>7910.1</v>
      </c>
      <c r="J39" s="629">
        <f>J31+J27+J25+J23+J21+J19+J34+J36</f>
        <v>7512.7</v>
      </c>
      <c r="K39" s="2097"/>
      <c r="L39" s="2104"/>
      <c r="M39" s="1434"/>
      <c r="N39" s="489"/>
      <c r="O39" s="1941"/>
      <c r="P39" s="3"/>
      <c r="S39" s="3"/>
    </row>
    <row r="40" spans="1:19" s="3" customFormat="1" ht="64.5" customHeight="1" x14ac:dyDescent="0.25">
      <c r="A40" s="2925" t="s">
        <v>17</v>
      </c>
      <c r="B40" s="2927" t="s">
        <v>17</v>
      </c>
      <c r="C40" s="2999" t="s">
        <v>39</v>
      </c>
      <c r="D40" s="2868" t="s">
        <v>40</v>
      </c>
      <c r="E40" s="3001"/>
      <c r="F40" s="3003" t="s">
        <v>22</v>
      </c>
      <c r="G40" s="16" t="s">
        <v>41</v>
      </c>
      <c r="H40" s="48">
        <v>13213.2</v>
      </c>
      <c r="I40" s="53">
        <v>12529</v>
      </c>
      <c r="J40" s="53">
        <v>12529</v>
      </c>
      <c r="K40" s="2368" t="s">
        <v>42</v>
      </c>
      <c r="L40" s="2362">
        <v>6800</v>
      </c>
      <c r="M40" s="194">
        <v>6800</v>
      </c>
      <c r="N40" s="2366">
        <v>6800</v>
      </c>
      <c r="O40" s="1962"/>
    </row>
    <row r="41" spans="1:19" s="3" customFormat="1" ht="16.5" customHeight="1" thickBot="1" x14ac:dyDescent="0.3">
      <c r="A41" s="2982"/>
      <c r="B41" s="2983"/>
      <c r="C41" s="3000"/>
      <c r="D41" s="2929"/>
      <c r="E41" s="3002"/>
      <c r="F41" s="3004"/>
      <c r="G41" s="57" t="s">
        <v>29</v>
      </c>
      <c r="H41" s="54">
        <f>+H40</f>
        <v>13213.2</v>
      </c>
      <c r="I41" s="55">
        <f>+I40</f>
        <v>12529</v>
      </c>
      <c r="J41" s="55">
        <f>+J40</f>
        <v>12529</v>
      </c>
      <c r="K41" s="189"/>
      <c r="L41" s="2363"/>
      <c r="M41" s="1435"/>
      <c r="N41" s="2367"/>
      <c r="O41" s="1962"/>
    </row>
    <row r="42" spans="1:19" s="3" customFormat="1" ht="21.75" customHeight="1" x14ac:dyDescent="0.25">
      <c r="A42" s="2374" t="s">
        <v>17</v>
      </c>
      <c r="B42" s="9" t="s">
        <v>17</v>
      </c>
      <c r="C42" s="374" t="s">
        <v>43</v>
      </c>
      <c r="D42" s="2928" t="s">
        <v>44</v>
      </c>
      <c r="E42" s="475"/>
      <c r="F42" s="200" t="s">
        <v>22</v>
      </c>
      <c r="G42" s="2357" t="s">
        <v>41</v>
      </c>
      <c r="H42" s="260">
        <v>13641.4</v>
      </c>
      <c r="I42" s="1652">
        <v>2514.1999999999998</v>
      </c>
      <c r="J42" s="1652">
        <v>2514.1999999999998</v>
      </c>
      <c r="K42" s="2954" t="s">
        <v>42</v>
      </c>
      <c r="L42" s="2956">
        <v>5868</v>
      </c>
      <c r="M42" s="2958">
        <v>5868</v>
      </c>
      <c r="N42" s="2991">
        <v>5869</v>
      </c>
      <c r="O42" s="1962"/>
    </row>
    <row r="43" spans="1:19" s="3" customFormat="1" ht="16.5" customHeight="1" thickBot="1" x14ac:dyDescent="0.3">
      <c r="A43" s="2378"/>
      <c r="B43" s="59"/>
      <c r="C43" s="2355"/>
      <c r="D43" s="2929"/>
      <c r="E43" s="60"/>
      <c r="F43" s="2356"/>
      <c r="G43" s="57" t="s">
        <v>29</v>
      </c>
      <c r="H43" s="54">
        <f>+H42</f>
        <v>13641.4</v>
      </c>
      <c r="I43" s="55">
        <f>+I42</f>
        <v>2514.1999999999998</v>
      </c>
      <c r="J43" s="58">
        <f>+J42</f>
        <v>2514.1999999999998</v>
      </c>
      <c r="K43" s="2955"/>
      <c r="L43" s="2957"/>
      <c r="M43" s="2959"/>
      <c r="N43" s="2992"/>
      <c r="O43" s="1962"/>
    </row>
    <row r="44" spans="1:19" s="2" customFormat="1" ht="54" customHeight="1" x14ac:dyDescent="0.25">
      <c r="A44" s="2924" t="s">
        <v>17</v>
      </c>
      <c r="B44" s="2926" t="s">
        <v>17</v>
      </c>
      <c r="C44" s="2984" t="s">
        <v>45</v>
      </c>
      <c r="D44" s="2928" t="s">
        <v>296</v>
      </c>
      <c r="E44" s="475"/>
      <c r="F44" s="2353" t="s">
        <v>22</v>
      </c>
      <c r="G44" s="61" t="s">
        <v>25</v>
      </c>
      <c r="H44" s="228">
        <v>401.2</v>
      </c>
      <c r="I44" s="1950">
        <v>401.2</v>
      </c>
      <c r="J44" s="228">
        <v>401.2</v>
      </c>
      <c r="K44" s="2993" t="s">
        <v>297</v>
      </c>
      <c r="L44" s="2995">
        <v>350</v>
      </c>
      <c r="M44" s="2997">
        <v>350</v>
      </c>
      <c r="N44" s="2364">
        <v>350</v>
      </c>
      <c r="O44" s="1941"/>
      <c r="P44" s="275"/>
    </row>
    <row r="45" spans="1:19" s="3" customFormat="1" ht="16.5" customHeight="1" thickBot="1" x14ac:dyDescent="0.3">
      <c r="A45" s="2982"/>
      <c r="B45" s="2983"/>
      <c r="C45" s="2986"/>
      <c r="D45" s="2929"/>
      <c r="E45" s="60"/>
      <c r="F45" s="2356"/>
      <c r="G45" s="57" t="s">
        <v>29</v>
      </c>
      <c r="H45" s="54">
        <f>+H44</f>
        <v>401.2</v>
      </c>
      <c r="I45" s="55">
        <f>+I44</f>
        <v>401.2</v>
      </c>
      <c r="J45" s="58">
        <f>+J44</f>
        <v>401.2</v>
      </c>
      <c r="K45" s="2994"/>
      <c r="L45" s="2996"/>
      <c r="M45" s="2998"/>
      <c r="N45" s="2365"/>
      <c r="O45" s="1962"/>
    </row>
    <row r="46" spans="1:19" s="2" customFormat="1" ht="41.25" customHeight="1" x14ac:dyDescent="0.25">
      <c r="A46" s="2924" t="s">
        <v>17</v>
      </c>
      <c r="B46" s="2926" t="s">
        <v>17</v>
      </c>
      <c r="C46" s="2984" t="s">
        <v>46</v>
      </c>
      <c r="D46" s="2928" t="s">
        <v>421</v>
      </c>
      <c r="E46" s="475"/>
      <c r="F46" s="2353" t="s">
        <v>22</v>
      </c>
      <c r="G46" s="61" t="s">
        <v>23</v>
      </c>
      <c r="H46" s="528">
        <v>238.4</v>
      </c>
      <c r="I46" s="528">
        <v>238.4</v>
      </c>
      <c r="J46" s="528">
        <v>238.4</v>
      </c>
      <c r="K46" s="2235" t="s">
        <v>419</v>
      </c>
      <c r="L46" s="1873">
        <v>200</v>
      </c>
      <c r="M46" s="1875">
        <v>200</v>
      </c>
      <c r="N46" s="1869">
        <v>200</v>
      </c>
      <c r="O46" s="1941"/>
      <c r="P46" s="275"/>
      <c r="S46" s="3"/>
    </row>
    <row r="47" spans="1:19" s="2" customFormat="1" ht="24" customHeight="1" x14ac:dyDescent="0.25">
      <c r="A47" s="2925"/>
      <c r="B47" s="2927"/>
      <c r="C47" s="2985"/>
      <c r="D47" s="2868"/>
      <c r="E47" s="62"/>
      <c r="F47" s="131"/>
      <c r="G47" s="606"/>
      <c r="H47" s="110"/>
      <c r="I47" s="389"/>
      <c r="J47" s="110"/>
      <c r="K47" s="2976" t="s">
        <v>420</v>
      </c>
      <c r="L47" s="1874">
        <v>50</v>
      </c>
      <c r="M47" s="1876">
        <v>50</v>
      </c>
      <c r="N47" s="1871">
        <v>50</v>
      </c>
      <c r="O47" s="1941"/>
      <c r="P47" s="275"/>
    </row>
    <row r="48" spans="1:19" s="3" customFormat="1" ht="16.5" customHeight="1" thickBot="1" x14ac:dyDescent="0.3">
      <c r="A48" s="2982"/>
      <c r="B48" s="2983"/>
      <c r="C48" s="2986"/>
      <c r="D48" s="2929"/>
      <c r="E48" s="60"/>
      <c r="F48" s="2356"/>
      <c r="G48" s="57" t="s">
        <v>29</v>
      </c>
      <c r="H48" s="54">
        <f>+H46</f>
        <v>238.4</v>
      </c>
      <c r="I48" s="55">
        <f>+I46</f>
        <v>238.4</v>
      </c>
      <c r="J48" s="58">
        <f>+J46</f>
        <v>238.4</v>
      </c>
      <c r="K48" s="2987"/>
      <c r="L48" s="2105"/>
      <c r="M48" s="1867"/>
      <c r="N48" s="2365"/>
      <c r="O48" s="1962"/>
    </row>
    <row r="49" spans="1:17" s="2" customFormat="1" ht="16.5" customHeight="1" thickBot="1" x14ac:dyDescent="0.3">
      <c r="A49" s="2373" t="s">
        <v>17</v>
      </c>
      <c r="B49" s="8" t="s">
        <v>17</v>
      </c>
      <c r="C49" s="2988" t="s">
        <v>47</v>
      </c>
      <c r="D49" s="2989"/>
      <c r="E49" s="2989"/>
      <c r="F49" s="2989"/>
      <c r="G49" s="2990"/>
      <c r="H49" s="1982">
        <f t="shared" ref="H49:J49" si="0">H45+H43+H41+H39+H48</f>
        <v>35068.800000000003</v>
      </c>
      <c r="I49" s="2095">
        <f t="shared" si="0"/>
        <v>23592.9</v>
      </c>
      <c r="J49" s="1484">
        <f t="shared" si="0"/>
        <v>23195.5</v>
      </c>
      <c r="K49" s="2857"/>
      <c r="L49" s="2858"/>
      <c r="M49" s="2858"/>
      <c r="N49" s="2859"/>
      <c r="O49" s="1941"/>
      <c r="Q49" s="3"/>
    </row>
    <row r="50" spans="1:17" s="2" customFormat="1" ht="16.5" customHeight="1" thickBot="1" x14ac:dyDescent="0.3">
      <c r="A50" s="2379" t="s">
        <v>17</v>
      </c>
      <c r="B50" s="8" t="s">
        <v>39</v>
      </c>
      <c r="C50" s="2865" t="s">
        <v>48</v>
      </c>
      <c r="D50" s="2865"/>
      <c r="E50" s="2865"/>
      <c r="F50" s="2865"/>
      <c r="G50" s="2865"/>
      <c r="H50" s="2865"/>
      <c r="I50" s="2865"/>
      <c r="J50" s="2865"/>
      <c r="K50" s="2865"/>
      <c r="L50" s="2865"/>
      <c r="M50" s="2865"/>
      <c r="N50" s="2866"/>
      <c r="O50" s="1941"/>
    </row>
    <row r="51" spans="1:17" s="3" customFormat="1" ht="16.5" customHeight="1" x14ac:dyDescent="0.25">
      <c r="A51" s="2374" t="s">
        <v>17</v>
      </c>
      <c r="B51" s="2351" t="s">
        <v>39</v>
      </c>
      <c r="C51" s="67" t="s">
        <v>17</v>
      </c>
      <c r="D51" s="2359" t="s">
        <v>49</v>
      </c>
      <c r="E51" s="2978" t="s">
        <v>176</v>
      </c>
      <c r="F51" s="1574">
        <v>3</v>
      </c>
      <c r="G51" s="608" t="s">
        <v>25</v>
      </c>
      <c r="H51" s="899">
        <v>4187.2</v>
      </c>
      <c r="I51" s="1515">
        <v>3983.5</v>
      </c>
      <c r="J51" s="899">
        <v>3981.9</v>
      </c>
      <c r="K51" s="406"/>
      <c r="L51" s="2113"/>
      <c r="M51" s="1436"/>
      <c r="N51" s="1519"/>
      <c r="O51" s="1962"/>
    </row>
    <row r="52" spans="1:17" s="3" customFormat="1" ht="16.5" customHeight="1" x14ac:dyDescent="0.25">
      <c r="A52" s="2375"/>
      <c r="B52" s="2352"/>
      <c r="C52" s="391"/>
      <c r="D52" s="2360"/>
      <c r="E52" s="2979"/>
      <c r="F52" s="739"/>
      <c r="G52" s="502" t="s">
        <v>52</v>
      </c>
      <c r="H52" s="394">
        <v>648.4</v>
      </c>
      <c r="I52" s="395">
        <v>648.4</v>
      </c>
      <c r="J52" s="1051">
        <v>648.4</v>
      </c>
      <c r="K52" s="2146"/>
      <c r="L52" s="2102"/>
      <c r="M52" s="1428"/>
      <c r="N52" s="1841"/>
      <c r="O52" s="1962"/>
    </row>
    <row r="53" spans="1:17" s="3" customFormat="1" ht="16.5" customHeight="1" x14ac:dyDescent="0.25">
      <c r="A53" s="2375"/>
      <c r="B53" s="2352"/>
      <c r="C53" s="391"/>
      <c r="D53" s="2360"/>
      <c r="E53" s="2979"/>
      <c r="F53" s="739"/>
      <c r="G53" s="419" t="s">
        <v>23</v>
      </c>
      <c r="H53" s="649">
        <v>245.4</v>
      </c>
      <c r="I53" s="2141">
        <v>113.3</v>
      </c>
      <c r="J53" s="649">
        <v>111.6</v>
      </c>
      <c r="K53" s="2146"/>
      <c r="L53" s="2102"/>
      <c r="M53" s="1428"/>
      <c r="N53" s="1841"/>
      <c r="O53" s="1962"/>
    </row>
    <row r="54" spans="1:17" s="3" customFormat="1" ht="16.5" customHeight="1" x14ac:dyDescent="0.25">
      <c r="A54" s="2375"/>
      <c r="B54" s="2352"/>
      <c r="C54" s="391"/>
      <c r="D54" s="2360"/>
      <c r="E54" s="2979"/>
      <c r="F54" s="739"/>
      <c r="G54" s="2106" t="s">
        <v>290</v>
      </c>
      <c r="H54" s="394">
        <v>69.5</v>
      </c>
      <c r="I54" s="395"/>
      <c r="J54" s="1051"/>
      <c r="K54" s="2146"/>
      <c r="L54" s="2102"/>
      <c r="M54" s="1428"/>
      <c r="N54" s="1841"/>
      <c r="O54" s="1962"/>
    </row>
    <row r="55" spans="1:17" s="3" customFormat="1" ht="16.5" customHeight="1" x14ac:dyDescent="0.25">
      <c r="A55" s="2375"/>
      <c r="B55" s="2352"/>
      <c r="C55" s="391"/>
      <c r="D55" s="2360"/>
      <c r="E55" s="2979"/>
      <c r="F55" s="739"/>
      <c r="G55" s="387" t="s">
        <v>287</v>
      </c>
      <c r="H55" s="649">
        <v>39.200000000000003</v>
      </c>
      <c r="I55" s="2141">
        <v>18.600000000000001</v>
      </c>
      <c r="J55" s="649"/>
      <c r="K55" s="2146"/>
      <c r="L55" s="2102"/>
      <c r="M55" s="1428"/>
      <c r="N55" s="1841"/>
      <c r="O55" s="1962"/>
    </row>
    <row r="56" spans="1:17" s="3" customFormat="1" ht="16.5" customHeight="1" x14ac:dyDescent="0.25">
      <c r="A56" s="2375"/>
      <c r="B56" s="2352"/>
      <c r="C56" s="391"/>
      <c r="D56" s="2360"/>
      <c r="E56" s="2979"/>
      <c r="F56" s="739"/>
      <c r="G56" s="388" t="s">
        <v>81</v>
      </c>
      <c r="H56" s="394">
        <v>50.3</v>
      </c>
      <c r="I56" s="395">
        <v>43.1</v>
      </c>
      <c r="J56" s="1051">
        <v>43.1</v>
      </c>
      <c r="K56" s="2146"/>
      <c r="L56" s="2102"/>
      <c r="M56" s="1428"/>
      <c r="N56" s="1841"/>
      <c r="O56" s="1962"/>
    </row>
    <row r="57" spans="1:17" s="3" customFormat="1" ht="16.5" customHeight="1" x14ac:dyDescent="0.25">
      <c r="A57" s="2375"/>
      <c r="B57" s="2352"/>
      <c r="C57" s="391"/>
      <c r="D57" s="2360"/>
      <c r="E57" s="2979"/>
      <c r="F57" s="739"/>
      <c r="G57" s="2145" t="s">
        <v>41</v>
      </c>
      <c r="H57" s="649">
        <v>190.7</v>
      </c>
      <c r="I57" s="2141">
        <v>153.5</v>
      </c>
      <c r="J57" s="649">
        <v>153.5</v>
      </c>
      <c r="K57" s="2146"/>
      <c r="L57" s="2102"/>
      <c r="M57" s="1428"/>
      <c r="N57" s="1841"/>
      <c r="O57" s="1962"/>
    </row>
    <row r="58" spans="1:17" s="3" customFormat="1" ht="16.5" customHeight="1" x14ac:dyDescent="0.25">
      <c r="A58" s="2375"/>
      <c r="B58" s="2352"/>
      <c r="C58" s="391"/>
      <c r="D58" s="2360"/>
      <c r="E58" s="2979"/>
      <c r="F58" s="739"/>
      <c r="G58" s="393" t="s">
        <v>54</v>
      </c>
      <c r="H58" s="394">
        <v>3</v>
      </c>
      <c r="I58" s="395">
        <v>3</v>
      </c>
      <c r="J58" s="1051">
        <v>3</v>
      </c>
      <c r="K58" s="2146"/>
      <c r="L58" s="2102"/>
      <c r="M58" s="1428"/>
      <c r="N58" s="1841"/>
      <c r="O58" s="1962"/>
    </row>
    <row r="59" spans="1:17" s="3" customFormat="1" ht="30" customHeight="1" x14ac:dyDescent="0.25">
      <c r="A59" s="2375"/>
      <c r="B59" s="2352"/>
      <c r="C59" s="2369"/>
      <c r="D59" s="2347" t="s">
        <v>252</v>
      </c>
      <c r="E59" s="2979"/>
      <c r="F59" s="739"/>
      <c r="G59" s="503"/>
      <c r="H59" s="1622"/>
      <c r="I59" s="52"/>
      <c r="J59" s="2139"/>
      <c r="K59" s="398" t="s">
        <v>126</v>
      </c>
      <c r="L59" s="2098">
        <v>82</v>
      </c>
      <c r="M59" s="32">
        <v>82</v>
      </c>
      <c r="N59" s="1540">
        <v>82</v>
      </c>
      <c r="O59" s="1962"/>
    </row>
    <row r="60" spans="1:17" s="3" customFormat="1" ht="15.75" customHeight="1" x14ac:dyDescent="0.25">
      <c r="A60" s="2375"/>
      <c r="B60" s="2352"/>
      <c r="C60" s="2369"/>
      <c r="D60" s="2834" t="s">
        <v>308</v>
      </c>
      <c r="E60" s="2979"/>
      <c r="F60" s="739"/>
      <c r="G60" s="2145"/>
      <c r="H60" s="2151"/>
      <c r="I60" s="102"/>
      <c r="J60" s="102"/>
      <c r="K60" s="2980" t="s">
        <v>335</v>
      </c>
      <c r="L60" s="2098">
        <v>60</v>
      </c>
      <c r="M60" s="32">
        <v>60</v>
      </c>
      <c r="N60" s="1658"/>
      <c r="O60" s="1962"/>
    </row>
    <row r="61" spans="1:17" s="3" customFormat="1" ht="54" customHeight="1" x14ac:dyDescent="0.25">
      <c r="A61" s="2375"/>
      <c r="B61" s="2352"/>
      <c r="C61" s="2369"/>
      <c r="D61" s="2834"/>
      <c r="E61" s="2979"/>
      <c r="F61" s="739"/>
      <c r="G61" s="419"/>
      <c r="H61" s="622"/>
      <c r="I61" s="102"/>
      <c r="J61" s="102"/>
      <c r="K61" s="2981"/>
      <c r="L61" s="2114"/>
      <c r="M61" s="1663"/>
      <c r="N61" s="1946"/>
      <c r="O61" s="1962"/>
    </row>
    <row r="62" spans="1:17" s="3" customFormat="1" ht="29.25" customHeight="1" x14ac:dyDescent="0.25">
      <c r="A62" s="2375"/>
      <c r="B62" s="2352"/>
      <c r="C62" s="2369"/>
      <c r="D62" s="1196" t="s">
        <v>446</v>
      </c>
      <c r="E62" s="2979"/>
      <c r="F62" s="739"/>
      <c r="G62" s="419"/>
      <c r="H62" s="622"/>
      <c r="I62" s="102"/>
      <c r="J62" s="102"/>
      <c r="K62" s="1878" t="s">
        <v>373</v>
      </c>
      <c r="L62" s="955" t="s">
        <v>374</v>
      </c>
      <c r="M62" s="956" t="s">
        <v>374</v>
      </c>
      <c r="N62" s="957" t="s">
        <v>374</v>
      </c>
      <c r="O62" s="1962"/>
      <c r="P62" s="1075"/>
    </row>
    <row r="63" spans="1:17" s="3" customFormat="1" ht="41.25" customHeight="1" x14ac:dyDescent="0.25">
      <c r="A63" s="2375"/>
      <c r="B63" s="2352"/>
      <c r="C63" s="2369"/>
      <c r="D63" s="424"/>
      <c r="E63" s="348"/>
      <c r="F63" s="739"/>
      <c r="G63" s="419"/>
      <c r="H63" s="1983"/>
      <c r="I63" s="382"/>
      <c r="J63" s="382"/>
      <c r="K63" s="1683" t="s">
        <v>451</v>
      </c>
      <c r="L63" s="2115" t="s">
        <v>207</v>
      </c>
      <c r="M63" s="1686" t="s">
        <v>207</v>
      </c>
      <c r="N63" s="1687" t="s">
        <v>207</v>
      </c>
      <c r="O63" s="1962"/>
    </row>
    <row r="64" spans="1:17" s="3" customFormat="1" ht="27" customHeight="1" x14ac:dyDescent="0.25">
      <c r="A64" s="2375"/>
      <c r="B64" s="2352"/>
      <c r="C64" s="2369"/>
      <c r="D64" s="2348"/>
      <c r="E64" s="348"/>
      <c r="F64" s="739"/>
      <c r="G64" s="419"/>
      <c r="H64" s="651"/>
      <c r="I64" s="389"/>
      <c r="J64" s="389"/>
      <c r="K64" s="1677" t="s">
        <v>371</v>
      </c>
      <c r="L64" s="2116">
        <v>250</v>
      </c>
      <c r="M64" s="1679">
        <v>250</v>
      </c>
      <c r="N64" s="1680">
        <v>250</v>
      </c>
      <c r="O64" s="1962"/>
    </row>
    <row r="65" spans="1:15" s="3" customFormat="1" ht="45.75" customHeight="1" x14ac:dyDescent="0.25">
      <c r="A65" s="2375"/>
      <c r="B65" s="2352"/>
      <c r="C65" s="2369"/>
      <c r="D65" s="2348"/>
      <c r="E65" s="348"/>
      <c r="F65" s="739"/>
      <c r="G65" s="396"/>
      <c r="H65" s="651"/>
      <c r="I65" s="389"/>
      <c r="J65" s="389"/>
      <c r="K65" s="1898" t="s">
        <v>372</v>
      </c>
      <c r="L65" s="1899" t="s">
        <v>370</v>
      </c>
      <c r="M65" s="1900" t="s">
        <v>370</v>
      </c>
      <c r="N65" s="1901" t="s">
        <v>370</v>
      </c>
      <c r="O65" s="1962"/>
    </row>
    <row r="66" spans="1:15" s="3" customFormat="1" ht="43.5" customHeight="1" x14ac:dyDescent="0.25">
      <c r="A66" s="2376"/>
      <c r="B66" s="2806"/>
      <c r="C66" s="233"/>
      <c r="D66" s="2805" t="s">
        <v>285</v>
      </c>
      <c r="E66" s="909"/>
      <c r="F66" s="2293"/>
      <c r="G66" s="958"/>
      <c r="H66" s="1326"/>
      <c r="I66" s="1667"/>
      <c r="J66" s="1667"/>
      <c r="K66" s="2147" t="s">
        <v>240</v>
      </c>
      <c r="L66" s="2148" t="s">
        <v>151</v>
      </c>
      <c r="M66" s="2149" t="s">
        <v>151</v>
      </c>
      <c r="N66" s="2150" t="s">
        <v>151</v>
      </c>
      <c r="O66" s="1962"/>
    </row>
    <row r="67" spans="1:15" s="3" customFormat="1" ht="42" customHeight="1" x14ac:dyDescent="0.25">
      <c r="A67" s="2375"/>
      <c r="B67" s="2006"/>
      <c r="C67" s="2048"/>
      <c r="D67" s="2066" t="s">
        <v>284</v>
      </c>
      <c r="E67" s="348"/>
      <c r="F67" s="739"/>
      <c r="G67" s="2107"/>
      <c r="H67" s="653"/>
      <c r="I67" s="382"/>
      <c r="J67" s="382"/>
      <c r="K67" s="1984" t="s">
        <v>240</v>
      </c>
      <c r="L67" s="2117" t="s">
        <v>22</v>
      </c>
      <c r="M67" s="1881" t="s">
        <v>22</v>
      </c>
      <c r="N67" s="1520"/>
      <c r="O67" s="1962"/>
    </row>
    <row r="68" spans="1:15" s="3" customFormat="1" ht="21" customHeight="1" x14ac:dyDescent="0.25">
      <c r="A68" s="2375"/>
      <c r="B68" s="2006"/>
      <c r="C68" s="2048"/>
      <c r="D68" s="2834" t="s">
        <v>380</v>
      </c>
      <c r="E68" s="348"/>
      <c r="F68" s="739"/>
      <c r="G68" s="2107"/>
      <c r="H68" s="653"/>
      <c r="I68" s="1715"/>
      <c r="J68" s="1715"/>
      <c r="K68" s="2976" t="s">
        <v>383</v>
      </c>
      <c r="L68" s="2118" t="s">
        <v>200</v>
      </c>
      <c r="M68" s="1692" t="s">
        <v>22</v>
      </c>
      <c r="N68" s="1859"/>
      <c r="O68" s="1962"/>
    </row>
    <row r="69" spans="1:15" s="3" customFormat="1" ht="21" customHeight="1" x14ac:dyDescent="0.25">
      <c r="A69" s="2375"/>
      <c r="B69" s="2006"/>
      <c r="C69" s="2048"/>
      <c r="D69" s="2834"/>
      <c r="E69" s="348"/>
      <c r="F69" s="739"/>
      <c r="G69" s="2107"/>
      <c r="H69" s="653"/>
      <c r="I69" s="1715"/>
      <c r="J69" s="1715"/>
      <c r="K69" s="2977"/>
      <c r="L69" s="2117"/>
      <c r="M69" s="1881"/>
      <c r="N69" s="1520"/>
      <c r="O69" s="1962"/>
    </row>
    <row r="70" spans="1:15" s="3" customFormat="1" ht="41.25" customHeight="1" x14ac:dyDescent="0.25">
      <c r="A70" s="2375"/>
      <c r="B70" s="2006"/>
      <c r="C70" s="2024"/>
      <c r="D70" s="1196" t="s">
        <v>253</v>
      </c>
      <c r="E70" s="348"/>
      <c r="F70" s="739"/>
      <c r="G70" s="419"/>
      <c r="H70" s="622"/>
      <c r="I70" s="53"/>
      <c r="J70" s="53"/>
      <c r="K70" s="2156" t="s">
        <v>389</v>
      </c>
      <c r="L70" s="2119" t="s">
        <v>384</v>
      </c>
      <c r="M70" s="1699" t="s">
        <v>384</v>
      </c>
      <c r="N70" s="1700" t="s">
        <v>384</v>
      </c>
      <c r="O70" s="1962"/>
    </row>
    <row r="71" spans="1:15" s="3" customFormat="1" ht="33" customHeight="1" x14ac:dyDescent="0.25">
      <c r="A71" s="2375"/>
      <c r="B71" s="2006"/>
      <c r="C71" s="2048"/>
      <c r="D71" s="424"/>
      <c r="E71" s="348"/>
      <c r="F71" s="739"/>
      <c r="G71" s="419"/>
      <c r="H71" s="622"/>
      <c r="I71" s="53"/>
      <c r="J71" s="53"/>
      <c r="K71" s="2156" t="s">
        <v>390</v>
      </c>
      <c r="L71" s="2119" t="s">
        <v>385</v>
      </c>
      <c r="M71" s="1699" t="s">
        <v>385</v>
      </c>
      <c r="N71" s="1700" t="s">
        <v>385</v>
      </c>
      <c r="O71" s="1962"/>
    </row>
    <row r="72" spans="1:15" s="3" customFormat="1" ht="44.25" customHeight="1" x14ac:dyDescent="0.25">
      <c r="A72" s="2375"/>
      <c r="B72" s="2006"/>
      <c r="C72" s="2048"/>
      <c r="D72" s="985"/>
      <c r="E72" s="348"/>
      <c r="F72" s="739"/>
      <c r="G72" s="419"/>
      <c r="H72" s="622"/>
      <c r="I72" s="53"/>
      <c r="J72" s="53"/>
      <c r="K72" s="2156" t="s">
        <v>391</v>
      </c>
      <c r="L72" s="2119" t="s">
        <v>388</v>
      </c>
      <c r="M72" s="1699" t="s">
        <v>388</v>
      </c>
      <c r="N72" s="1700" t="s">
        <v>388</v>
      </c>
      <c r="O72" s="1962"/>
    </row>
    <row r="73" spans="1:15" s="3" customFormat="1" ht="30.75" customHeight="1" x14ac:dyDescent="0.25">
      <c r="A73" s="2375"/>
      <c r="B73" s="2006"/>
      <c r="C73" s="2024"/>
      <c r="D73" s="2068" t="s">
        <v>56</v>
      </c>
      <c r="E73" s="348"/>
      <c r="F73" s="743"/>
      <c r="G73" s="419"/>
      <c r="H73" s="655"/>
      <c r="I73" s="73"/>
      <c r="J73" s="73"/>
      <c r="K73" s="2075" t="s">
        <v>394</v>
      </c>
      <c r="L73" s="40" t="s">
        <v>393</v>
      </c>
      <c r="M73" s="41" t="s">
        <v>393</v>
      </c>
      <c r="N73" s="42" t="s">
        <v>393</v>
      </c>
      <c r="O73" s="1962"/>
    </row>
    <row r="74" spans="1:15" s="3" customFormat="1" ht="42.75" customHeight="1" x14ac:dyDescent="0.25">
      <c r="A74" s="2375"/>
      <c r="B74" s="2006"/>
      <c r="C74" s="2048"/>
      <c r="D74" s="2018" t="s">
        <v>219</v>
      </c>
      <c r="E74" s="348"/>
      <c r="F74" s="743"/>
      <c r="G74" s="2153"/>
      <c r="H74" s="2154"/>
      <c r="I74" s="405"/>
      <c r="J74" s="405"/>
      <c r="K74" s="1716" t="s">
        <v>396</v>
      </c>
      <c r="L74" s="2120">
        <v>12</v>
      </c>
      <c r="M74" s="2071">
        <v>12</v>
      </c>
      <c r="N74" s="2072">
        <v>12</v>
      </c>
      <c r="O74" s="1962"/>
    </row>
    <row r="75" spans="1:15" s="3" customFormat="1" ht="39.75" customHeight="1" x14ac:dyDescent="0.25">
      <c r="A75" s="2375"/>
      <c r="B75" s="2006"/>
      <c r="C75" s="2048"/>
      <c r="D75" s="2868" t="s">
        <v>221</v>
      </c>
      <c r="E75" s="348"/>
      <c r="F75" s="743"/>
      <c r="G75" s="2153"/>
      <c r="H75" s="2154"/>
      <c r="I75" s="405"/>
      <c r="J75" s="405"/>
      <c r="K75" s="1716" t="s">
        <v>452</v>
      </c>
      <c r="L75" s="2120">
        <v>12</v>
      </c>
      <c r="M75" s="2071">
        <v>12</v>
      </c>
      <c r="N75" s="2072">
        <v>12</v>
      </c>
      <c r="O75" s="1962"/>
    </row>
    <row r="76" spans="1:15" s="3" customFormat="1" ht="41.25" customHeight="1" x14ac:dyDescent="0.25">
      <c r="A76" s="2375"/>
      <c r="B76" s="2006"/>
      <c r="C76" s="2048"/>
      <c r="D76" s="2868"/>
      <c r="E76" s="348"/>
      <c r="F76" s="743"/>
      <c r="G76" s="2107"/>
      <c r="H76" s="653"/>
      <c r="I76" s="1715"/>
      <c r="J76" s="1715"/>
      <c r="K76" s="1716" t="s">
        <v>453</v>
      </c>
      <c r="L76" s="2120">
        <v>1</v>
      </c>
      <c r="M76" s="2071">
        <v>0.75</v>
      </c>
      <c r="N76" s="2072">
        <v>0.75</v>
      </c>
      <c r="O76" s="1962"/>
    </row>
    <row r="77" spans="1:15" s="3" customFormat="1" ht="31.5" customHeight="1" x14ac:dyDescent="0.25">
      <c r="A77" s="2375"/>
      <c r="B77" s="2006"/>
      <c r="C77" s="2048"/>
      <c r="D77" s="2868"/>
      <c r="E77" s="348"/>
      <c r="F77" s="743"/>
      <c r="G77" s="2107"/>
      <c r="H77" s="653"/>
      <c r="I77" s="1715"/>
      <c r="J77" s="1715"/>
      <c r="K77" s="2074" t="s">
        <v>455</v>
      </c>
      <c r="L77" s="1292">
        <v>130</v>
      </c>
      <c r="M77" s="1421">
        <v>130</v>
      </c>
      <c r="N77" s="1422">
        <v>130</v>
      </c>
      <c r="O77" s="1962"/>
    </row>
    <row r="78" spans="1:15" s="3" customFormat="1" ht="20.25" customHeight="1" x14ac:dyDescent="0.25">
      <c r="A78" s="2375"/>
      <c r="B78" s="2006"/>
      <c r="C78" s="2048"/>
      <c r="D78" s="2868" t="s">
        <v>249</v>
      </c>
      <c r="E78" s="348"/>
      <c r="F78" s="743"/>
      <c r="G78" s="419"/>
      <c r="H78" s="653"/>
      <c r="I78" s="1715"/>
      <c r="J78" s="1715"/>
      <c r="K78" s="2969" t="s">
        <v>250</v>
      </c>
      <c r="L78" s="1292">
        <v>104</v>
      </c>
      <c r="M78" s="1421">
        <v>104</v>
      </c>
      <c r="N78" s="1422"/>
      <c r="O78" s="1962"/>
    </row>
    <row r="79" spans="1:15" s="3" customFormat="1" ht="21.75" customHeight="1" x14ac:dyDescent="0.25">
      <c r="A79" s="2375"/>
      <c r="B79" s="2006"/>
      <c r="C79" s="2048"/>
      <c r="D79" s="2868"/>
      <c r="E79" s="348"/>
      <c r="F79" s="743"/>
      <c r="G79" s="419"/>
      <c r="H79" s="653"/>
      <c r="I79" s="1715"/>
      <c r="J79" s="1715"/>
      <c r="K79" s="2970"/>
      <c r="L79" s="2083"/>
      <c r="M79" s="2082"/>
      <c r="N79" s="2088"/>
      <c r="O79" s="1962"/>
    </row>
    <row r="80" spans="1:15" s="3" customFormat="1" ht="16.5" customHeight="1" x14ac:dyDescent="0.25">
      <c r="A80" s="2375"/>
      <c r="B80" s="2006"/>
      <c r="C80" s="2024"/>
      <c r="D80" s="2867" t="s">
        <v>254</v>
      </c>
      <c r="E80" s="348"/>
      <c r="F80" s="743"/>
      <c r="G80" s="419"/>
      <c r="H80" s="655"/>
      <c r="I80" s="73"/>
      <c r="J80" s="73"/>
      <c r="K80" s="98" t="s">
        <v>126</v>
      </c>
      <c r="L80" s="2120">
        <v>174</v>
      </c>
      <c r="M80" s="2071">
        <v>174</v>
      </c>
      <c r="N80" s="2072">
        <v>174</v>
      </c>
      <c r="O80" s="1962"/>
    </row>
    <row r="81" spans="1:24" s="3" customFormat="1" ht="29.25" customHeight="1" x14ac:dyDescent="0.25">
      <c r="A81" s="2375"/>
      <c r="B81" s="2006"/>
      <c r="C81" s="2048"/>
      <c r="D81" s="2869"/>
      <c r="E81" s="348"/>
      <c r="F81" s="743"/>
      <c r="G81" s="419"/>
      <c r="H81" s="655"/>
      <c r="I81" s="73"/>
      <c r="J81" s="73"/>
      <c r="K81" s="98" t="s">
        <v>401</v>
      </c>
      <c r="L81" s="2120">
        <v>55</v>
      </c>
      <c r="M81" s="2071">
        <v>55</v>
      </c>
      <c r="N81" s="2072">
        <v>55</v>
      </c>
      <c r="O81" s="1962"/>
    </row>
    <row r="82" spans="1:24" s="3" customFormat="1" ht="15" customHeight="1" x14ac:dyDescent="0.25">
      <c r="A82" s="2375"/>
      <c r="B82" s="2006"/>
      <c r="C82" s="2048"/>
      <c r="D82" s="2971" t="s">
        <v>255</v>
      </c>
      <c r="E82" s="348"/>
      <c r="F82" s="743"/>
      <c r="G82" s="419"/>
      <c r="H82" s="622"/>
      <c r="I82" s="53"/>
      <c r="J82" s="53"/>
      <c r="K82" s="2089" t="s">
        <v>402</v>
      </c>
      <c r="L82" s="2083">
        <v>35</v>
      </c>
      <c r="M82" s="2082">
        <v>35</v>
      </c>
      <c r="N82" s="2088">
        <v>35</v>
      </c>
      <c r="O82" s="1962"/>
    </row>
    <row r="83" spans="1:24" s="3" customFormat="1" ht="15" customHeight="1" x14ac:dyDescent="0.25">
      <c r="A83" s="2375"/>
      <c r="B83" s="2006"/>
      <c r="C83" s="2048"/>
      <c r="D83" s="2971"/>
      <c r="E83" s="1573"/>
      <c r="F83" s="743"/>
      <c r="G83" s="419"/>
      <c r="H83" s="622"/>
      <c r="I83" s="53"/>
      <c r="J83" s="53"/>
      <c r="K83" s="2047"/>
      <c r="L83" s="2062"/>
      <c r="M83" s="2058"/>
      <c r="N83" s="2055"/>
      <c r="O83" s="1962"/>
    </row>
    <row r="84" spans="1:24" s="3" customFormat="1" ht="29.25" customHeight="1" x14ac:dyDescent="0.25">
      <c r="A84" s="2375"/>
      <c r="B84" s="2006"/>
      <c r="C84" s="2048"/>
      <c r="D84" s="2867" t="s">
        <v>256</v>
      </c>
      <c r="E84" s="1573"/>
      <c r="F84" s="743"/>
      <c r="G84" s="419"/>
      <c r="H84" s="622"/>
      <c r="I84" s="74"/>
      <c r="J84" s="74"/>
      <c r="K84" s="98" t="s">
        <v>250</v>
      </c>
      <c r="L84" s="2120">
        <v>40</v>
      </c>
      <c r="M84" s="2071">
        <v>40</v>
      </c>
      <c r="N84" s="2072">
        <v>40</v>
      </c>
      <c r="O84" s="1962"/>
    </row>
    <row r="85" spans="1:24" s="3" customFormat="1" ht="14.25" customHeight="1" x14ac:dyDescent="0.25">
      <c r="A85" s="2375"/>
      <c r="B85" s="2006"/>
      <c r="C85" s="2048"/>
      <c r="D85" s="2868"/>
      <c r="E85" s="244"/>
      <c r="F85" s="743"/>
      <c r="G85" s="419"/>
      <c r="H85" s="622"/>
      <c r="I85" s="74"/>
      <c r="J85" s="74"/>
      <c r="K85" s="2972" t="s">
        <v>454</v>
      </c>
      <c r="L85" s="2960">
        <v>22</v>
      </c>
      <c r="M85" s="2962">
        <v>22</v>
      </c>
      <c r="N85" s="2964">
        <v>22</v>
      </c>
      <c r="O85" s="1962"/>
    </row>
    <row r="86" spans="1:24" s="3" customFormat="1" ht="14.25" customHeight="1" x14ac:dyDescent="0.25">
      <c r="A86" s="2375"/>
      <c r="B86" s="2006"/>
      <c r="C86" s="2048"/>
      <c r="D86" s="2869"/>
      <c r="E86" s="244"/>
      <c r="F86" s="743"/>
      <c r="G86" s="419"/>
      <c r="H86" s="622"/>
      <c r="I86" s="74"/>
      <c r="J86" s="74"/>
      <c r="K86" s="2973"/>
      <c r="L86" s="2961"/>
      <c r="M86" s="2963"/>
      <c r="N86" s="2965"/>
      <c r="O86" s="1962"/>
    </row>
    <row r="87" spans="1:24" s="3" customFormat="1" ht="27.75" customHeight="1" x14ac:dyDescent="0.25">
      <c r="A87" s="2375"/>
      <c r="B87" s="2006"/>
      <c r="C87" s="2048"/>
      <c r="D87" s="2068" t="s">
        <v>61</v>
      </c>
      <c r="E87" s="244"/>
      <c r="F87" s="743"/>
      <c r="G87" s="419"/>
      <c r="H87" s="268"/>
      <c r="I87" s="72"/>
      <c r="J87" s="72"/>
      <c r="K87" s="1662" t="s">
        <v>402</v>
      </c>
      <c r="L87" s="2083">
        <v>45</v>
      </c>
      <c r="M87" s="2082">
        <v>45</v>
      </c>
      <c r="N87" s="2088">
        <v>45</v>
      </c>
      <c r="O87" s="1962"/>
    </row>
    <row r="88" spans="1:24" s="77" customFormat="1" ht="44.25" customHeight="1" x14ac:dyDescent="0.25">
      <c r="A88" s="2380"/>
      <c r="B88" s="2006"/>
      <c r="C88" s="76"/>
      <c r="D88" s="473" t="s">
        <v>231</v>
      </c>
      <c r="E88" s="244"/>
      <c r="F88" s="743"/>
      <c r="G88" s="16"/>
      <c r="H88" s="659"/>
      <c r="I88" s="72"/>
      <c r="J88" s="1068"/>
      <c r="K88" s="736" t="s">
        <v>407</v>
      </c>
      <c r="L88" s="1292">
        <v>5</v>
      </c>
      <c r="M88" s="2155">
        <v>5</v>
      </c>
      <c r="N88" s="1422">
        <v>5</v>
      </c>
      <c r="O88" s="1603"/>
      <c r="P88" s="1076"/>
    </row>
    <row r="89" spans="1:24" s="77" customFormat="1" ht="17.25" customHeight="1" thickBot="1" x14ac:dyDescent="0.3">
      <c r="A89" s="2381"/>
      <c r="B89" s="2009"/>
      <c r="C89" s="893"/>
      <c r="D89" s="2966" t="s">
        <v>38</v>
      </c>
      <c r="E89" s="2967"/>
      <c r="F89" s="2967"/>
      <c r="G89" s="2968"/>
      <c r="H89" s="1568">
        <f>SUM(H51:H88)-H74-H75</f>
        <v>5433.6999999999989</v>
      </c>
      <c r="I89" s="1933">
        <f>SUM(I51:I88)-I74-I75</f>
        <v>4963.4000000000005</v>
      </c>
      <c r="J89" s="1932">
        <f>SUM(J51:J88)-J74-J75</f>
        <v>4941.5000000000009</v>
      </c>
      <c r="K89" s="2108"/>
      <c r="L89" s="2063"/>
      <c r="M89" s="1578"/>
      <c r="N89" s="2056"/>
      <c r="O89" s="1603"/>
      <c r="P89" s="1603"/>
    </row>
    <row r="90" spans="1:24" s="83" customFormat="1" ht="47.25" customHeight="1" x14ac:dyDescent="0.25">
      <c r="A90" s="2939" t="s">
        <v>17</v>
      </c>
      <c r="B90" s="2941" t="s">
        <v>39</v>
      </c>
      <c r="C90" s="2943" t="s">
        <v>39</v>
      </c>
      <c r="D90" s="2910" t="s">
        <v>62</v>
      </c>
      <c r="E90" s="2946" t="s">
        <v>177</v>
      </c>
      <c r="F90" s="2948" t="s">
        <v>22</v>
      </c>
      <c r="G90" s="2023" t="s">
        <v>25</v>
      </c>
      <c r="H90" s="528">
        <v>322.7</v>
      </c>
      <c r="I90" s="1763">
        <v>380</v>
      </c>
      <c r="J90" s="1763">
        <v>380</v>
      </c>
      <c r="K90" s="2930" t="s">
        <v>160</v>
      </c>
      <c r="L90" s="458">
        <v>74</v>
      </c>
      <c r="M90" s="1765">
        <v>78</v>
      </c>
      <c r="N90" s="1766">
        <v>78</v>
      </c>
      <c r="O90" s="1966"/>
      <c r="P90" s="1603"/>
      <c r="Q90" s="90"/>
      <c r="R90" s="90"/>
      <c r="S90" s="90"/>
    </row>
    <row r="91" spans="1:24" s="90" customFormat="1" ht="21.75" customHeight="1" thickBot="1" x14ac:dyDescent="0.3">
      <c r="A91" s="2940"/>
      <c r="B91" s="2942"/>
      <c r="C91" s="2944"/>
      <c r="D91" s="2945"/>
      <c r="E91" s="2947"/>
      <c r="F91" s="2949"/>
      <c r="G91" s="84" t="s">
        <v>29</v>
      </c>
      <c r="H91" s="1098">
        <f>SUM(H90)</f>
        <v>322.7</v>
      </c>
      <c r="I91" s="1768">
        <f>SUM(I90)</f>
        <v>380</v>
      </c>
      <c r="J91" s="1768">
        <f>SUM(J90)</f>
        <v>380</v>
      </c>
      <c r="K91" s="2931"/>
      <c r="L91" s="1191"/>
      <c r="M91" s="1430"/>
      <c r="N91" s="1670"/>
      <c r="O91" s="1963"/>
      <c r="P91" s="1604"/>
    </row>
    <row r="92" spans="1:24" s="2" customFormat="1" ht="42" customHeight="1" x14ac:dyDescent="0.25">
      <c r="A92" s="2382" t="s">
        <v>17</v>
      </c>
      <c r="B92" s="92" t="s">
        <v>39</v>
      </c>
      <c r="C92" s="374" t="s">
        <v>43</v>
      </c>
      <c r="D92" s="2932" t="s">
        <v>63</v>
      </c>
      <c r="E92" s="833"/>
      <c r="F92" s="200" t="s">
        <v>22</v>
      </c>
      <c r="G92" s="2023" t="s">
        <v>25</v>
      </c>
      <c r="H92" s="2057">
        <v>695.8</v>
      </c>
      <c r="I92" s="1427">
        <v>695.8</v>
      </c>
      <c r="J92" s="1427">
        <v>695.8</v>
      </c>
      <c r="K92" s="2052"/>
      <c r="L92" s="2121"/>
      <c r="M92" s="1518"/>
      <c r="N92" s="206"/>
      <c r="O92" s="1941"/>
    </row>
    <row r="93" spans="1:24" s="2" customFormat="1" ht="53.25" customHeight="1" x14ac:dyDescent="0.25">
      <c r="A93" s="2383"/>
      <c r="B93" s="96"/>
      <c r="C93" s="2014"/>
      <c r="D93" s="2885"/>
      <c r="E93" s="1999"/>
      <c r="F93" s="109"/>
      <c r="G93" s="2076"/>
      <c r="H93" s="97"/>
      <c r="I93" s="72"/>
      <c r="J93" s="72"/>
      <c r="K93" s="1750"/>
      <c r="L93" s="1219"/>
      <c r="M93" s="2054"/>
      <c r="N93" s="2061"/>
      <c r="O93" s="1941"/>
    </row>
    <row r="94" spans="1:24" s="2" customFormat="1" ht="66.75" customHeight="1" x14ac:dyDescent="0.25">
      <c r="A94" s="2384"/>
      <c r="B94" s="902"/>
      <c r="C94" s="920"/>
      <c r="D94" s="70" t="s">
        <v>145</v>
      </c>
      <c r="E94" s="2777"/>
      <c r="F94" s="225"/>
      <c r="G94" s="2774"/>
      <c r="H94" s="1217"/>
      <c r="I94" s="911"/>
      <c r="J94" s="911"/>
      <c r="K94" s="1771" t="s">
        <v>448</v>
      </c>
      <c r="L94" s="2122" t="s">
        <v>200</v>
      </c>
      <c r="M94" s="1612" t="s">
        <v>200</v>
      </c>
      <c r="N94" s="39" t="s">
        <v>200</v>
      </c>
      <c r="O94" s="1941"/>
      <c r="V94" s="3"/>
    </row>
    <row r="95" spans="1:24" s="2" customFormat="1" ht="62.25" customHeight="1" x14ac:dyDescent="0.25">
      <c r="A95" s="2383"/>
      <c r="B95" s="96"/>
      <c r="C95" s="2038"/>
      <c r="D95" s="45" t="s">
        <v>146</v>
      </c>
      <c r="E95" s="1408" t="s">
        <v>180</v>
      </c>
      <c r="F95" s="109"/>
      <c r="G95" s="2077"/>
      <c r="H95" s="97"/>
      <c r="I95" s="72"/>
      <c r="J95" s="72"/>
      <c r="K95" s="2294" t="s">
        <v>408</v>
      </c>
      <c r="L95" s="2295">
        <v>20</v>
      </c>
      <c r="M95" s="2296">
        <v>20</v>
      </c>
      <c r="N95" s="2297">
        <v>20</v>
      </c>
      <c r="O95" s="1941"/>
      <c r="X95" s="3"/>
    </row>
    <row r="96" spans="1:24" s="2" customFormat="1" ht="55.5" customHeight="1" x14ac:dyDescent="0.25">
      <c r="A96" s="2383"/>
      <c r="B96" s="96"/>
      <c r="C96" s="2038"/>
      <c r="D96" s="45" t="s">
        <v>147</v>
      </c>
      <c r="E96" s="2007"/>
      <c r="F96" s="109"/>
      <c r="G96" s="2077"/>
      <c r="H96" s="97"/>
      <c r="I96" s="72"/>
      <c r="J96" s="72"/>
      <c r="K96" s="2236" t="s">
        <v>447</v>
      </c>
      <c r="L96" s="183">
        <v>34</v>
      </c>
      <c r="M96" s="191">
        <v>34</v>
      </c>
      <c r="N96" s="184">
        <v>10</v>
      </c>
      <c r="O96" s="1941"/>
      <c r="S96" s="3"/>
      <c r="T96" s="3"/>
    </row>
    <row r="97" spans="1:21" s="2" customFormat="1" ht="56.25" customHeight="1" x14ac:dyDescent="0.25">
      <c r="A97" s="2383"/>
      <c r="B97" s="96"/>
      <c r="C97" s="2038"/>
      <c r="D97" s="45" t="s">
        <v>148</v>
      </c>
      <c r="E97" s="2041" t="s">
        <v>171</v>
      </c>
      <c r="F97" s="109"/>
      <c r="G97" s="2077"/>
      <c r="H97" s="48"/>
      <c r="I97" s="53"/>
      <c r="J97" s="53"/>
      <c r="K97" s="2236" t="s">
        <v>409</v>
      </c>
      <c r="L97" s="183">
        <v>100</v>
      </c>
      <c r="M97" s="191">
        <v>100</v>
      </c>
      <c r="N97" s="184">
        <v>100</v>
      </c>
      <c r="O97" s="1941"/>
      <c r="S97" s="3"/>
    </row>
    <row r="98" spans="1:21" s="2" customFormat="1" ht="78.75" customHeight="1" x14ac:dyDescent="0.25">
      <c r="A98" s="2383"/>
      <c r="B98" s="96"/>
      <c r="C98" s="2038"/>
      <c r="D98" s="100" t="s">
        <v>167</v>
      </c>
      <c r="E98" s="2007" t="s">
        <v>170</v>
      </c>
      <c r="F98" s="109"/>
      <c r="G98" s="2077"/>
      <c r="H98" s="97"/>
      <c r="I98" s="72"/>
      <c r="J98" s="72"/>
      <c r="K98" s="2236" t="s">
        <v>412</v>
      </c>
      <c r="L98" s="183">
        <v>200</v>
      </c>
      <c r="M98" s="191">
        <v>200</v>
      </c>
      <c r="N98" s="184">
        <v>200</v>
      </c>
      <c r="O98" s="1941"/>
      <c r="Q98" s="3"/>
      <c r="S98" s="3"/>
    </row>
    <row r="99" spans="1:21" s="2" customFormat="1" ht="69" customHeight="1" x14ac:dyDescent="0.25">
      <c r="A99" s="2375"/>
      <c r="B99" s="2006"/>
      <c r="C99" s="2011"/>
      <c r="D99" s="101" t="s">
        <v>166</v>
      </c>
      <c r="E99" s="246" t="s">
        <v>178</v>
      </c>
      <c r="F99" s="2000"/>
      <c r="G99" s="2077"/>
      <c r="H99" s="23"/>
      <c r="I99" s="102"/>
      <c r="J99" s="102"/>
      <c r="K99" s="2236" t="s">
        <v>413</v>
      </c>
      <c r="L99" s="2123">
        <v>1</v>
      </c>
      <c r="M99" s="1781">
        <v>1</v>
      </c>
      <c r="N99" s="1782">
        <v>1</v>
      </c>
      <c r="O99" s="1941"/>
      <c r="R99" s="3"/>
    </row>
    <row r="100" spans="1:21" s="2" customFormat="1" ht="38.25" customHeight="1" x14ac:dyDescent="0.25">
      <c r="A100" s="2375"/>
      <c r="B100" s="2006"/>
      <c r="C100" s="2011"/>
      <c r="D100" s="2933" t="s">
        <v>69</v>
      </c>
      <c r="E100" s="2037" t="s">
        <v>172</v>
      </c>
      <c r="F100" s="2000"/>
      <c r="G100" s="2026"/>
      <c r="H100" s="106"/>
      <c r="I100" s="1609"/>
      <c r="J100" s="1609"/>
      <c r="K100" s="2935" t="s">
        <v>414</v>
      </c>
      <c r="L100" s="2124">
        <v>20</v>
      </c>
      <c r="M100" s="1784">
        <v>20</v>
      </c>
      <c r="N100" s="1785">
        <v>20</v>
      </c>
      <c r="O100" s="1941"/>
      <c r="P100" s="3"/>
    </row>
    <row r="101" spans="1:21" s="2" customFormat="1" ht="19.5" customHeight="1" thickBot="1" x14ac:dyDescent="0.3">
      <c r="A101" s="2378"/>
      <c r="B101" s="2009"/>
      <c r="C101" s="2012"/>
      <c r="D101" s="2934"/>
      <c r="E101" s="2022"/>
      <c r="F101" s="2001"/>
      <c r="G101" s="57" t="s">
        <v>29</v>
      </c>
      <c r="H101" s="1476">
        <f>SUM(H92:H100)</f>
        <v>695.8</v>
      </c>
      <c r="I101" s="1788">
        <f t="shared" ref="I101:J101" si="1">SUM(I92:I100)</f>
        <v>695.8</v>
      </c>
      <c r="J101" s="1788">
        <f t="shared" si="1"/>
        <v>695.8</v>
      </c>
      <c r="K101" s="2936"/>
      <c r="L101" s="2063"/>
      <c r="M101" s="390"/>
      <c r="N101" s="2056"/>
      <c r="O101" s="1941"/>
      <c r="P101" s="275"/>
    </row>
    <row r="102" spans="1:21" s="2" customFormat="1" ht="15.75" customHeight="1" x14ac:dyDescent="0.25">
      <c r="A102" s="2382" t="s">
        <v>17</v>
      </c>
      <c r="B102" s="92" t="s">
        <v>39</v>
      </c>
      <c r="C102" s="374" t="s">
        <v>45</v>
      </c>
      <c r="D102" s="2950" t="s">
        <v>70</v>
      </c>
      <c r="E102" s="2953" t="s">
        <v>174</v>
      </c>
      <c r="F102" s="200" t="s">
        <v>22</v>
      </c>
      <c r="G102" s="2016" t="s">
        <v>25</v>
      </c>
      <c r="H102" s="1477">
        <v>201.2</v>
      </c>
      <c r="I102" s="1477">
        <v>201.2</v>
      </c>
      <c r="J102" s="1477">
        <v>201.2</v>
      </c>
      <c r="K102" s="2952" t="s">
        <v>71</v>
      </c>
      <c r="L102" s="56">
        <v>46</v>
      </c>
      <c r="M102" s="2053">
        <v>46</v>
      </c>
      <c r="N102" s="2059">
        <v>46</v>
      </c>
      <c r="O102" s="1941"/>
    </row>
    <row r="103" spans="1:21" s="2" customFormat="1" ht="15.75" customHeight="1" x14ac:dyDescent="0.25">
      <c r="A103" s="2383"/>
      <c r="B103" s="96"/>
      <c r="C103" s="2073"/>
      <c r="D103" s="2951"/>
      <c r="E103" s="2922"/>
      <c r="F103" s="109"/>
      <c r="G103" s="2078" t="s">
        <v>41</v>
      </c>
      <c r="H103" s="1794">
        <v>220.7</v>
      </c>
      <c r="I103" s="1794">
        <v>221</v>
      </c>
      <c r="J103" s="2157">
        <v>221</v>
      </c>
      <c r="K103" s="2852"/>
      <c r="L103" s="2083"/>
      <c r="M103" s="401"/>
      <c r="N103" s="2088"/>
      <c r="O103" s="1941"/>
    </row>
    <row r="104" spans="1:21" s="2" customFormat="1" ht="30" customHeight="1" x14ac:dyDescent="0.25">
      <c r="A104" s="2383"/>
      <c r="B104" s="96"/>
      <c r="C104" s="2014"/>
      <c r="D104" s="108" t="s">
        <v>72</v>
      </c>
      <c r="E104" s="2922"/>
      <c r="F104" s="109"/>
      <c r="G104" s="2076"/>
      <c r="H104" s="17"/>
      <c r="I104" s="18"/>
      <c r="J104" s="18"/>
      <c r="K104" s="2852"/>
      <c r="L104" s="2083"/>
      <c r="M104" s="194"/>
      <c r="N104" s="2088"/>
      <c r="O104" s="1941"/>
      <c r="P104" s="3"/>
      <c r="U104" s="3"/>
    </row>
    <row r="105" spans="1:21" s="2" customFormat="1" ht="15.75" customHeight="1" x14ac:dyDescent="0.25">
      <c r="A105" s="2925"/>
      <c r="B105" s="2927"/>
      <c r="C105" s="2011"/>
      <c r="D105" s="2937" t="s">
        <v>74</v>
      </c>
      <c r="E105" s="2922"/>
      <c r="F105" s="2039"/>
      <c r="G105" s="2076"/>
      <c r="H105" s="110"/>
      <c r="I105" s="110"/>
      <c r="J105" s="389"/>
      <c r="K105" s="2854"/>
      <c r="L105" s="40"/>
      <c r="M105" s="1615"/>
      <c r="N105" s="42"/>
      <c r="O105" s="1941"/>
      <c r="P105" s="3"/>
      <c r="R105" s="3"/>
    </row>
    <row r="106" spans="1:21" s="2" customFormat="1" ht="15.75" customHeight="1" x14ac:dyDescent="0.25">
      <c r="A106" s="2925"/>
      <c r="B106" s="2927"/>
      <c r="C106" s="2011"/>
      <c r="D106" s="2852"/>
      <c r="E106" s="338"/>
      <c r="F106" s="2039"/>
      <c r="G106" s="16"/>
      <c r="H106" s="110"/>
      <c r="I106" s="389"/>
      <c r="J106" s="389"/>
      <c r="K106" s="2854"/>
      <c r="L106" s="40"/>
      <c r="M106" s="1615"/>
      <c r="N106" s="42"/>
      <c r="O106" s="1941"/>
      <c r="P106" s="3"/>
    </row>
    <row r="107" spans="1:21" s="2" customFormat="1" ht="13.5" customHeight="1" x14ac:dyDescent="0.25">
      <c r="A107" s="2925"/>
      <c r="B107" s="2927"/>
      <c r="C107" s="2011" t="s">
        <v>189</v>
      </c>
      <c r="D107" s="2938"/>
      <c r="E107" s="903"/>
      <c r="F107" s="2039"/>
      <c r="G107" s="16"/>
      <c r="H107" s="110"/>
      <c r="I107" s="389"/>
      <c r="J107" s="389"/>
      <c r="K107" s="2854"/>
      <c r="L107" s="40"/>
      <c r="M107" s="1615"/>
      <c r="N107" s="42"/>
      <c r="O107" s="1941"/>
      <c r="R107" s="3"/>
    </row>
    <row r="108" spans="1:21" s="2" customFormat="1" ht="105.6" customHeight="1" x14ac:dyDescent="0.25">
      <c r="A108" s="2383"/>
      <c r="B108" s="96"/>
      <c r="C108" s="2014"/>
      <c r="D108" s="2920" t="s">
        <v>183</v>
      </c>
      <c r="E108" s="2922" t="s">
        <v>173</v>
      </c>
      <c r="F108" s="109"/>
      <c r="G108" s="16"/>
      <c r="H108" s="17"/>
      <c r="I108" s="18"/>
      <c r="J108" s="18"/>
      <c r="K108" s="474"/>
      <c r="L108" s="40"/>
      <c r="M108" s="1615"/>
      <c r="N108" s="42"/>
      <c r="O108" s="1941"/>
      <c r="U108" s="3"/>
    </row>
    <row r="109" spans="1:21" s="2" customFormat="1" ht="16.5" customHeight="1" thickBot="1" x14ac:dyDescent="0.3">
      <c r="A109" s="2378"/>
      <c r="B109" s="2009"/>
      <c r="C109" s="2012"/>
      <c r="D109" s="2921"/>
      <c r="E109" s="2923"/>
      <c r="F109" s="2025"/>
      <c r="G109" s="84" t="s">
        <v>29</v>
      </c>
      <c r="H109" s="85">
        <f>SUM(H102:H108)</f>
        <v>421.9</v>
      </c>
      <c r="I109" s="86">
        <f t="shared" ref="I109:J109" si="2">SUM(I102:I108)</f>
        <v>422.2</v>
      </c>
      <c r="J109" s="86">
        <f t="shared" si="2"/>
        <v>422.2</v>
      </c>
      <c r="K109" s="2109"/>
      <c r="L109" s="111"/>
      <c r="M109" s="1437"/>
      <c r="N109" s="113"/>
      <c r="O109" s="1941"/>
    </row>
    <row r="110" spans="1:21" s="2" customFormat="1" ht="27" customHeight="1" x14ac:dyDescent="0.25">
      <c r="A110" s="2924" t="s">
        <v>17</v>
      </c>
      <c r="B110" s="2926" t="s">
        <v>39</v>
      </c>
      <c r="C110" s="2010" t="s">
        <v>46</v>
      </c>
      <c r="D110" s="2928" t="s">
        <v>75</v>
      </c>
      <c r="E110" s="63"/>
      <c r="F110" s="380" t="s">
        <v>76</v>
      </c>
      <c r="G110" s="2016" t="s">
        <v>25</v>
      </c>
      <c r="H110" s="260">
        <v>90</v>
      </c>
      <c r="I110" s="1652">
        <v>90</v>
      </c>
      <c r="J110" s="666">
        <f>+I110</f>
        <v>90</v>
      </c>
      <c r="K110" s="114" t="s">
        <v>77</v>
      </c>
      <c r="L110" s="115">
        <v>37</v>
      </c>
      <c r="M110" s="1791">
        <v>37</v>
      </c>
      <c r="N110" s="117">
        <v>37</v>
      </c>
      <c r="O110" s="1941"/>
      <c r="P110" s="275"/>
      <c r="Q110" s="275"/>
    </row>
    <row r="111" spans="1:21" s="2" customFormat="1" ht="43.15" customHeight="1" x14ac:dyDescent="0.25">
      <c r="A111" s="2925"/>
      <c r="B111" s="2927"/>
      <c r="C111" s="2011"/>
      <c r="D111" s="2868"/>
      <c r="E111" s="62"/>
      <c r="F111" s="2015"/>
      <c r="G111" s="436" t="s">
        <v>41</v>
      </c>
      <c r="H111" s="981">
        <v>110</v>
      </c>
      <c r="I111" s="69">
        <v>110</v>
      </c>
      <c r="J111" s="1736">
        <v>110</v>
      </c>
      <c r="K111" s="127" t="s">
        <v>161</v>
      </c>
      <c r="L111" s="203">
        <v>10</v>
      </c>
      <c r="M111" s="1793">
        <v>10</v>
      </c>
      <c r="N111" s="205">
        <v>10</v>
      </c>
      <c r="O111" s="1941"/>
    </row>
    <row r="112" spans="1:21" s="2" customFormat="1" ht="29.25" customHeight="1" thickBot="1" x14ac:dyDescent="0.3">
      <c r="A112" s="2375"/>
      <c r="B112" s="2006"/>
      <c r="C112" s="2011"/>
      <c r="D112" s="2929"/>
      <c r="E112" s="62"/>
      <c r="F112" s="2015"/>
      <c r="G112" s="64" t="s">
        <v>29</v>
      </c>
      <c r="H112" s="54">
        <f>SUM(H110:H111)</f>
        <v>200</v>
      </c>
      <c r="I112" s="55">
        <f>SUM(I110:I111)</f>
        <v>200</v>
      </c>
      <c r="J112" s="55">
        <f>SUM(J110:J111)</f>
        <v>200</v>
      </c>
      <c r="K112" s="2110" t="s">
        <v>246</v>
      </c>
      <c r="L112" s="2125">
        <v>30</v>
      </c>
      <c r="M112" s="1797">
        <v>30</v>
      </c>
      <c r="N112" s="1798">
        <v>30</v>
      </c>
      <c r="O112" s="1941"/>
    </row>
    <row r="113" spans="1:21" s="2" customFormat="1" ht="24.75" customHeight="1" x14ac:dyDescent="0.25">
      <c r="A113" s="2374" t="s">
        <v>17</v>
      </c>
      <c r="B113" s="2008" t="s">
        <v>39</v>
      </c>
      <c r="C113" s="2010" t="s">
        <v>78</v>
      </c>
      <c r="D113" s="2910" t="s">
        <v>168</v>
      </c>
      <c r="E113" s="63"/>
      <c r="F113" s="2912">
        <v>3</v>
      </c>
      <c r="G113" s="2016" t="s">
        <v>25</v>
      </c>
      <c r="H113" s="118">
        <v>4.5</v>
      </c>
      <c r="I113" s="1807">
        <v>4.5</v>
      </c>
      <c r="J113" s="1807">
        <v>4.5</v>
      </c>
      <c r="K113" s="1808" t="s">
        <v>169</v>
      </c>
      <c r="L113" s="2126">
        <v>2</v>
      </c>
      <c r="M113" s="63">
        <v>2</v>
      </c>
      <c r="N113" s="1810">
        <v>2</v>
      </c>
      <c r="O113" s="1941"/>
    </row>
    <row r="114" spans="1:21" s="2" customFormat="1" ht="16.5" customHeight="1" thickBot="1" x14ac:dyDescent="0.3">
      <c r="A114" s="2375"/>
      <c r="B114" s="2006"/>
      <c r="C114" s="2771"/>
      <c r="D114" s="2911"/>
      <c r="E114" s="342"/>
      <c r="F114" s="2913"/>
      <c r="G114" s="1333" t="s">
        <v>29</v>
      </c>
      <c r="H114" s="26">
        <f>H113</f>
        <v>4.5</v>
      </c>
      <c r="I114" s="27">
        <f>I113</f>
        <v>4.5</v>
      </c>
      <c r="J114" s="27">
        <f>J113</f>
        <v>4.5</v>
      </c>
      <c r="K114" s="2003"/>
      <c r="L114" s="2099"/>
      <c r="M114" s="62"/>
      <c r="N114" s="2060"/>
      <c r="O114" s="1941"/>
      <c r="P114" s="3"/>
    </row>
    <row r="115" spans="1:21" s="2" customFormat="1" ht="16.5" customHeight="1" x14ac:dyDescent="0.25">
      <c r="A115" s="2896" t="s">
        <v>17</v>
      </c>
      <c r="B115" s="2898" t="s">
        <v>39</v>
      </c>
      <c r="C115" s="2900" t="s">
        <v>79</v>
      </c>
      <c r="D115" s="2902" t="s">
        <v>188</v>
      </c>
      <c r="E115" s="2904"/>
      <c r="F115" s="2906">
        <v>3</v>
      </c>
      <c r="G115" s="2301" t="s">
        <v>23</v>
      </c>
      <c r="H115" s="2302">
        <v>95.5</v>
      </c>
      <c r="I115" s="94">
        <v>111.2</v>
      </c>
      <c r="J115" s="94">
        <v>49.5</v>
      </c>
      <c r="K115" s="2773" t="s">
        <v>186</v>
      </c>
      <c r="L115" s="56">
        <v>350</v>
      </c>
      <c r="M115" s="2772">
        <v>350</v>
      </c>
      <c r="N115" s="2776">
        <v>350</v>
      </c>
      <c r="O115" s="1941"/>
    </row>
    <row r="116" spans="1:21" s="2" customFormat="1" ht="16.5" customHeight="1" x14ac:dyDescent="0.25">
      <c r="A116" s="2897"/>
      <c r="B116" s="2899"/>
      <c r="C116" s="2901"/>
      <c r="D116" s="2903"/>
      <c r="E116" s="2905"/>
      <c r="F116" s="2907"/>
      <c r="G116" s="508" t="s">
        <v>287</v>
      </c>
      <c r="H116" s="1709">
        <v>212</v>
      </c>
      <c r="I116" s="1711">
        <v>249.9</v>
      </c>
      <c r="J116" s="1711">
        <v>111.4</v>
      </c>
      <c r="K116" s="2779"/>
      <c r="L116" s="2778"/>
      <c r="M116" s="194"/>
      <c r="N116" s="2775"/>
      <c r="O116" s="1941"/>
    </row>
    <row r="117" spans="1:21" s="2" customFormat="1" ht="16.5" customHeight="1" x14ac:dyDescent="0.25">
      <c r="A117" s="2897"/>
      <c r="B117" s="2899"/>
      <c r="C117" s="2901"/>
      <c r="D117" s="2903"/>
      <c r="E117" s="2905"/>
      <c r="F117" s="2907"/>
      <c r="G117" s="508" t="s">
        <v>333</v>
      </c>
      <c r="H117" s="1709">
        <v>2.6</v>
      </c>
      <c r="I117" s="1892"/>
      <c r="J117" s="1221"/>
      <c r="K117" s="2779"/>
      <c r="L117" s="2778"/>
      <c r="M117" s="194"/>
      <c r="N117" s="2775"/>
      <c r="O117" s="1941"/>
    </row>
    <row r="118" spans="1:21" s="2" customFormat="1" ht="15" customHeight="1" thickBot="1" x14ac:dyDescent="0.3">
      <c r="A118" s="2914"/>
      <c r="B118" s="2915"/>
      <c r="C118" s="2916"/>
      <c r="D118" s="2917"/>
      <c r="E118" s="2918"/>
      <c r="F118" s="2919"/>
      <c r="G118" s="57" t="s">
        <v>29</v>
      </c>
      <c r="H118" s="1187">
        <f>SUM(H115:H117)</f>
        <v>310.10000000000002</v>
      </c>
      <c r="I118" s="55">
        <f>SUM(I115:I116)</f>
        <v>361.1</v>
      </c>
      <c r="J118" s="1491">
        <f>SUM(J115:J116)</f>
        <v>160.9</v>
      </c>
      <c r="K118" s="189"/>
      <c r="L118" s="2303"/>
      <c r="M118" s="2304"/>
      <c r="N118" s="2305"/>
      <c r="O118" s="1941"/>
      <c r="Q118" s="3"/>
      <c r="R118" s="3"/>
    </row>
    <row r="119" spans="1:21" s="2" customFormat="1" ht="18.75" customHeight="1" x14ac:dyDescent="0.25">
      <c r="A119" s="2896" t="s">
        <v>17</v>
      </c>
      <c r="B119" s="2898" t="s">
        <v>39</v>
      </c>
      <c r="C119" s="2900" t="s">
        <v>143</v>
      </c>
      <c r="D119" s="2908" t="s">
        <v>298</v>
      </c>
      <c r="E119" s="2904"/>
      <c r="F119" s="2906">
        <v>3</v>
      </c>
      <c r="G119" s="1811" t="s">
        <v>25</v>
      </c>
      <c r="H119" s="255">
        <v>26.7</v>
      </c>
      <c r="I119" s="49">
        <v>18</v>
      </c>
      <c r="J119" s="1746">
        <v>7.1</v>
      </c>
      <c r="K119" s="1808" t="s">
        <v>187</v>
      </c>
      <c r="L119" s="56"/>
      <c r="M119" s="2051"/>
      <c r="N119" s="2059"/>
      <c r="O119" s="1941"/>
    </row>
    <row r="120" spans="1:21" s="2" customFormat="1" ht="54.75" customHeight="1" x14ac:dyDescent="0.25">
      <c r="A120" s="2897"/>
      <c r="B120" s="2899"/>
      <c r="C120" s="2901"/>
      <c r="D120" s="2909"/>
      <c r="E120" s="2905"/>
      <c r="F120" s="2907"/>
      <c r="G120" s="2090" t="s">
        <v>287</v>
      </c>
      <c r="H120" s="269">
        <v>122.6</v>
      </c>
      <c r="I120" s="1892">
        <v>102</v>
      </c>
      <c r="J120" s="1892">
        <v>40.5</v>
      </c>
      <c r="K120" s="1889" t="s">
        <v>428</v>
      </c>
      <c r="L120" s="2127">
        <v>1</v>
      </c>
      <c r="M120" s="976"/>
      <c r="N120" s="873"/>
      <c r="O120" s="1941"/>
      <c r="R120" s="3"/>
    </row>
    <row r="121" spans="1:21" s="2" customFormat="1" ht="36.75" customHeight="1" x14ac:dyDescent="0.25">
      <c r="A121" s="2897"/>
      <c r="B121" s="2899"/>
      <c r="C121" s="2901"/>
      <c r="D121" s="2909"/>
      <c r="E121" s="2905"/>
      <c r="F121" s="2907"/>
      <c r="G121" s="2035"/>
      <c r="H121" s="239"/>
      <c r="I121" s="1822"/>
      <c r="J121" s="1822"/>
      <c r="K121" s="928" t="s">
        <v>456</v>
      </c>
      <c r="L121" s="2127"/>
      <c r="M121" s="872">
        <v>340</v>
      </c>
      <c r="N121" s="873"/>
      <c r="O121" s="1941"/>
    </row>
    <row r="122" spans="1:21" s="2" customFormat="1" ht="15.75" customHeight="1" thickBot="1" x14ac:dyDescent="0.3">
      <c r="A122" s="2897"/>
      <c r="B122" s="2899"/>
      <c r="C122" s="2901"/>
      <c r="D122" s="2903"/>
      <c r="E122" s="2905"/>
      <c r="F122" s="2907"/>
      <c r="G122" s="57" t="s">
        <v>29</v>
      </c>
      <c r="H122" s="1559">
        <f>SUM(H119:H121)</f>
        <v>149.29999999999998</v>
      </c>
      <c r="I122" s="2093">
        <f t="shared" ref="I122:J122" si="3">SUM(I119:I121)</f>
        <v>120</v>
      </c>
      <c r="J122" s="1559">
        <f t="shared" si="3"/>
        <v>47.6</v>
      </c>
      <c r="K122" s="736" t="s">
        <v>426</v>
      </c>
      <c r="L122" s="2063"/>
      <c r="M122" s="1435"/>
      <c r="N122" s="2056">
        <v>1</v>
      </c>
      <c r="O122" s="1941"/>
    </row>
    <row r="123" spans="1:21" s="2" customFormat="1" ht="20.25" customHeight="1" x14ac:dyDescent="0.25">
      <c r="A123" s="2896" t="s">
        <v>17</v>
      </c>
      <c r="B123" s="2898" t="s">
        <v>39</v>
      </c>
      <c r="C123" s="2900" t="s">
        <v>144</v>
      </c>
      <c r="D123" s="2902" t="s">
        <v>258</v>
      </c>
      <c r="E123" s="2904"/>
      <c r="F123" s="2906">
        <v>5</v>
      </c>
      <c r="G123" s="487" t="s">
        <v>25</v>
      </c>
      <c r="H123" s="357">
        <f>132.3-100</f>
        <v>32.300000000000011</v>
      </c>
      <c r="I123" s="356">
        <v>137.30000000000001</v>
      </c>
      <c r="J123" s="358">
        <v>97</v>
      </c>
      <c r="K123" s="2111" t="s">
        <v>236</v>
      </c>
      <c r="L123" s="2128">
        <v>5</v>
      </c>
      <c r="M123" s="1972">
        <v>4</v>
      </c>
      <c r="N123" s="1973">
        <v>2</v>
      </c>
      <c r="O123" s="1941"/>
    </row>
    <row r="124" spans="1:21" s="2" customFormat="1" ht="30.75" customHeight="1" x14ac:dyDescent="0.25">
      <c r="A124" s="2897"/>
      <c r="B124" s="2899"/>
      <c r="C124" s="2901"/>
      <c r="D124" s="2903"/>
      <c r="E124" s="2905"/>
      <c r="F124" s="2907"/>
      <c r="G124" s="1934" t="s">
        <v>281</v>
      </c>
      <c r="H124" s="384">
        <v>100</v>
      </c>
      <c r="I124" s="385"/>
      <c r="J124" s="1220"/>
      <c r="K124" s="2112" t="s">
        <v>237</v>
      </c>
      <c r="L124" s="1138"/>
      <c r="M124" s="874"/>
      <c r="N124" s="364"/>
      <c r="O124" s="1941"/>
      <c r="Q124" s="3"/>
    </row>
    <row r="125" spans="1:21" s="2" customFormat="1" ht="15" customHeight="1" thickBot="1" x14ac:dyDescent="0.3">
      <c r="A125" s="2897"/>
      <c r="B125" s="2899"/>
      <c r="C125" s="2901"/>
      <c r="D125" s="2903"/>
      <c r="E125" s="2905"/>
      <c r="F125" s="2907"/>
      <c r="G125" s="359" t="s">
        <v>29</v>
      </c>
      <c r="H125" s="85">
        <f>SUM(H123:H124)</f>
        <v>132.30000000000001</v>
      </c>
      <c r="I125" s="86">
        <f>SUM(I123:I124)</f>
        <v>137.30000000000001</v>
      </c>
      <c r="J125" s="85">
        <f>SUM(J123:J124)</f>
        <v>97</v>
      </c>
      <c r="K125" s="431"/>
      <c r="L125" s="2063"/>
      <c r="M125" s="1435"/>
      <c r="N125" s="2056"/>
      <c r="O125" s="1941"/>
    </row>
    <row r="126" spans="1:21" s="2" customFormat="1" ht="16.5" customHeight="1" thickBot="1" x14ac:dyDescent="0.3">
      <c r="A126" s="2373" t="s">
        <v>17</v>
      </c>
      <c r="B126" s="8" t="s">
        <v>39</v>
      </c>
      <c r="C126" s="2856" t="s">
        <v>47</v>
      </c>
      <c r="D126" s="2856"/>
      <c r="E126" s="2856"/>
      <c r="F126" s="2856"/>
      <c r="G126" s="2856"/>
      <c r="H126" s="121">
        <f>H114+H112+H109+H101+H91+H89+H118+H122+H125</f>
        <v>7670.2999999999993</v>
      </c>
      <c r="I126" s="1516">
        <f>I114+I112+I109+I101+I91+I89+I118+I122+I125</f>
        <v>7284.3000000000011</v>
      </c>
      <c r="J126" s="1516">
        <f>J114+J112+J109+J101+J91+J89+J118+J122+J125</f>
        <v>6949.5000000000009</v>
      </c>
      <c r="K126" s="2857"/>
      <c r="L126" s="2858"/>
      <c r="M126" s="2858"/>
      <c r="N126" s="2859"/>
      <c r="O126" s="1941"/>
      <c r="Q126" s="2" t="s">
        <v>189</v>
      </c>
      <c r="U126" s="3"/>
    </row>
    <row r="127" spans="1:21" s="2" customFormat="1" ht="14.25" customHeight="1" thickBot="1" x14ac:dyDescent="0.3">
      <c r="A127" s="2379" t="s">
        <v>17</v>
      </c>
      <c r="B127" s="8" t="s">
        <v>43</v>
      </c>
      <c r="C127" s="2893" t="s">
        <v>82</v>
      </c>
      <c r="D127" s="2893"/>
      <c r="E127" s="2893"/>
      <c r="F127" s="2893"/>
      <c r="G127" s="2893"/>
      <c r="H127" s="2893"/>
      <c r="I127" s="2893"/>
      <c r="J127" s="2893"/>
      <c r="K127" s="2893"/>
      <c r="L127" s="2893"/>
      <c r="M127" s="2893"/>
      <c r="N127" s="2894"/>
      <c r="O127" s="1941"/>
    </row>
    <row r="128" spans="1:21" s="3" customFormat="1" ht="54.75" customHeight="1" x14ac:dyDescent="0.25">
      <c r="A128" s="2374" t="s">
        <v>17</v>
      </c>
      <c r="B128" s="2008" t="s">
        <v>43</v>
      </c>
      <c r="C128" s="2237" t="s">
        <v>17</v>
      </c>
      <c r="D128" s="297" t="s">
        <v>83</v>
      </c>
      <c r="E128" s="245"/>
      <c r="F128" s="308"/>
      <c r="G128" s="213"/>
      <c r="H128" s="350"/>
      <c r="I128" s="350"/>
      <c r="J128" s="350"/>
      <c r="K128" s="445"/>
      <c r="L128" s="2130"/>
      <c r="M128" s="1439"/>
      <c r="N128" s="1524"/>
      <c r="O128" s="1962"/>
    </row>
    <row r="129" spans="1:21" s="3" customFormat="1" ht="17.25" customHeight="1" x14ac:dyDescent="0.25">
      <c r="A129" s="2375"/>
      <c r="B129" s="2006"/>
      <c r="C129" s="491"/>
      <c r="D129" s="2895" t="s">
        <v>442</v>
      </c>
      <c r="E129" s="2888" t="s">
        <v>85</v>
      </c>
      <c r="F129" s="2891">
        <v>5</v>
      </c>
      <c r="G129" s="349" t="s">
        <v>25</v>
      </c>
      <c r="H129" s="239">
        <v>336</v>
      </c>
      <c r="I129" s="1822">
        <v>946.1</v>
      </c>
      <c r="J129" s="1822">
        <v>2721.6</v>
      </c>
      <c r="K129" s="493" t="s">
        <v>80</v>
      </c>
      <c r="L129" s="2158">
        <v>1</v>
      </c>
      <c r="M129" s="2159"/>
      <c r="N129" s="2160"/>
      <c r="O129" s="1962"/>
    </row>
    <row r="130" spans="1:21" s="3" customFormat="1" ht="17.25" customHeight="1" x14ac:dyDescent="0.25">
      <c r="A130" s="2375"/>
      <c r="B130" s="2006"/>
      <c r="C130" s="491"/>
      <c r="D130" s="2895"/>
      <c r="E130" s="2889"/>
      <c r="F130" s="2892"/>
      <c r="G130" s="523" t="s">
        <v>287</v>
      </c>
      <c r="H130" s="51">
        <v>435.7</v>
      </c>
      <c r="I130" s="52">
        <v>303.10000000000002</v>
      </c>
      <c r="J130" s="52"/>
      <c r="K130" s="1336" t="s">
        <v>352</v>
      </c>
      <c r="L130" s="162">
        <v>80</v>
      </c>
      <c r="M130" s="216">
        <v>100</v>
      </c>
      <c r="N130" s="734"/>
      <c r="O130" s="1962"/>
    </row>
    <row r="131" spans="1:21" s="3" customFormat="1" ht="17.25" customHeight="1" x14ac:dyDescent="0.25">
      <c r="A131" s="2375"/>
      <c r="B131" s="2006"/>
      <c r="C131" s="491"/>
      <c r="D131" s="2895"/>
      <c r="E131" s="2889"/>
      <c r="F131" s="2892"/>
      <c r="G131" s="2079" t="s">
        <v>281</v>
      </c>
      <c r="H131" s="51">
        <v>178.6</v>
      </c>
      <c r="I131" s="52"/>
      <c r="J131" s="52"/>
      <c r="K131" s="210" t="s">
        <v>435</v>
      </c>
      <c r="L131" s="2161"/>
      <c r="M131" s="2162">
        <v>100</v>
      </c>
      <c r="N131" s="2163"/>
      <c r="O131" s="1962"/>
    </row>
    <row r="132" spans="1:21" s="3" customFormat="1" ht="15.75" customHeight="1" x14ac:dyDescent="0.25">
      <c r="A132" s="2375"/>
      <c r="B132" s="2006"/>
      <c r="C132" s="491"/>
      <c r="D132" s="2884" t="s">
        <v>437</v>
      </c>
      <c r="E132" s="2889"/>
      <c r="F132" s="2892"/>
      <c r="G132" s="2080"/>
      <c r="H132" s="23"/>
      <c r="I132" s="524"/>
      <c r="J132" s="102"/>
      <c r="K132" s="493" t="s">
        <v>80</v>
      </c>
      <c r="L132" s="2158">
        <v>1</v>
      </c>
      <c r="M132" s="2164"/>
      <c r="N132" s="2160"/>
      <c r="O132" s="1962"/>
      <c r="P132" s="1087"/>
    </row>
    <row r="133" spans="1:21" s="3" customFormat="1" ht="27.75" customHeight="1" x14ac:dyDescent="0.25">
      <c r="A133" s="2375"/>
      <c r="B133" s="2006"/>
      <c r="C133" s="491"/>
      <c r="D133" s="2885"/>
      <c r="E133" s="2889"/>
      <c r="F133" s="2892"/>
      <c r="G133" s="442"/>
      <c r="H133" s="23"/>
      <c r="I133" s="524"/>
      <c r="J133" s="102"/>
      <c r="K133" s="480" t="s">
        <v>260</v>
      </c>
      <c r="L133" s="973">
        <v>50</v>
      </c>
      <c r="M133" s="1830">
        <v>100</v>
      </c>
      <c r="N133" s="975"/>
      <c r="O133" s="1962"/>
      <c r="P133" s="1087"/>
    </row>
    <row r="134" spans="1:21" s="3" customFormat="1" ht="17.25" customHeight="1" x14ac:dyDescent="0.25">
      <c r="A134" s="2375"/>
      <c r="B134" s="2006"/>
      <c r="C134" s="491"/>
      <c r="D134" s="2885"/>
      <c r="E134" s="2889"/>
      <c r="F134" s="2892"/>
      <c r="G134" s="442"/>
      <c r="H134" s="23"/>
      <c r="I134" s="102"/>
      <c r="J134" s="102"/>
      <c r="K134" s="480" t="s">
        <v>218</v>
      </c>
      <c r="L134" s="973"/>
      <c r="M134" s="1830">
        <v>100</v>
      </c>
      <c r="N134" s="975"/>
      <c r="O134" s="1962"/>
      <c r="P134" s="1087"/>
    </row>
    <row r="135" spans="1:21" s="2" customFormat="1" ht="33.75" customHeight="1" x14ac:dyDescent="0.25">
      <c r="A135" s="2375"/>
      <c r="B135" s="2006"/>
      <c r="C135" s="2048"/>
      <c r="D135" s="2884" t="s">
        <v>431</v>
      </c>
      <c r="E135" s="2890"/>
      <c r="F135" s="2892"/>
      <c r="G135" s="442"/>
      <c r="H135" s="444"/>
      <c r="I135" s="1834"/>
      <c r="J135" s="1834"/>
      <c r="K135" s="2096" t="s">
        <v>80</v>
      </c>
      <c r="L135" s="2101">
        <v>1</v>
      </c>
      <c r="M135" s="1833"/>
      <c r="N135" s="1632"/>
      <c r="O135" s="1941"/>
      <c r="R135" s="3"/>
      <c r="S135" s="3"/>
    </row>
    <row r="136" spans="1:21" s="2" customFormat="1" ht="33.75" customHeight="1" x14ac:dyDescent="0.25">
      <c r="A136" s="2375"/>
      <c r="B136" s="2006"/>
      <c r="C136" s="2048"/>
      <c r="D136" s="2885"/>
      <c r="E136" s="581" t="s">
        <v>177</v>
      </c>
      <c r="F136" s="2892"/>
      <c r="G136" s="442"/>
      <c r="H136" s="444"/>
      <c r="I136" s="1834"/>
      <c r="J136" s="1834"/>
      <c r="K136" s="2069" t="s">
        <v>353</v>
      </c>
      <c r="L136" s="2165"/>
      <c r="M136" s="2166">
        <v>25</v>
      </c>
      <c r="N136" s="2167">
        <v>100</v>
      </c>
      <c r="O136" s="1941"/>
    </row>
    <row r="137" spans="1:21" s="3" customFormat="1" ht="32.25" customHeight="1" x14ac:dyDescent="0.25">
      <c r="A137" s="2375"/>
      <c r="B137" s="2006"/>
      <c r="C137" s="122"/>
      <c r="D137" s="473" t="s">
        <v>432</v>
      </c>
      <c r="E137" s="1821"/>
      <c r="F137" s="2892"/>
      <c r="G137" s="2080"/>
      <c r="H137" s="268"/>
      <c r="I137" s="405"/>
      <c r="J137" s="405"/>
      <c r="K137" s="1336" t="s">
        <v>261</v>
      </c>
      <c r="L137" s="2084">
        <v>60</v>
      </c>
      <c r="M137" s="1712">
        <v>100</v>
      </c>
      <c r="N137" s="1894"/>
      <c r="O137" s="1962"/>
    </row>
    <row r="138" spans="1:21" s="90" customFormat="1" ht="20.25" customHeight="1" x14ac:dyDescent="0.25">
      <c r="A138" s="2385"/>
      <c r="B138" s="320"/>
      <c r="C138" s="321"/>
      <c r="D138" s="2878" t="s">
        <v>182</v>
      </c>
      <c r="E138" s="2070" t="s">
        <v>85</v>
      </c>
      <c r="F138" s="1600">
        <v>1</v>
      </c>
      <c r="G138" s="2880" t="s">
        <v>25</v>
      </c>
      <c r="H138" s="2882">
        <v>350</v>
      </c>
      <c r="I138" s="2870"/>
      <c r="J138" s="2870"/>
      <c r="K138" s="2032" t="s">
        <v>457</v>
      </c>
      <c r="L138" s="2131">
        <v>2</v>
      </c>
      <c r="M138" s="1601"/>
      <c r="N138" s="1602"/>
      <c r="O138" s="1963"/>
    </row>
    <row r="139" spans="1:21" s="90" customFormat="1" ht="24" customHeight="1" x14ac:dyDescent="0.25">
      <c r="A139" s="2385"/>
      <c r="B139" s="322"/>
      <c r="C139" s="321"/>
      <c r="D139" s="2879"/>
      <c r="E139" s="2034"/>
      <c r="F139" s="900"/>
      <c r="G139" s="2881"/>
      <c r="H139" s="2883"/>
      <c r="I139" s="2871"/>
      <c r="J139" s="2871"/>
      <c r="K139" s="1590"/>
      <c r="L139" s="2132"/>
      <c r="M139" s="1599"/>
      <c r="N139" s="1526"/>
      <c r="O139" s="1963"/>
    </row>
    <row r="140" spans="1:21" s="1" customFormat="1" ht="16.5" customHeight="1" x14ac:dyDescent="0.2">
      <c r="A140" s="2380"/>
      <c r="B140" s="2006"/>
      <c r="C140" s="2024"/>
      <c r="D140" s="2834" t="s">
        <v>224</v>
      </c>
      <c r="E140" s="2168"/>
      <c r="F140" s="932" t="s">
        <v>76</v>
      </c>
      <c r="G140" s="388" t="s">
        <v>25</v>
      </c>
      <c r="H140" s="132">
        <v>75.900000000000006</v>
      </c>
      <c r="I140" s="1486"/>
      <c r="J140" s="1486"/>
      <c r="K140" s="2129" t="s">
        <v>223</v>
      </c>
      <c r="L140" s="2101">
        <v>9</v>
      </c>
      <c r="M140" s="1833">
        <v>9</v>
      </c>
      <c r="N140" s="1632">
        <v>9</v>
      </c>
      <c r="O140" s="1967"/>
      <c r="P140" s="128"/>
      <c r="R140" s="128"/>
      <c r="U140" s="128"/>
    </row>
    <row r="141" spans="1:21" s="1" customFormat="1" ht="16.5" customHeight="1" x14ac:dyDescent="0.2">
      <c r="A141" s="2380"/>
      <c r="B141" s="2006"/>
      <c r="C141" s="2024"/>
      <c r="D141" s="2834"/>
      <c r="E141" s="1837"/>
      <c r="F141" s="933"/>
      <c r="G141" s="503" t="s">
        <v>281</v>
      </c>
      <c r="H141" s="259">
        <v>9.1999999999999993</v>
      </c>
      <c r="I141" s="389"/>
      <c r="J141" s="389"/>
      <c r="K141" s="1843"/>
      <c r="L141" s="2102"/>
      <c r="M141" s="1428"/>
      <c r="N141" s="1841"/>
      <c r="O141" s="1967"/>
      <c r="P141" s="128"/>
      <c r="R141" s="128"/>
      <c r="U141" s="128"/>
    </row>
    <row r="142" spans="1:21" s="2" customFormat="1" ht="16.5" customHeight="1" thickBot="1" x14ac:dyDescent="0.3">
      <c r="A142" s="2378"/>
      <c r="B142" s="2009"/>
      <c r="C142" s="492"/>
      <c r="D142" s="2872" t="s">
        <v>38</v>
      </c>
      <c r="E142" s="2873"/>
      <c r="F142" s="2873"/>
      <c r="G142" s="2874"/>
      <c r="H142" s="1478">
        <f>SUM(H129:H141)</f>
        <v>1385.4000000000003</v>
      </c>
      <c r="I142" s="1929">
        <f>SUM(I129:I139)</f>
        <v>1249.2</v>
      </c>
      <c r="J142" s="1929">
        <f>SUM(J129:J139)</f>
        <v>2721.6</v>
      </c>
      <c r="K142" s="2875"/>
      <c r="L142" s="2876"/>
      <c r="M142" s="2876"/>
      <c r="N142" s="2877"/>
      <c r="O142" s="1941"/>
    </row>
    <row r="143" spans="1:21" s="2" customFormat="1" ht="16.5" customHeight="1" thickBot="1" x14ac:dyDescent="0.3">
      <c r="A143" s="2373" t="s">
        <v>17</v>
      </c>
      <c r="B143" s="133" t="s">
        <v>43</v>
      </c>
      <c r="C143" s="2886" t="s">
        <v>47</v>
      </c>
      <c r="D143" s="2856"/>
      <c r="E143" s="2856"/>
      <c r="F143" s="2856"/>
      <c r="G143" s="2887"/>
      <c r="H143" s="121">
        <f>H142</f>
        <v>1385.4000000000003</v>
      </c>
      <c r="I143" s="1516">
        <f t="shared" ref="I143" si="4">I142</f>
        <v>1249.2</v>
      </c>
      <c r="J143" s="121">
        <f t="shared" ref="J143" si="5">J142</f>
        <v>2721.6</v>
      </c>
      <c r="K143" s="2857"/>
      <c r="L143" s="2858"/>
      <c r="M143" s="2858"/>
      <c r="N143" s="2859"/>
      <c r="O143" s="1941"/>
    </row>
    <row r="144" spans="1:21" s="1" customFormat="1" ht="16.5" customHeight="1" thickBot="1" x14ac:dyDescent="0.25">
      <c r="A144" s="2373" t="s">
        <v>17</v>
      </c>
      <c r="B144" s="133" t="s">
        <v>45</v>
      </c>
      <c r="C144" s="2864" t="s">
        <v>87</v>
      </c>
      <c r="D144" s="2865"/>
      <c r="E144" s="2865"/>
      <c r="F144" s="2865"/>
      <c r="G144" s="2865"/>
      <c r="H144" s="2865"/>
      <c r="I144" s="2865"/>
      <c r="J144" s="2865"/>
      <c r="K144" s="2865"/>
      <c r="L144" s="2865"/>
      <c r="M144" s="2865"/>
      <c r="N144" s="2866"/>
      <c r="O144" s="1968"/>
    </row>
    <row r="145" spans="1:20" s="1" customFormat="1" ht="26.25" customHeight="1" x14ac:dyDescent="0.2">
      <c r="A145" s="2374" t="s">
        <v>17</v>
      </c>
      <c r="B145" s="2008" t="s">
        <v>45</v>
      </c>
      <c r="C145" s="2010" t="s">
        <v>17</v>
      </c>
      <c r="D145" s="135" t="s">
        <v>88</v>
      </c>
      <c r="E145" s="344"/>
      <c r="F145" s="136"/>
      <c r="G145" s="446"/>
      <c r="H145" s="94"/>
      <c r="I145" s="1106"/>
      <c r="J145" s="1106"/>
      <c r="K145" s="138"/>
      <c r="L145" s="2045"/>
      <c r="M145" s="2013"/>
      <c r="N145" s="2040"/>
      <c r="O145" s="1968"/>
      <c r="Q145" s="128"/>
    </row>
    <row r="146" spans="1:20" s="1" customFormat="1" ht="15.75" customHeight="1" x14ac:dyDescent="0.2">
      <c r="A146" s="2375"/>
      <c r="B146" s="2006"/>
      <c r="C146" s="2011"/>
      <c r="D146" s="2833" t="s">
        <v>211</v>
      </c>
      <c r="E146" s="1162"/>
      <c r="F146" s="136">
        <v>1</v>
      </c>
      <c r="G146" s="1431" t="s">
        <v>25</v>
      </c>
      <c r="H146" s="139">
        <v>350</v>
      </c>
      <c r="I146" s="1107">
        <v>350</v>
      </c>
      <c r="J146" s="1107">
        <v>350</v>
      </c>
      <c r="K146" s="365" t="s">
        <v>210</v>
      </c>
      <c r="L146" s="141">
        <v>10</v>
      </c>
      <c r="M146" s="1441">
        <v>10</v>
      </c>
      <c r="N146" s="1527">
        <v>10</v>
      </c>
      <c r="O146" s="1968"/>
    </row>
    <row r="147" spans="1:20" s="1" customFormat="1" ht="15.75" customHeight="1" x14ac:dyDescent="0.2">
      <c r="A147" s="2375"/>
      <c r="B147" s="2006"/>
      <c r="C147" s="2011"/>
      <c r="D147" s="2834"/>
      <c r="E147" s="343"/>
      <c r="F147" s="225"/>
      <c r="G147" s="1432" t="s">
        <v>29</v>
      </c>
      <c r="H147" s="27">
        <f>SUM(H146:H146)</f>
        <v>350</v>
      </c>
      <c r="I147" s="1500">
        <f>SUM(I146:I146)</f>
        <v>350</v>
      </c>
      <c r="J147" s="1500">
        <f>SUM(J146:J146)</f>
        <v>350</v>
      </c>
      <c r="K147" s="367"/>
      <c r="L147" s="149"/>
      <c r="M147" s="1430"/>
      <c r="N147" s="1529"/>
      <c r="O147" s="1968"/>
    </row>
    <row r="148" spans="1:20" s="1" customFormat="1" ht="14.25" customHeight="1" x14ac:dyDescent="0.2">
      <c r="A148" s="2375"/>
      <c r="B148" s="2006"/>
      <c r="C148" s="2011"/>
      <c r="D148" s="2867" t="s">
        <v>251</v>
      </c>
      <c r="E148" s="2839" t="s">
        <v>181</v>
      </c>
      <c r="F148" s="109">
        <v>5</v>
      </c>
      <c r="G148" s="1431" t="s">
        <v>25</v>
      </c>
      <c r="H148" s="1486">
        <v>200</v>
      </c>
      <c r="I148" s="1107">
        <v>73.5</v>
      </c>
      <c r="J148" s="1107"/>
      <c r="K148" s="2833" t="s">
        <v>89</v>
      </c>
      <c r="L148" s="1848">
        <v>90</v>
      </c>
      <c r="M148" s="1577">
        <v>100</v>
      </c>
      <c r="N148" s="1540"/>
      <c r="O148" s="1968"/>
      <c r="T148" s="128"/>
    </row>
    <row r="149" spans="1:20" s="1" customFormat="1" ht="14.25" customHeight="1" x14ac:dyDescent="0.2">
      <c r="A149" s="2375"/>
      <c r="B149" s="2006"/>
      <c r="C149" s="2011"/>
      <c r="D149" s="2868"/>
      <c r="E149" s="2840"/>
      <c r="F149" s="109"/>
      <c r="G149" s="1431" t="s">
        <v>281</v>
      </c>
      <c r="H149" s="1486">
        <v>362</v>
      </c>
      <c r="I149" s="1107"/>
      <c r="J149" s="1107"/>
      <c r="K149" s="2834"/>
      <c r="L149" s="421"/>
      <c r="M149" s="1712"/>
      <c r="N149" s="469"/>
      <c r="O149" s="1968"/>
      <c r="T149" s="128"/>
    </row>
    <row r="150" spans="1:20" s="1" customFormat="1" ht="14.25" customHeight="1" x14ac:dyDescent="0.2">
      <c r="A150" s="2375"/>
      <c r="B150" s="2006"/>
      <c r="C150" s="2011"/>
      <c r="D150" s="2868"/>
      <c r="E150" s="2841"/>
      <c r="F150" s="109"/>
      <c r="G150" s="31" t="s">
        <v>287</v>
      </c>
      <c r="H150" s="139">
        <v>2534.4</v>
      </c>
      <c r="I150" s="1107">
        <v>468.5</v>
      </c>
      <c r="J150" s="1107"/>
      <c r="K150" s="2002"/>
      <c r="L150" s="421"/>
      <c r="M150" s="1712"/>
      <c r="N150" s="469"/>
      <c r="O150" s="1968"/>
    </row>
    <row r="151" spans="1:20" s="1" customFormat="1" ht="14.25" customHeight="1" x14ac:dyDescent="0.2">
      <c r="A151" s="2375"/>
      <c r="B151" s="2006"/>
      <c r="C151" s="2024"/>
      <c r="D151" s="2869"/>
      <c r="E151" s="2171" t="s">
        <v>85</v>
      </c>
      <c r="F151" s="2170"/>
      <c r="G151" s="1851" t="s">
        <v>29</v>
      </c>
      <c r="H151" s="1561">
        <f>SUM(H148:H150)</f>
        <v>3096.4</v>
      </c>
      <c r="I151" s="1108">
        <f>SUM(I148:I150)</f>
        <v>542</v>
      </c>
      <c r="J151" s="1108">
        <f>SUM(J148:J150)</f>
        <v>0</v>
      </c>
      <c r="K151" s="367"/>
      <c r="L151" s="333"/>
      <c r="M151" s="1659"/>
      <c r="N151" s="1853"/>
      <c r="O151" s="1968"/>
    </row>
    <row r="152" spans="1:20" s="1" customFormat="1" ht="30.75" customHeight="1" x14ac:dyDescent="0.2">
      <c r="A152" s="2375"/>
      <c r="B152" s="2006"/>
      <c r="C152" s="2011"/>
      <c r="D152" s="2833" t="s">
        <v>300</v>
      </c>
      <c r="E152" s="1089"/>
      <c r="F152" s="1090">
        <v>5</v>
      </c>
      <c r="G152" s="1854" t="s">
        <v>25</v>
      </c>
      <c r="H152" s="139">
        <v>61</v>
      </c>
      <c r="I152" s="1107"/>
      <c r="J152" s="1107"/>
      <c r="K152" s="1998" t="s">
        <v>301</v>
      </c>
      <c r="L152" s="1848">
        <v>100</v>
      </c>
      <c r="M152" s="1577"/>
      <c r="N152" s="1527"/>
      <c r="O152" s="1968"/>
    </row>
    <row r="153" spans="1:20" s="1" customFormat="1" ht="15" customHeight="1" x14ac:dyDescent="0.2">
      <c r="A153" s="2375"/>
      <c r="B153" s="2006"/>
      <c r="C153" s="2011"/>
      <c r="D153" s="2834"/>
      <c r="E153" s="1095"/>
      <c r="F153" s="2039"/>
      <c r="G153" s="1855" t="s">
        <v>29</v>
      </c>
      <c r="H153" s="1768">
        <f>SUM(H152:H152)</f>
        <v>61</v>
      </c>
      <c r="I153" s="1202"/>
      <c r="J153" s="1202"/>
      <c r="K153" s="2044"/>
      <c r="L153" s="1103"/>
      <c r="M153" s="1430"/>
      <c r="N153" s="1529"/>
      <c r="O153" s="1968"/>
    </row>
    <row r="154" spans="1:20" s="1" customFormat="1" ht="15" customHeight="1" x14ac:dyDescent="0.2">
      <c r="A154" s="2375"/>
      <c r="B154" s="2006"/>
      <c r="C154" s="2011"/>
      <c r="D154" s="2835" t="s">
        <v>38</v>
      </c>
      <c r="E154" s="2836"/>
      <c r="F154" s="2836"/>
      <c r="G154" s="2836"/>
      <c r="H154" s="1512">
        <f>+H153+H151+H147</f>
        <v>3507.4</v>
      </c>
      <c r="I154" s="2133">
        <f t="shared" ref="I154:J154" si="6">+I153+I151+I147</f>
        <v>892</v>
      </c>
      <c r="J154" s="1501">
        <f t="shared" si="6"/>
        <v>350</v>
      </c>
      <c r="K154" s="366"/>
      <c r="L154" s="149"/>
      <c r="M154" s="1430"/>
      <c r="N154" s="1529"/>
      <c r="O154" s="1968"/>
    </row>
    <row r="155" spans="1:20" s="1" customFormat="1" ht="18" customHeight="1" x14ac:dyDescent="0.2">
      <c r="A155" s="2377" t="s">
        <v>17</v>
      </c>
      <c r="B155" s="351" t="s">
        <v>45</v>
      </c>
      <c r="C155" s="352" t="s">
        <v>39</v>
      </c>
      <c r="D155" s="2837" t="s">
        <v>90</v>
      </c>
      <c r="E155" s="2839" t="s">
        <v>174</v>
      </c>
      <c r="F155" s="2743" t="s">
        <v>22</v>
      </c>
      <c r="G155" s="19" t="s">
        <v>52</v>
      </c>
      <c r="H155" s="124">
        <v>1150</v>
      </c>
      <c r="I155" s="124">
        <v>1110</v>
      </c>
      <c r="J155" s="124">
        <v>1070</v>
      </c>
      <c r="K155" s="2767"/>
      <c r="L155" s="1421"/>
      <c r="M155" s="256"/>
      <c r="N155" s="1422"/>
      <c r="O155" s="1968"/>
      <c r="P155" s="128"/>
      <c r="Q155" s="128"/>
    </row>
    <row r="156" spans="1:20" s="1" customFormat="1" ht="18" customHeight="1" x14ac:dyDescent="0.2">
      <c r="A156" s="2730"/>
      <c r="B156" s="2731"/>
      <c r="C156" s="151"/>
      <c r="D156" s="2838"/>
      <c r="E156" s="2840"/>
      <c r="F156" s="2728"/>
      <c r="G156" s="2769" t="s">
        <v>41</v>
      </c>
      <c r="H156" s="468">
        <v>6.6</v>
      </c>
      <c r="I156" s="848">
        <v>6.6</v>
      </c>
      <c r="J156" s="848">
        <v>6.6</v>
      </c>
      <c r="K156" s="2752"/>
      <c r="L156" s="2758"/>
      <c r="M156" s="194"/>
      <c r="N156" s="2766"/>
      <c r="O156" s="1968"/>
      <c r="P156" s="128"/>
    </row>
    <row r="157" spans="1:20" s="1" customFormat="1" ht="18" customHeight="1" x14ac:dyDescent="0.2">
      <c r="A157" s="2730"/>
      <c r="B157" s="2731"/>
      <c r="C157" s="151"/>
      <c r="D157" s="2838"/>
      <c r="E157" s="2840"/>
      <c r="F157" s="2728"/>
      <c r="G157" s="2757"/>
      <c r="H157" s="1593"/>
      <c r="I157" s="1114"/>
      <c r="J157" s="1114"/>
      <c r="K157" s="2752"/>
      <c r="L157" s="2758"/>
      <c r="M157" s="194"/>
      <c r="N157" s="2766"/>
      <c r="O157" s="1968"/>
    </row>
    <row r="158" spans="1:20" s="1" customFormat="1" ht="42" customHeight="1" x14ac:dyDescent="0.2">
      <c r="A158" s="2376"/>
      <c r="B158" s="2760"/>
      <c r="C158" s="930"/>
      <c r="D158" s="1531" t="s">
        <v>91</v>
      </c>
      <c r="E158" s="2841"/>
      <c r="F158" s="2745"/>
      <c r="G158" s="185"/>
      <c r="H158" s="2298"/>
      <c r="I158" s="1067"/>
      <c r="J158" s="1067"/>
      <c r="K158" s="532" t="s">
        <v>449</v>
      </c>
      <c r="L158" s="2299">
        <v>56</v>
      </c>
      <c r="M158" s="2299">
        <v>55</v>
      </c>
      <c r="N158" s="2300">
        <v>54</v>
      </c>
      <c r="O158" s="1968"/>
    </row>
    <row r="159" spans="1:20" s="1" customFormat="1" ht="67.5" customHeight="1" x14ac:dyDescent="0.2">
      <c r="A159" s="2375"/>
      <c r="B159" s="2006"/>
      <c r="C159" s="151"/>
      <c r="D159" s="2249" t="s">
        <v>93</v>
      </c>
      <c r="E159" s="1162"/>
      <c r="F159" s="2000"/>
      <c r="G159" s="16"/>
      <c r="H159" s="2169"/>
      <c r="I159" s="1116"/>
      <c r="J159" s="1116"/>
      <c r="K159" s="2267" t="s">
        <v>162</v>
      </c>
      <c r="L159" s="1442">
        <v>130</v>
      </c>
      <c r="M159" s="1442">
        <v>130</v>
      </c>
      <c r="N159" s="271">
        <v>140</v>
      </c>
      <c r="O159" s="1968"/>
      <c r="Q159" s="1" t="s">
        <v>189</v>
      </c>
      <c r="R159" s="1" t="s">
        <v>189</v>
      </c>
    </row>
    <row r="160" spans="1:20" s="1" customFormat="1" ht="57" customHeight="1" x14ac:dyDescent="0.2">
      <c r="A160" s="2375"/>
      <c r="B160" s="2006"/>
      <c r="C160" s="151"/>
      <c r="D160" s="2050" t="s">
        <v>94</v>
      </c>
      <c r="E160" s="345"/>
      <c r="F160" s="2000"/>
      <c r="G160" s="16"/>
      <c r="H160" s="279"/>
      <c r="I160" s="1118"/>
      <c r="J160" s="1118"/>
      <c r="K160" s="2049" t="s">
        <v>163</v>
      </c>
      <c r="L160" s="266">
        <v>70</v>
      </c>
      <c r="M160" s="266">
        <v>60</v>
      </c>
      <c r="N160" s="154">
        <v>60</v>
      </c>
      <c r="O160" s="1968"/>
      <c r="T160" s="128"/>
    </row>
    <row r="161" spans="1:20" s="1" customFormat="1" ht="45.75" customHeight="1" x14ac:dyDescent="0.2">
      <c r="A161" s="2375"/>
      <c r="B161" s="2006"/>
      <c r="C161" s="151"/>
      <c r="D161" s="2050" t="s">
        <v>95</v>
      </c>
      <c r="E161" s="345"/>
      <c r="F161" s="2000"/>
      <c r="G161" s="16"/>
      <c r="H161" s="279"/>
      <c r="I161" s="1118"/>
      <c r="J161" s="1118"/>
      <c r="K161" s="2067" t="s">
        <v>96</v>
      </c>
      <c r="L161" s="265">
        <v>92</v>
      </c>
      <c r="M161" s="265">
        <v>90</v>
      </c>
      <c r="N161" s="157">
        <v>90</v>
      </c>
      <c r="O161" s="1968"/>
      <c r="R161" s="128"/>
    </row>
    <row r="162" spans="1:20" s="1" customFormat="1" ht="55.5" customHeight="1" x14ac:dyDescent="0.2">
      <c r="A162" s="2375"/>
      <c r="B162" s="2006"/>
      <c r="C162" s="247"/>
      <c r="D162" s="1531" t="s">
        <v>97</v>
      </c>
      <c r="E162" s="1162"/>
      <c r="F162" s="2000"/>
      <c r="G162" s="2081"/>
      <c r="H162" s="1593"/>
      <c r="I162" s="1114"/>
      <c r="J162" s="1114"/>
      <c r="K162" s="232" t="s">
        <v>434</v>
      </c>
      <c r="L162" s="2071">
        <v>12</v>
      </c>
      <c r="M162" s="195">
        <v>12</v>
      </c>
      <c r="N162" s="2072">
        <v>12</v>
      </c>
      <c r="O162" s="1968"/>
    </row>
    <row r="163" spans="1:20" s="1" customFormat="1" ht="42.75" customHeight="1" x14ac:dyDescent="0.2">
      <c r="A163" s="2375"/>
      <c r="B163" s="2006"/>
      <c r="C163" s="151"/>
      <c r="D163" s="2852" t="s">
        <v>98</v>
      </c>
      <c r="E163" s="345"/>
      <c r="F163" s="2000"/>
      <c r="G163" s="2035"/>
      <c r="H163" s="1510"/>
      <c r="I163" s="1511"/>
      <c r="J163" s="1511"/>
      <c r="K163" s="2854" t="s">
        <v>99</v>
      </c>
      <c r="L163" s="153">
        <v>100</v>
      </c>
      <c r="M163" s="266">
        <v>100</v>
      </c>
      <c r="N163" s="154">
        <v>100</v>
      </c>
      <c r="O163" s="1968"/>
      <c r="P163" s="128"/>
      <c r="Q163" s="283"/>
    </row>
    <row r="164" spans="1:20" s="1" customFormat="1" ht="13.5" customHeight="1" thickBot="1" x14ac:dyDescent="0.25">
      <c r="A164" s="2381" t="s">
        <v>189</v>
      </c>
      <c r="B164" s="2009"/>
      <c r="C164" s="212"/>
      <c r="D164" s="2853"/>
      <c r="E164" s="346"/>
      <c r="F164" s="2001"/>
      <c r="G164" s="1429" t="s">
        <v>29</v>
      </c>
      <c r="H164" s="55">
        <f>SUM(H155:H163)</f>
        <v>1156.5999999999999</v>
      </c>
      <c r="I164" s="1189">
        <f>SUM(I155:I163)</f>
        <v>1116.5999999999999</v>
      </c>
      <c r="J164" s="629">
        <f>SUM(J155:J163)</f>
        <v>1076.5999999999999</v>
      </c>
      <c r="K164" s="2855"/>
      <c r="L164" s="2036"/>
      <c r="M164" s="1435"/>
      <c r="N164" s="2043"/>
      <c r="O164" s="1968"/>
      <c r="P164" s="128"/>
    </row>
    <row r="165" spans="1:20" s="1" customFormat="1" ht="52.5" customHeight="1" x14ac:dyDescent="0.2">
      <c r="A165" s="2374" t="s">
        <v>17</v>
      </c>
      <c r="B165" s="2008" t="s">
        <v>45</v>
      </c>
      <c r="C165" s="2010" t="s">
        <v>43</v>
      </c>
      <c r="D165" s="135" t="s">
        <v>100</v>
      </c>
      <c r="E165" s="344"/>
      <c r="F165" s="136"/>
      <c r="G165" s="446"/>
      <c r="H165" s="94"/>
      <c r="I165" s="1106"/>
      <c r="J165" s="1106"/>
      <c r="K165" s="138"/>
      <c r="L165" s="2045"/>
      <c r="M165" s="2013"/>
      <c r="N165" s="2040"/>
      <c r="O165" s="1968"/>
      <c r="Q165" s="128"/>
    </row>
    <row r="166" spans="1:20" s="1" customFormat="1" ht="27.75" customHeight="1" x14ac:dyDescent="0.2">
      <c r="A166" s="2375"/>
      <c r="B166" s="2006"/>
      <c r="C166" s="2011"/>
      <c r="D166" s="2833" t="s">
        <v>265</v>
      </c>
      <c r="E166" s="1162"/>
      <c r="F166" s="136">
        <v>1</v>
      </c>
      <c r="G166" s="1431" t="s">
        <v>23</v>
      </c>
      <c r="H166" s="139">
        <v>50</v>
      </c>
      <c r="I166" s="1107"/>
      <c r="J166" s="1107"/>
      <c r="K166" s="2017" t="s">
        <v>458</v>
      </c>
      <c r="L166" s="141">
        <v>1</v>
      </c>
      <c r="M166" s="1441"/>
      <c r="N166" s="1527"/>
      <c r="O166" s="1968"/>
    </row>
    <row r="167" spans="1:20" s="1" customFormat="1" ht="15" customHeight="1" thickBot="1" x14ac:dyDescent="0.25">
      <c r="A167" s="2375"/>
      <c r="B167" s="2006"/>
      <c r="C167" s="2011"/>
      <c r="D167" s="2834"/>
      <c r="E167" s="343"/>
      <c r="F167" s="225"/>
      <c r="G167" s="1432" t="s">
        <v>29</v>
      </c>
      <c r="H167" s="27">
        <f>SUM(H166:H166)</f>
        <v>50</v>
      </c>
      <c r="I167" s="1500">
        <f>SUM(I166:I166)</f>
        <v>0</v>
      </c>
      <c r="J167" s="1500">
        <f>SUM(J166:J166)</f>
        <v>0</v>
      </c>
      <c r="K167" s="367"/>
      <c r="L167" s="149"/>
      <c r="M167" s="1430"/>
      <c r="N167" s="1530"/>
      <c r="O167" s="1968"/>
    </row>
    <row r="168" spans="1:20" s="2" customFormat="1" ht="16.5" customHeight="1" thickBot="1" x14ac:dyDescent="0.3">
      <c r="A168" s="2373" t="s">
        <v>17</v>
      </c>
      <c r="B168" s="8" t="s">
        <v>45</v>
      </c>
      <c r="C168" s="2856" t="s">
        <v>47</v>
      </c>
      <c r="D168" s="2856"/>
      <c r="E168" s="2856"/>
      <c r="F168" s="2856"/>
      <c r="G168" s="2856"/>
      <c r="H168" s="1940">
        <f>+H167+H164+H154</f>
        <v>4714</v>
      </c>
      <c r="I168" s="1938">
        <f>+I167+I164+I154</f>
        <v>2008.6</v>
      </c>
      <c r="J168" s="1940">
        <f>+J167+J164+J154</f>
        <v>1426.6</v>
      </c>
      <c r="K168" s="2857"/>
      <c r="L168" s="2858"/>
      <c r="M168" s="2858"/>
      <c r="N168" s="2859"/>
      <c r="O168" s="1941"/>
    </row>
    <row r="169" spans="1:20" s="1" customFormat="1" ht="16.5" customHeight="1" thickBot="1" x14ac:dyDescent="0.25">
      <c r="A169" s="2378" t="s">
        <v>17</v>
      </c>
      <c r="B169" s="2386"/>
      <c r="C169" s="2860" t="s">
        <v>102</v>
      </c>
      <c r="D169" s="2860"/>
      <c r="E169" s="2860"/>
      <c r="F169" s="2860"/>
      <c r="G169" s="2860"/>
      <c r="H169" s="2387">
        <f>H168+H143+H126+H49</f>
        <v>48838.5</v>
      </c>
      <c r="I169" s="2388">
        <f>I168+I143+I126+I49</f>
        <v>34135</v>
      </c>
      <c r="J169" s="2389">
        <f>J168+J143+J126+J49</f>
        <v>34293.199999999997</v>
      </c>
      <c r="K169" s="2861"/>
      <c r="L169" s="2862"/>
      <c r="M169" s="2862"/>
      <c r="N169" s="2863"/>
      <c r="O169" s="1968"/>
    </row>
    <row r="170" spans="1:20" s="2" customFormat="1" ht="16.5" customHeight="1" thickBot="1" x14ac:dyDescent="0.3">
      <c r="A170" s="2390" t="s">
        <v>103</v>
      </c>
      <c r="B170" s="2842" t="s">
        <v>104</v>
      </c>
      <c r="C170" s="2843"/>
      <c r="D170" s="2843"/>
      <c r="E170" s="2843"/>
      <c r="F170" s="2843"/>
      <c r="G170" s="2843"/>
      <c r="H170" s="2391">
        <f t="shared" ref="H170:J170" si="7">H169</f>
        <v>48838.5</v>
      </c>
      <c r="I170" s="2392">
        <f t="shared" si="7"/>
        <v>34135</v>
      </c>
      <c r="J170" s="2393">
        <f t="shared" si="7"/>
        <v>34293.199999999997</v>
      </c>
      <c r="K170" s="2844"/>
      <c r="L170" s="2845"/>
      <c r="M170" s="2845"/>
      <c r="N170" s="2846"/>
      <c r="O170" s="1962"/>
    </row>
    <row r="171" spans="1:20" s="128" customFormat="1" ht="32.25" customHeight="1" thickBot="1" x14ac:dyDescent="0.25">
      <c r="A171" s="2847" t="s">
        <v>105</v>
      </c>
      <c r="B171" s="2847"/>
      <c r="C171" s="2847"/>
      <c r="D171" s="2847"/>
      <c r="E171" s="2847"/>
      <c r="F171" s="2847"/>
      <c r="G171" s="2847"/>
      <c r="H171" s="2847"/>
      <c r="I171" s="2847"/>
      <c r="J171" s="2847"/>
      <c r="K171" s="170"/>
      <c r="L171" s="363"/>
      <c r="M171" s="363"/>
      <c r="N171" s="363"/>
      <c r="O171" s="1969"/>
    </row>
    <row r="172" spans="1:20" s="83" customFormat="1" ht="49.5" customHeight="1" thickBot="1" x14ac:dyDescent="0.3">
      <c r="A172" s="2848" t="s">
        <v>106</v>
      </c>
      <c r="B172" s="2849"/>
      <c r="C172" s="2849"/>
      <c r="D172" s="2849"/>
      <c r="E172" s="2849"/>
      <c r="F172" s="2849"/>
      <c r="G172" s="2850"/>
      <c r="H172" s="2091" t="s">
        <v>341</v>
      </c>
      <c r="I172" s="2134" t="s">
        <v>195</v>
      </c>
      <c r="J172" s="300" t="s">
        <v>347</v>
      </c>
      <c r="K172" s="2031"/>
      <c r="L172" s="2851"/>
      <c r="M172" s="2851"/>
      <c r="N172" s="2851"/>
      <c r="O172" s="1966"/>
      <c r="T172" s="90"/>
    </row>
    <row r="173" spans="1:20" s="2" customFormat="1" ht="15.75" customHeight="1" thickBot="1" x14ac:dyDescent="0.3">
      <c r="A173" s="2820" t="s">
        <v>109</v>
      </c>
      <c r="B173" s="2821"/>
      <c r="C173" s="2821"/>
      <c r="D173" s="2821"/>
      <c r="E173" s="2821"/>
      <c r="F173" s="2821"/>
      <c r="G173" s="2822"/>
      <c r="H173" s="2394">
        <f>SUM(H174:H180)</f>
        <v>21245.200000000001</v>
      </c>
      <c r="I173" s="2395">
        <f>SUM(I174:I180)</f>
        <v>18397.2</v>
      </c>
      <c r="J173" s="2395">
        <f>SUM(J174:J180)</f>
        <v>18555.400000000001</v>
      </c>
      <c r="K173" s="2029"/>
      <c r="L173" s="2818"/>
      <c r="M173" s="2818"/>
      <c r="N173" s="2818"/>
      <c r="O173" s="1941"/>
    </row>
    <row r="174" spans="1:20" s="2" customFormat="1" ht="15.75" customHeight="1" x14ac:dyDescent="0.25">
      <c r="A174" s="2826" t="s">
        <v>110</v>
      </c>
      <c r="B174" s="2827"/>
      <c r="C174" s="2827"/>
      <c r="D174" s="2827"/>
      <c r="E174" s="2827"/>
      <c r="F174" s="2827"/>
      <c r="G174" s="2828"/>
      <c r="H174" s="946">
        <f>SUMIF(G13:G166,"sb",H13:H166)</f>
        <v>10479.9</v>
      </c>
      <c r="I174" s="172">
        <f>SUMIF(G13:G164,"sb",I13:I164)</f>
        <v>10429.1</v>
      </c>
      <c r="J174" s="172">
        <f>SUMIF(G13:G164,"sb",J13:J164)</f>
        <v>12078.300000000001</v>
      </c>
      <c r="K174" s="2030"/>
      <c r="L174" s="2832"/>
      <c r="M174" s="2832"/>
      <c r="N174" s="2832"/>
      <c r="O174" s="1941"/>
      <c r="P174" s="3"/>
    </row>
    <row r="175" spans="1:20" s="2" customFormat="1" ht="15.75" customHeight="1" x14ac:dyDescent="0.25">
      <c r="A175" s="2823" t="s">
        <v>282</v>
      </c>
      <c r="B175" s="2824"/>
      <c r="C175" s="2824"/>
      <c r="D175" s="2824"/>
      <c r="E175" s="2824"/>
      <c r="F175" s="2824"/>
      <c r="G175" s="2825"/>
      <c r="H175" s="1937">
        <f>SUMIF(G13:G166,"sb(l)",H13:H166)</f>
        <v>649.79999999999995</v>
      </c>
      <c r="I175" s="173"/>
      <c r="J175" s="173"/>
      <c r="K175" s="2030"/>
      <c r="L175" s="2030"/>
      <c r="M175" s="2030"/>
      <c r="N175" s="2030"/>
      <c r="O175" s="1941"/>
      <c r="P175" s="3"/>
    </row>
    <row r="176" spans="1:20" s="2" customFormat="1" ht="27.75" customHeight="1" x14ac:dyDescent="0.25">
      <c r="A176" s="2823" t="s">
        <v>332</v>
      </c>
      <c r="B176" s="2824"/>
      <c r="C176" s="2824"/>
      <c r="D176" s="2824"/>
      <c r="E176" s="2824"/>
      <c r="F176" s="2824"/>
      <c r="G176" s="2825"/>
      <c r="H176" s="947">
        <f>SUMIF(G13:G166,"sb(esl)",H13:H166)</f>
        <v>199.79999999999998</v>
      </c>
      <c r="I176" s="173">
        <f>SUMIF(G16:G166,"sb(esa)",I16:I166)</f>
        <v>0</v>
      </c>
      <c r="J176" s="173">
        <f>SUMIF(G16:G166,"sb(esa)",J16:J166)</f>
        <v>0</v>
      </c>
      <c r="K176" s="2030"/>
      <c r="L176" s="2030"/>
      <c r="M176" s="2030"/>
      <c r="N176" s="2030"/>
      <c r="O176" s="1941"/>
      <c r="P176" s="3"/>
    </row>
    <row r="177" spans="1:17" s="2" customFormat="1" ht="27" customHeight="1" x14ac:dyDescent="0.25">
      <c r="A177" s="2829" t="s">
        <v>459</v>
      </c>
      <c r="B177" s="2830"/>
      <c r="C177" s="2830"/>
      <c r="D177" s="2830"/>
      <c r="E177" s="2830"/>
      <c r="F177" s="2830"/>
      <c r="G177" s="2831"/>
      <c r="H177" s="947">
        <f>SUMIF(G13:G166,"SB(es)",H13:H166)</f>
        <v>3380.8</v>
      </c>
      <c r="I177" s="173">
        <f>SUMIF(G16:G168,"sb(es)",I16:I168)</f>
        <v>1340.4</v>
      </c>
      <c r="J177" s="173">
        <f>SUMIF(G16:G168,"sb(es)",J16:J168)</f>
        <v>168.5</v>
      </c>
      <c r="K177" s="2028"/>
      <c r="L177" s="2028"/>
      <c r="M177" s="2028"/>
      <c r="N177" s="2028"/>
      <c r="O177" s="1941"/>
      <c r="P177" s="2027"/>
      <c r="Q177" s="2027"/>
    </row>
    <row r="178" spans="1:17" s="2" customFormat="1" ht="30.75" customHeight="1" x14ac:dyDescent="0.25">
      <c r="A178" s="2829" t="s">
        <v>438</v>
      </c>
      <c r="B178" s="2830"/>
      <c r="C178" s="2830"/>
      <c r="D178" s="2830"/>
      <c r="E178" s="2830"/>
      <c r="F178" s="2830"/>
      <c r="G178" s="2831"/>
      <c r="H178" s="947">
        <f>SUMIF(G14:G167,"SB(esa)",H14:H167)</f>
        <v>69.5</v>
      </c>
      <c r="I178" s="947">
        <f>SUMIF(G14:G167,"SB(esa)",I14:I167)</f>
        <v>0</v>
      </c>
      <c r="J178" s="173">
        <f>SUMIF(G14:G167,"SB(esa)",J14:J167)</f>
        <v>0</v>
      </c>
      <c r="K178" s="2028"/>
      <c r="L178" s="2028"/>
      <c r="M178" s="2028"/>
      <c r="N178" s="2028"/>
      <c r="O178" s="1941"/>
      <c r="P178" s="2027"/>
      <c r="Q178" s="2027"/>
    </row>
    <row r="179" spans="1:17" s="2" customFormat="1" ht="15.75" customHeight="1" x14ac:dyDescent="0.25">
      <c r="A179" s="2823" t="s">
        <v>111</v>
      </c>
      <c r="B179" s="2824"/>
      <c r="C179" s="2824"/>
      <c r="D179" s="2824"/>
      <c r="E179" s="2824"/>
      <c r="F179" s="2824"/>
      <c r="G179" s="2825"/>
      <c r="H179" s="947">
        <f>SUMIF(G13:G166,"sb(sp)",H13:H166)</f>
        <v>1798.4</v>
      </c>
      <c r="I179" s="763">
        <f>SUMIF(G13:G164,"sb(sp)",I13:I164)</f>
        <v>1758.4</v>
      </c>
      <c r="J179" s="173">
        <f>SUMIF(G13:G164,"sb(sp)",J13:J164)</f>
        <v>1718.4</v>
      </c>
      <c r="K179" s="2030"/>
      <c r="L179" s="2814"/>
      <c r="M179" s="2814"/>
      <c r="N179" s="2814"/>
      <c r="O179" s="1941"/>
      <c r="P179" s="3"/>
      <c r="Q179" s="3"/>
    </row>
    <row r="180" spans="1:17" s="2" customFormat="1" ht="30.75" customHeight="1" thickBot="1" x14ac:dyDescent="0.3">
      <c r="A180" s="2823" t="s">
        <v>112</v>
      </c>
      <c r="B180" s="2824"/>
      <c r="C180" s="2824"/>
      <c r="D180" s="2824"/>
      <c r="E180" s="2824"/>
      <c r="F180" s="2824"/>
      <c r="G180" s="2825"/>
      <c r="H180" s="947">
        <f>SUMIF(G13:G166,"sb(vb)",H13:H166)</f>
        <v>4666.9999999999991</v>
      </c>
      <c r="I180" s="173">
        <f>SUMIF(G13:G164,"sb(vb)",I13:I164)</f>
        <v>4869.3</v>
      </c>
      <c r="J180" s="173">
        <f>SUMIF(G13:G164,"sb(vb)",J13:J164)</f>
        <v>4590.2</v>
      </c>
      <c r="K180" s="2028"/>
      <c r="L180" s="2814"/>
      <c r="M180" s="2814"/>
      <c r="N180" s="2814"/>
      <c r="O180" s="1962"/>
      <c r="P180" s="2819"/>
      <c r="Q180" s="2819"/>
    </row>
    <row r="181" spans="1:17" s="2" customFormat="1" ht="15.75" customHeight="1" thickBot="1" x14ac:dyDescent="0.3">
      <c r="A181" s="2820" t="s">
        <v>113</v>
      </c>
      <c r="B181" s="2821"/>
      <c r="C181" s="2821"/>
      <c r="D181" s="2821"/>
      <c r="E181" s="2821"/>
      <c r="F181" s="2821"/>
      <c r="G181" s="2822"/>
      <c r="H181" s="2394">
        <f>SUM(H182:H184)</f>
        <v>27593.3</v>
      </c>
      <c r="I181" s="2395">
        <f t="shared" ref="I181:J181" si="8">SUM(I182:I184)</f>
        <v>15737.8</v>
      </c>
      <c r="J181" s="2395">
        <f t="shared" si="8"/>
        <v>15737.8</v>
      </c>
      <c r="K181" s="2028"/>
      <c r="L181" s="2028"/>
      <c r="M181" s="2028"/>
      <c r="N181" s="2028"/>
      <c r="O181" s="1941"/>
      <c r="P181" s="2819"/>
      <c r="Q181" s="2819"/>
    </row>
    <row r="182" spans="1:17" s="2" customFormat="1" ht="15.75" customHeight="1" x14ac:dyDescent="0.25">
      <c r="A182" s="2823" t="s">
        <v>238</v>
      </c>
      <c r="B182" s="2824"/>
      <c r="C182" s="2824"/>
      <c r="D182" s="2824"/>
      <c r="E182" s="2824"/>
      <c r="F182" s="2824"/>
      <c r="G182" s="2825"/>
      <c r="H182" s="948">
        <f>SUMIF(G13:G166,"es",H13:H166)</f>
        <v>50.3</v>
      </c>
      <c r="I182" s="771">
        <f>SUMIF(G13:G164,"es",I13:I164)</f>
        <v>43.1</v>
      </c>
      <c r="J182" s="771">
        <f>SUMIF(G13:G164,"es",J13:J164)</f>
        <v>43.1</v>
      </c>
      <c r="K182" s="282"/>
      <c r="L182" s="2818"/>
      <c r="M182" s="2818"/>
      <c r="N182" s="2818"/>
      <c r="O182" s="1941"/>
      <c r="Q182" s="3"/>
    </row>
    <row r="183" spans="1:17" s="2" customFormat="1" ht="15.75" customHeight="1" x14ac:dyDescent="0.25">
      <c r="A183" s="2826" t="s">
        <v>114</v>
      </c>
      <c r="B183" s="2827"/>
      <c r="C183" s="2827"/>
      <c r="D183" s="2827"/>
      <c r="E183" s="2827"/>
      <c r="F183" s="2827"/>
      <c r="G183" s="2828"/>
      <c r="H183" s="947">
        <f>SUMIF(G13:G166,"LRVB",H13:H166)</f>
        <v>27540</v>
      </c>
      <c r="I183" s="763">
        <f>SUMIF(G13:G164,"lrvb",I13:I164)</f>
        <v>15691.699999999999</v>
      </c>
      <c r="J183" s="763">
        <f>SUMIF(G13:G164,"lrvb",J13:J164)</f>
        <v>15691.699999999999</v>
      </c>
      <c r="K183" s="175"/>
      <c r="L183" s="2814"/>
      <c r="M183" s="2814"/>
      <c r="N183" s="2814"/>
      <c r="O183" s="1941"/>
    </row>
    <row r="184" spans="1:17" s="2" customFormat="1" ht="15.75" customHeight="1" thickBot="1" x14ac:dyDescent="0.3">
      <c r="A184" s="2811" t="s">
        <v>115</v>
      </c>
      <c r="B184" s="2812"/>
      <c r="C184" s="2812"/>
      <c r="D184" s="2812"/>
      <c r="E184" s="2812"/>
      <c r="F184" s="2812"/>
      <c r="G184" s="2813"/>
      <c r="H184" s="949">
        <f>SUMIF(G13:G166,"kt",H13:H166)</f>
        <v>3</v>
      </c>
      <c r="I184" s="174">
        <f>SUMIF(G13:G164,"kt",I13:I164)</f>
        <v>3</v>
      </c>
      <c r="J184" s="174">
        <f>SUMIF(G13:G164,"kt",J13:J164)</f>
        <v>3</v>
      </c>
      <c r="K184" s="175"/>
      <c r="L184" s="2814"/>
      <c r="M184" s="2814"/>
      <c r="N184" s="2814"/>
      <c r="O184" s="1941"/>
    </row>
    <row r="185" spans="1:17" s="2" customFormat="1" ht="15.75" customHeight="1" thickBot="1" x14ac:dyDescent="0.3">
      <c r="A185" s="2815" t="s">
        <v>116</v>
      </c>
      <c r="B185" s="2816"/>
      <c r="C185" s="2816"/>
      <c r="D185" s="2816"/>
      <c r="E185" s="2816"/>
      <c r="F185" s="2816"/>
      <c r="G185" s="2817"/>
      <c r="H185" s="951">
        <f>H173+H181</f>
        <v>48838.5</v>
      </c>
      <c r="I185" s="176">
        <f>I173+I181</f>
        <v>34135</v>
      </c>
      <c r="J185" s="176">
        <f>J173+J181</f>
        <v>34293.199999999997</v>
      </c>
      <c r="K185" s="277"/>
      <c r="L185" s="2818"/>
      <c r="M185" s="2818"/>
      <c r="N185" s="2818"/>
      <c r="O185" s="1941"/>
    </row>
    <row r="186" spans="1:17" s="1" customFormat="1" ht="16.5" customHeight="1" x14ac:dyDescent="0.2">
      <c r="A186" s="180"/>
      <c r="B186" s="177"/>
      <c r="C186" s="178"/>
      <c r="D186" s="179"/>
      <c r="E186" s="177"/>
      <c r="F186" s="307"/>
      <c r="G186" s="180"/>
      <c r="H186" s="237"/>
      <c r="I186" s="237"/>
      <c r="J186" s="237"/>
      <c r="K186" s="181"/>
      <c r="L186" s="180"/>
      <c r="M186" s="180"/>
      <c r="N186" s="180"/>
      <c r="O186" s="1968"/>
    </row>
    <row r="187" spans="1:17" x14ac:dyDescent="0.25">
      <c r="F187" s="2809" t="s">
        <v>460</v>
      </c>
      <c r="G187" s="2810"/>
      <c r="H187" s="2810"/>
      <c r="I187" s="2810"/>
      <c r="J187" s="2810"/>
    </row>
    <row r="191" spans="1:17" x14ac:dyDescent="0.25">
      <c r="H191" s="292"/>
    </row>
    <row r="194" spans="8:10" x14ac:dyDescent="0.25">
      <c r="H194" s="292"/>
      <c r="I194" s="292"/>
      <c r="J194" s="292"/>
    </row>
  </sheetData>
  <mergeCells count="201">
    <mergeCell ref="A5:N5"/>
    <mergeCell ref="A6:A8"/>
    <mergeCell ref="B6:B8"/>
    <mergeCell ref="C6:C8"/>
    <mergeCell ref="D6:D8"/>
    <mergeCell ref="E6:E8"/>
    <mergeCell ref="F28:F31"/>
    <mergeCell ref="K28:K30"/>
    <mergeCell ref="K18:K19"/>
    <mergeCell ref="D20:D21"/>
    <mergeCell ref="E20:E21"/>
    <mergeCell ref="D22:D23"/>
    <mergeCell ref="L22:L23"/>
    <mergeCell ref="M22:M23"/>
    <mergeCell ref="D24:D25"/>
    <mergeCell ref="E24:E25"/>
    <mergeCell ref="K24:K25"/>
    <mergeCell ref="B26:B27"/>
    <mergeCell ref="D26:D27"/>
    <mergeCell ref="E26:E27"/>
    <mergeCell ref="A28:A29"/>
    <mergeCell ref="B28:B29"/>
    <mergeCell ref="D28:D31"/>
    <mergeCell ref="A26:A27"/>
    <mergeCell ref="K35:K36"/>
    <mergeCell ref="K20:K21"/>
    <mergeCell ref="K1:N1"/>
    <mergeCell ref="A9:N9"/>
    <mergeCell ref="A10:N10"/>
    <mergeCell ref="B11:N11"/>
    <mergeCell ref="C12:N12"/>
    <mergeCell ref="D13:D15"/>
    <mergeCell ref="I6:I8"/>
    <mergeCell ref="J6:J8"/>
    <mergeCell ref="K6:N6"/>
    <mergeCell ref="K7:K8"/>
    <mergeCell ref="L7:N7"/>
    <mergeCell ref="F6:F8"/>
    <mergeCell ref="G6:G8"/>
    <mergeCell ref="H6:H8"/>
    <mergeCell ref="A2:N2"/>
    <mergeCell ref="A3:N3"/>
    <mergeCell ref="A4:N4"/>
    <mergeCell ref="D32:D34"/>
    <mergeCell ref="E32:E34"/>
    <mergeCell ref="F32:F34"/>
    <mergeCell ref="K33:K34"/>
    <mergeCell ref="K22:K23"/>
    <mergeCell ref="A40:A41"/>
    <mergeCell ref="B40:B41"/>
    <mergeCell ref="C40:C41"/>
    <mergeCell ref="D40:D41"/>
    <mergeCell ref="E40:E41"/>
    <mergeCell ref="F40:F41"/>
    <mergeCell ref="D35:D36"/>
    <mergeCell ref="E35:E36"/>
    <mergeCell ref="F35:F36"/>
    <mergeCell ref="E39:G39"/>
    <mergeCell ref="D38:D39"/>
    <mergeCell ref="E28:E31"/>
    <mergeCell ref="D68:D69"/>
    <mergeCell ref="K68:K69"/>
    <mergeCell ref="D75:D77"/>
    <mergeCell ref="C50:N50"/>
    <mergeCell ref="E51:E62"/>
    <mergeCell ref="D60:D61"/>
    <mergeCell ref="K60:K61"/>
    <mergeCell ref="A46:A48"/>
    <mergeCell ref="B46:B48"/>
    <mergeCell ref="C46:C48"/>
    <mergeCell ref="D46:D48"/>
    <mergeCell ref="K47:K48"/>
    <mergeCell ref="C49:G49"/>
    <mergeCell ref="K49:N49"/>
    <mergeCell ref="N42:N43"/>
    <mergeCell ref="A44:A45"/>
    <mergeCell ref="B44:B45"/>
    <mergeCell ref="C44:C45"/>
    <mergeCell ref="D44:D45"/>
    <mergeCell ref="K44:K45"/>
    <mergeCell ref="L44:L45"/>
    <mergeCell ref="M44:M45"/>
    <mergeCell ref="D42:D43"/>
    <mergeCell ref="K42:K43"/>
    <mergeCell ref="L42:L43"/>
    <mergeCell ref="M42:M43"/>
    <mergeCell ref="L85:L86"/>
    <mergeCell ref="M85:M86"/>
    <mergeCell ref="N85:N86"/>
    <mergeCell ref="D89:G89"/>
    <mergeCell ref="D78:D79"/>
    <mergeCell ref="K78:K79"/>
    <mergeCell ref="D82:D83"/>
    <mergeCell ref="D84:D86"/>
    <mergeCell ref="K85:K86"/>
    <mergeCell ref="D80:D81"/>
    <mergeCell ref="K90:K91"/>
    <mergeCell ref="D92:D93"/>
    <mergeCell ref="D100:D101"/>
    <mergeCell ref="K100:K101"/>
    <mergeCell ref="A105:A107"/>
    <mergeCell ref="B105:B107"/>
    <mergeCell ref="D105:D107"/>
    <mergeCell ref="K105:K107"/>
    <mergeCell ref="A90:A91"/>
    <mergeCell ref="B90:B91"/>
    <mergeCell ref="C90:C91"/>
    <mergeCell ref="D90:D91"/>
    <mergeCell ref="E90:E91"/>
    <mergeCell ref="F90:F91"/>
    <mergeCell ref="D102:D103"/>
    <mergeCell ref="K102:K104"/>
    <mergeCell ref="E102:E105"/>
    <mergeCell ref="D113:D114"/>
    <mergeCell ref="F113:F114"/>
    <mergeCell ref="A115:A118"/>
    <mergeCell ref="B115:B118"/>
    <mergeCell ref="C115:C118"/>
    <mergeCell ref="D115:D118"/>
    <mergeCell ref="E115:E118"/>
    <mergeCell ref="F115:F118"/>
    <mergeCell ref="D108:D109"/>
    <mergeCell ref="E108:E109"/>
    <mergeCell ref="A110:A111"/>
    <mergeCell ref="B110:B111"/>
    <mergeCell ref="D110:D112"/>
    <mergeCell ref="A123:A125"/>
    <mergeCell ref="B123:B125"/>
    <mergeCell ref="C123:C125"/>
    <mergeCell ref="D123:D125"/>
    <mergeCell ref="E123:E125"/>
    <mergeCell ref="F123:F125"/>
    <mergeCell ref="A119:A122"/>
    <mergeCell ref="B119:B122"/>
    <mergeCell ref="C119:C122"/>
    <mergeCell ref="D119:D122"/>
    <mergeCell ref="E119:E122"/>
    <mergeCell ref="F119:F122"/>
    <mergeCell ref="D132:D134"/>
    <mergeCell ref="D135:D136"/>
    <mergeCell ref="C126:G126"/>
    <mergeCell ref="C143:G143"/>
    <mergeCell ref="E129:E135"/>
    <mergeCell ref="F129:F137"/>
    <mergeCell ref="K126:N126"/>
    <mergeCell ref="C127:N127"/>
    <mergeCell ref="D129:D131"/>
    <mergeCell ref="K143:N143"/>
    <mergeCell ref="C144:N144"/>
    <mergeCell ref="D146:D147"/>
    <mergeCell ref="D148:D151"/>
    <mergeCell ref="K148:K149"/>
    <mergeCell ref="I138:I139"/>
    <mergeCell ref="J138:J139"/>
    <mergeCell ref="D142:G142"/>
    <mergeCell ref="K142:N142"/>
    <mergeCell ref="D140:D141"/>
    <mergeCell ref="D138:D139"/>
    <mergeCell ref="G138:G139"/>
    <mergeCell ref="H138:H139"/>
    <mergeCell ref="E148:E150"/>
    <mergeCell ref="D152:D153"/>
    <mergeCell ref="D154:G154"/>
    <mergeCell ref="D155:D157"/>
    <mergeCell ref="E155:E158"/>
    <mergeCell ref="B170:G170"/>
    <mergeCell ref="K170:N170"/>
    <mergeCell ref="A171:J171"/>
    <mergeCell ref="A172:G172"/>
    <mergeCell ref="L172:N172"/>
    <mergeCell ref="D163:D164"/>
    <mergeCell ref="K163:K164"/>
    <mergeCell ref="D166:D167"/>
    <mergeCell ref="C168:G168"/>
    <mergeCell ref="K168:N168"/>
    <mergeCell ref="C169:G169"/>
    <mergeCell ref="K169:N169"/>
    <mergeCell ref="A177:G177"/>
    <mergeCell ref="A178:G178"/>
    <mergeCell ref="A179:G179"/>
    <mergeCell ref="L179:N179"/>
    <mergeCell ref="A180:G180"/>
    <mergeCell ref="L180:N180"/>
    <mergeCell ref="A173:G173"/>
    <mergeCell ref="L173:N173"/>
    <mergeCell ref="A174:G174"/>
    <mergeCell ref="L174:N174"/>
    <mergeCell ref="A175:G175"/>
    <mergeCell ref="A176:G176"/>
    <mergeCell ref="F187:J187"/>
    <mergeCell ref="A184:G184"/>
    <mergeCell ref="L184:N184"/>
    <mergeCell ref="A185:G185"/>
    <mergeCell ref="L185:N185"/>
    <mergeCell ref="P180:P181"/>
    <mergeCell ref="Q180:Q181"/>
    <mergeCell ref="A181:G181"/>
    <mergeCell ref="A182:G182"/>
    <mergeCell ref="L182:N182"/>
    <mergeCell ref="A183:G183"/>
    <mergeCell ref="L183:N183"/>
  </mergeCells>
  <printOptions horizontalCentered="1"/>
  <pageMargins left="0.70866141732283472" right="0.31496062992125984" top="0.35433070866141736" bottom="0.35433070866141736" header="0.31496062992125984" footer="0.31496062992125984"/>
  <pageSetup paperSize="9" scale="79" orientation="portrait" r:id="rId1"/>
  <rowBreaks count="4" manualBreakCount="4">
    <brk id="34" max="13" man="1"/>
    <brk id="66" max="13" man="1"/>
    <brk id="94" max="13" man="1"/>
    <brk id="118" max="13" man="1"/>
  </rowBreaks>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87"/>
  <sheetViews>
    <sheetView zoomScaleNormal="100" workbookViewId="0"/>
  </sheetViews>
  <sheetFormatPr defaultColWidth="9.140625" defaultRowHeight="15" x14ac:dyDescent="0.25"/>
  <cols>
    <col min="1" max="3" width="3.28515625" style="243" customWidth="1"/>
    <col min="4" max="4" width="25.28515625" style="238" customWidth="1"/>
    <col min="5" max="5" width="3.28515625" style="2408" customWidth="1"/>
    <col min="6" max="6" width="3.140625" style="2409" customWidth="1"/>
    <col min="7" max="7" width="8.5703125" style="238" customWidth="1"/>
    <col min="8" max="10" width="8.7109375" style="292" customWidth="1"/>
    <col min="11" max="12" width="8.140625" style="292" customWidth="1"/>
    <col min="13" max="13" width="24.28515625" style="238" customWidth="1"/>
    <col min="14" max="14" width="5.42578125" style="243" customWidth="1"/>
    <col min="15" max="15" width="5.28515625" style="243" customWidth="1"/>
    <col min="16" max="16" width="6" style="243" customWidth="1"/>
    <col min="17" max="17" width="29.42578125" style="243" customWidth="1"/>
    <col min="18" max="18" width="9.140625" style="1970"/>
    <col min="19" max="16384" width="9.140625" style="238"/>
  </cols>
  <sheetData>
    <row r="1" spans="1:22" s="620" customFormat="1" ht="36.75" customHeight="1" x14ac:dyDescent="0.25">
      <c r="A1" s="616"/>
      <c r="B1" s="616"/>
      <c r="C1" s="616"/>
      <c r="D1" s="616"/>
      <c r="E1" s="617"/>
      <c r="F1" s="1534"/>
      <c r="G1" s="619"/>
      <c r="H1" s="2544"/>
      <c r="I1" s="2544"/>
      <c r="J1" s="2544"/>
      <c r="K1" s="2544"/>
      <c r="L1" s="1983"/>
      <c r="M1" s="3099" t="s">
        <v>275</v>
      </c>
      <c r="N1" s="3099"/>
      <c r="O1" s="3099"/>
      <c r="P1" s="3099"/>
      <c r="Q1" s="3099"/>
      <c r="R1" s="1963"/>
    </row>
    <row r="2" spans="1:22" s="235" customFormat="1" ht="16.5" customHeight="1" x14ac:dyDescent="0.25">
      <c r="A2" s="3035" t="s">
        <v>443</v>
      </c>
      <c r="B2" s="3035"/>
      <c r="C2" s="3035"/>
      <c r="D2" s="3035"/>
      <c r="E2" s="3035"/>
      <c r="F2" s="3035"/>
      <c r="G2" s="3035"/>
      <c r="H2" s="3035"/>
      <c r="I2" s="3035"/>
      <c r="J2" s="3035"/>
      <c r="K2" s="3035"/>
      <c r="L2" s="3035"/>
      <c r="M2" s="3035"/>
      <c r="N2" s="3035"/>
      <c r="O2" s="3035"/>
      <c r="P2" s="3035"/>
      <c r="Q2" s="3035"/>
      <c r="R2" s="1964"/>
    </row>
    <row r="3" spans="1:22" s="236" customFormat="1" ht="16.5" customHeight="1" x14ac:dyDescent="0.25">
      <c r="A3" s="3036" t="s">
        <v>0</v>
      </c>
      <c r="B3" s="3036"/>
      <c r="C3" s="3036"/>
      <c r="D3" s="3036"/>
      <c r="E3" s="3036"/>
      <c r="F3" s="3036"/>
      <c r="G3" s="3036"/>
      <c r="H3" s="3036"/>
      <c r="I3" s="3036"/>
      <c r="J3" s="3036"/>
      <c r="K3" s="3036"/>
      <c r="L3" s="3036"/>
      <c r="M3" s="3036"/>
      <c r="N3" s="3036"/>
      <c r="O3" s="3036"/>
      <c r="P3" s="3036"/>
      <c r="Q3" s="3036"/>
      <c r="R3" s="1965"/>
    </row>
    <row r="4" spans="1:22" s="236" customFormat="1" ht="16.5" customHeight="1" x14ac:dyDescent="0.25">
      <c r="A4" s="3037" t="s">
        <v>1</v>
      </c>
      <c r="B4" s="3037"/>
      <c r="C4" s="3037"/>
      <c r="D4" s="3037"/>
      <c r="E4" s="3037"/>
      <c r="F4" s="3037"/>
      <c r="G4" s="3037"/>
      <c r="H4" s="3037"/>
      <c r="I4" s="3037"/>
      <c r="J4" s="3037"/>
      <c r="K4" s="3037"/>
      <c r="L4" s="3037"/>
      <c r="M4" s="3037"/>
      <c r="N4" s="3037"/>
      <c r="O4" s="3037"/>
      <c r="P4" s="3037"/>
      <c r="Q4" s="3037"/>
      <c r="R4" s="1965"/>
    </row>
    <row r="5" spans="1:22" s="2" customFormat="1" ht="21.75" customHeight="1" thickBot="1" x14ac:dyDescent="0.25">
      <c r="A5" s="3042" t="s">
        <v>2</v>
      </c>
      <c r="B5" s="3042"/>
      <c r="C5" s="3042"/>
      <c r="D5" s="3042"/>
      <c r="E5" s="3042"/>
      <c r="F5" s="3042"/>
      <c r="G5" s="3042"/>
      <c r="H5" s="3042"/>
      <c r="I5" s="3042"/>
      <c r="J5" s="3042"/>
      <c r="K5" s="3042"/>
      <c r="L5" s="3042"/>
      <c r="M5" s="3042"/>
      <c r="N5" s="3042"/>
      <c r="O5" s="3042"/>
      <c r="P5" s="3042"/>
      <c r="Q5" s="3042"/>
      <c r="R5" s="1941"/>
    </row>
    <row r="6" spans="1:22" s="3" customFormat="1" ht="20.25" customHeight="1" x14ac:dyDescent="0.25">
      <c r="A6" s="3043" t="s">
        <v>3</v>
      </c>
      <c r="B6" s="3046" t="s">
        <v>4</v>
      </c>
      <c r="C6" s="3049" t="s">
        <v>5</v>
      </c>
      <c r="D6" s="3052" t="s">
        <v>6</v>
      </c>
      <c r="E6" s="3055" t="s">
        <v>7</v>
      </c>
      <c r="F6" s="3029" t="s">
        <v>8</v>
      </c>
      <c r="G6" s="3032" t="s">
        <v>9</v>
      </c>
      <c r="H6" s="3095" t="s">
        <v>341</v>
      </c>
      <c r="I6" s="3077" t="s">
        <v>462</v>
      </c>
      <c r="J6" s="3082" t="s">
        <v>278</v>
      </c>
      <c r="K6" s="3020" t="s">
        <v>193</v>
      </c>
      <c r="L6" s="3020" t="s">
        <v>345</v>
      </c>
      <c r="M6" s="3086" t="s">
        <v>11</v>
      </c>
      <c r="N6" s="3087"/>
      <c r="O6" s="3087"/>
      <c r="P6" s="3088"/>
      <c r="Q6" s="3097" t="s">
        <v>280</v>
      </c>
      <c r="R6" s="1962"/>
    </row>
    <row r="7" spans="1:22" s="3" customFormat="1" ht="20.25" customHeight="1" x14ac:dyDescent="0.25">
      <c r="A7" s="3044"/>
      <c r="B7" s="3047"/>
      <c r="C7" s="3050"/>
      <c r="D7" s="3053"/>
      <c r="E7" s="3056"/>
      <c r="F7" s="3030"/>
      <c r="G7" s="3033"/>
      <c r="H7" s="3096"/>
      <c r="I7" s="3078"/>
      <c r="J7" s="3083"/>
      <c r="K7" s="3021"/>
      <c r="L7" s="3021"/>
      <c r="M7" s="3025" t="s">
        <v>6</v>
      </c>
      <c r="N7" s="3089" t="s">
        <v>12</v>
      </c>
      <c r="O7" s="3027"/>
      <c r="P7" s="3028"/>
      <c r="Q7" s="3098"/>
      <c r="R7" s="1962"/>
    </row>
    <row r="8" spans="1:22" s="3" customFormat="1" ht="89.25" customHeight="1" thickBot="1" x14ac:dyDescent="0.3">
      <c r="A8" s="3045"/>
      <c r="B8" s="3048"/>
      <c r="C8" s="3051"/>
      <c r="D8" s="3054"/>
      <c r="E8" s="3057"/>
      <c r="F8" s="3031"/>
      <c r="G8" s="3034"/>
      <c r="H8" s="3096"/>
      <c r="I8" s="3079"/>
      <c r="J8" s="3084"/>
      <c r="K8" s="3021"/>
      <c r="L8" s="3021"/>
      <c r="M8" s="3026"/>
      <c r="N8" s="4" t="s">
        <v>14</v>
      </c>
      <c r="O8" s="4" t="s">
        <v>194</v>
      </c>
      <c r="P8" s="1444" t="s">
        <v>346</v>
      </c>
      <c r="Q8" s="3026"/>
      <c r="R8" s="1962"/>
    </row>
    <row r="9" spans="1:22" s="2" customFormat="1" ht="15.75" customHeight="1" x14ac:dyDescent="0.25">
      <c r="A9" s="3009" t="s">
        <v>15</v>
      </c>
      <c r="B9" s="3010"/>
      <c r="C9" s="3010"/>
      <c r="D9" s="3010"/>
      <c r="E9" s="3010"/>
      <c r="F9" s="3010"/>
      <c r="G9" s="3010"/>
      <c r="H9" s="3010"/>
      <c r="I9" s="3010"/>
      <c r="J9" s="3010"/>
      <c r="K9" s="3010"/>
      <c r="L9" s="3010"/>
      <c r="M9" s="3010"/>
      <c r="N9" s="3010"/>
      <c r="O9" s="3010"/>
      <c r="P9" s="3010"/>
      <c r="Q9" s="3011"/>
      <c r="R9" s="1941"/>
    </row>
    <row r="10" spans="1:22" s="2" customFormat="1" ht="15.75" customHeight="1" thickBot="1" x14ac:dyDescent="0.3">
      <c r="A10" s="3012" t="s">
        <v>16</v>
      </c>
      <c r="B10" s="3013"/>
      <c r="C10" s="3013"/>
      <c r="D10" s="3013"/>
      <c r="E10" s="3013"/>
      <c r="F10" s="3013"/>
      <c r="G10" s="3013"/>
      <c r="H10" s="3013"/>
      <c r="I10" s="3013"/>
      <c r="J10" s="3013"/>
      <c r="K10" s="3013"/>
      <c r="L10" s="3013"/>
      <c r="M10" s="3013"/>
      <c r="N10" s="3013"/>
      <c r="O10" s="3013"/>
      <c r="P10" s="3013"/>
      <c r="Q10" s="3014"/>
      <c r="R10" s="1941"/>
      <c r="V10" s="3"/>
    </row>
    <row r="11" spans="1:22" s="3" customFormat="1" ht="15.75" customHeight="1" thickBot="1" x14ac:dyDescent="0.3">
      <c r="A11" s="2372" t="s">
        <v>17</v>
      </c>
      <c r="B11" s="3015" t="s">
        <v>18</v>
      </c>
      <c r="C11" s="3015"/>
      <c r="D11" s="3015"/>
      <c r="E11" s="3015"/>
      <c r="F11" s="3015"/>
      <c r="G11" s="3015"/>
      <c r="H11" s="3015"/>
      <c r="I11" s="3015"/>
      <c r="J11" s="3015"/>
      <c r="K11" s="3015"/>
      <c r="L11" s="3015"/>
      <c r="M11" s="3015"/>
      <c r="N11" s="3015"/>
      <c r="O11" s="3015"/>
      <c r="P11" s="3015"/>
      <c r="Q11" s="3016"/>
      <c r="R11" s="1962"/>
    </row>
    <row r="12" spans="1:22" s="3" customFormat="1" ht="15.75" customHeight="1" thickBot="1" x14ac:dyDescent="0.3">
      <c r="A12" s="2373" t="s">
        <v>17</v>
      </c>
      <c r="B12" s="2407" t="s">
        <v>17</v>
      </c>
      <c r="C12" s="3017" t="s">
        <v>19</v>
      </c>
      <c r="D12" s="3017"/>
      <c r="E12" s="3017"/>
      <c r="F12" s="3017"/>
      <c r="G12" s="3018"/>
      <c r="H12" s="3018"/>
      <c r="I12" s="3018"/>
      <c r="J12" s="3018"/>
      <c r="K12" s="3018"/>
      <c r="L12" s="3018"/>
      <c r="M12" s="3018"/>
      <c r="N12" s="3018"/>
      <c r="O12" s="3018"/>
      <c r="P12" s="3018"/>
      <c r="Q12" s="3019"/>
      <c r="R12" s="1962"/>
    </row>
    <row r="13" spans="1:22" s="3" customFormat="1" ht="30" customHeight="1" x14ac:dyDescent="0.25">
      <c r="A13" s="2438" t="s">
        <v>17</v>
      </c>
      <c r="B13" s="9" t="s">
        <v>17</v>
      </c>
      <c r="C13" s="10" t="s">
        <v>17</v>
      </c>
      <c r="D13" s="2908" t="s">
        <v>20</v>
      </c>
      <c r="E13" s="482"/>
      <c r="F13" s="380" t="s">
        <v>22</v>
      </c>
      <c r="G13" s="605" t="s">
        <v>25</v>
      </c>
      <c r="H13" s="899">
        <v>3028.7</v>
      </c>
      <c r="I13" s="633">
        <v>3028.7</v>
      </c>
      <c r="J13" s="899"/>
      <c r="K13" s="1515">
        <v>3028.7</v>
      </c>
      <c r="L13" s="1063">
        <v>3028.7</v>
      </c>
      <c r="M13" s="1562" t="s">
        <v>26</v>
      </c>
      <c r="N13" s="160">
        <v>1340</v>
      </c>
      <c r="O13" s="12">
        <v>1340</v>
      </c>
      <c r="P13" s="161">
        <v>1340</v>
      </c>
      <c r="Q13" s="161"/>
      <c r="R13" s="1962"/>
      <c r="S13" s="1962"/>
      <c r="T13" s="1962"/>
    </row>
    <row r="14" spans="1:22" s="3" customFormat="1" ht="39.75" customHeight="1" x14ac:dyDescent="0.25">
      <c r="A14" s="2422"/>
      <c r="B14" s="13"/>
      <c r="C14" s="14"/>
      <c r="D14" s="2909"/>
      <c r="E14" s="2495"/>
      <c r="F14" s="2433"/>
      <c r="G14" s="503" t="s">
        <v>23</v>
      </c>
      <c r="H14" s="650">
        <v>780.3</v>
      </c>
      <c r="I14" s="673">
        <v>780.3</v>
      </c>
      <c r="J14" s="650"/>
      <c r="K14" s="404">
        <v>780.3</v>
      </c>
      <c r="L14" s="650">
        <v>780.3</v>
      </c>
      <c r="M14" s="230" t="s">
        <v>27</v>
      </c>
      <c r="N14" s="2445">
        <v>4660</v>
      </c>
      <c r="O14" s="2446">
        <v>4660</v>
      </c>
      <c r="P14" s="2447">
        <v>4660</v>
      </c>
      <c r="Q14" s="2447"/>
      <c r="R14" s="1962"/>
    </row>
    <row r="15" spans="1:22" s="3" customFormat="1" ht="54" customHeight="1" x14ac:dyDescent="0.25">
      <c r="A15" s="2422"/>
      <c r="B15" s="13"/>
      <c r="C15" s="14"/>
      <c r="D15" s="2909"/>
      <c r="E15" s="2495"/>
      <c r="F15" s="2433"/>
      <c r="G15" s="419"/>
      <c r="H15" s="649"/>
      <c r="I15" s="672"/>
      <c r="J15" s="649"/>
      <c r="K15" s="2141"/>
      <c r="L15" s="1064"/>
      <c r="M15" s="98" t="s">
        <v>28</v>
      </c>
      <c r="N15" s="2445">
        <v>100</v>
      </c>
      <c r="O15" s="2446">
        <v>100</v>
      </c>
      <c r="P15" s="2447">
        <v>100</v>
      </c>
      <c r="Q15" s="2447"/>
      <c r="R15" s="1962"/>
    </row>
    <row r="16" spans="1:22" s="3" customFormat="1" ht="54.75" customHeight="1" x14ac:dyDescent="0.25">
      <c r="A16" s="2422"/>
      <c r="B16" s="13"/>
      <c r="C16" s="14"/>
      <c r="D16" s="2092" t="s">
        <v>24</v>
      </c>
      <c r="E16" s="2495"/>
      <c r="F16" s="2433"/>
      <c r="G16" s="16"/>
      <c r="H16" s="621"/>
      <c r="I16" s="635"/>
      <c r="J16" s="621"/>
      <c r="K16" s="18"/>
      <c r="L16" s="21"/>
      <c r="M16" s="98" t="s">
        <v>157</v>
      </c>
      <c r="N16" s="375">
        <v>5</v>
      </c>
      <c r="O16" s="195">
        <v>5</v>
      </c>
      <c r="P16" s="2447">
        <v>5</v>
      </c>
      <c r="Q16" s="2447"/>
      <c r="R16" s="1962"/>
      <c r="S16" s="1962"/>
      <c r="T16" s="1962"/>
    </row>
    <row r="17" spans="1:22" s="3" customFormat="1" ht="41.25" customHeight="1" x14ac:dyDescent="0.25">
      <c r="A17" s="2422"/>
      <c r="B17" s="13"/>
      <c r="C17" s="14"/>
      <c r="D17" s="2092"/>
      <c r="E17" s="2495"/>
      <c r="F17" s="2433"/>
      <c r="G17" s="16"/>
      <c r="H17" s="622"/>
      <c r="I17" s="636"/>
      <c r="J17" s="622"/>
      <c r="K17" s="102"/>
      <c r="L17" s="2142"/>
      <c r="M17" s="126" t="s">
        <v>156</v>
      </c>
      <c r="N17" s="19">
        <v>180</v>
      </c>
      <c r="O17" s="256">
        <v>180</v>
      </c>
      <c r="P17" s="1422">
        <v>180</v>
      </c>
      <c r="Q17" s="1422"/>
      <c r="R17" s="1962"/>
      <c r="S17" s="276"/>
    </row>
    <row r="18" spans="1:22" s="3" customFormat="1" ht="36.75" customHeight="1" x14ac:dyDescent="0.25">
      <c r="A18" s="2730"/>
      <c r="B18" s="13"/>
      <c r="C18" s="14"/>
      <c r="D18" s="1336"/>
      <c r="E18" s="2768"/>
      <c r="F18" s="2742"/>
      <c r="G18" s="24"/>
      <c r="H18" s="623"/>
      <c r="I18" s="637"/>
      <c r="J18" s="623"/>
      <c r="K18" s="1885"/>
      <c r="L18" s="623"/>
      <c r="M18" s="3058" t="s">
        <v>158</v>
      </c>
      <c r="N18" s="19">
        <v>40</v>
      </c>
      <c r="O18" s="256">
        <v>45</v>
      </c>
      <c r="P18" s="1422">
        <v>50</v>
      </c>
      <c r="Q18" s="1422"/>
      <c r="R18" s="1962"/>
      <c r="S18" s="276"/>
    </row>
    <row r="19" spans="1:22" s="3" customFormat="1" ht="17.25" customHeight="1" x14ac:dyDescent="0.25">
      <c r="A19" s="2376"/>
      <c r="B19" s="897"/>
      <c r="C19" s="1382"/>
      <c r="D19" s="2744"/>
      <c r="E19" s="484"/>
      <c r="F19" s="223"/>
      <c r="G19" s="34" t="s">
        <v>29</v>
      </c>
      <c r="H19" s="625">
        <f>SUM(H13:H18)</f>
        <v>3809</v>
      </c>
      <c r="I19" s="639">
        <f>SUM(I13:I18)</f>
        <v>3809</v>
      </c>
      <c r="J19" s="2783"/>
      <c r="K19" s="2784">
        <f>SUM(K13:K18)</f>
        <v>3809</v>
      </c>
      <c r="L19" s="625">
        <f>SUM(L13:L18)</f>
        <v>3809</v>
      </c>
      <c r="M19" s="3094"/>
      <c r="N19" s="46"/>
      <c r="O19" s="1659"/>
      <c r="P19" s="47"/>
      <c r="Q19" s="188"/>
      <c r="R19" s="1962"/>
    </row>
    <row r="20" spans="1:22" s="3" customFormat="1" ht="73.5" customHeight="1" x14ac:dyDescent="0.25">
      <c r="A20" s="2422"/>
      <c r="B20" s="13"/>
      <c r="C20" s="14"/>
      <c r="D20" s="2895" t="s">
        <v>30</v>
      </c>
      <c r="E20" s="3093" t="s">
        <v>175</v>
      </c>
      <c r="F20" s="2433"/>
      <c r="G20" s="16" t="s">
        <v>23</v>
      </c>
      <c r="H20" s="110">
        <v>2233.4</v>
      </c>
      <c r="I20" s="2780">
        <v>2018.8</v>
      </c>
      <c r="J20" s="2781">
        <f>+I20-H20</f>
        <v>-214.60000000000014</v>
      </c>
      <c r="K20" s="389">
        <v>2432.8000000000002</v>
      </c>
      <c r="L20" s="1066">
        <v>2432.8000000000002</v>
      </c>
      <c r="M20" s="2852" t="s">
        <v>31</v>
      </c>
      <c r="N20" s="198">
        <v>657</v>
      </c>
      <c r="O20" s="221">
        <v>657</v>
      </c>
      <c r="P20" s="287">
        <v>657</v>
      </c>
      <c r="Q20" s="2782" t="s">
        <v>463</v>
      </c>
      <c r="R20" s="1962"/>
      <c r="S20" s="276"/>
    </row>
    <row r="21" spans="1:22" s="3" customFormat="1" ht="16.5" customHeight="1" x14ac:dyDescent="0.25">
      <c r="A21" s="2422"/>
      <c r="B21" s="13"/>
      <c r="C21" s="2482"/>
      <c r="D21" s="3038"/>
      <c r="E21" s="3061"/>
      <c r="F21" s="2433"/>
      <c r="G21" s="34" t="s">
        <v>29</v>
      </c>
      <c r="H21" s="261">
        <f>SUM(H20:H20)</f>
        <v>2233.4</v>
      </c>
      <c r="I21" s="639">
        <f>SUM(I20:I20)</f>
        <v>2018.8</v>
      </c>
      <c r="J21" s="639">
        <f>SUM(J20:J20)</f>
        <v>-214.60000000000014</v>
      </c>
      <c r="K21" s="1561">
        <f>SUM(K20:K20)</f>
        <v>2432.8000000000002</v>
      </c>
      <c r="L21" s="1108">
        <f>SUM(L20:L20)</f>
        <v>2432.8000000000002</v>
      </c>
      <c r="M21" s="2938"/>
      <c r="N21" s="2477"/>
      <c r="O21" s="1433"/>
      <c r="P21" s="208"/>
      <c r="Q21" s="208"/>
      <c r="R21" s="1962"/>
    </row>
    <row r="22" spans="1:22" s="3" customFormat="1" ht="42" customHeight="1" x14ac:dyDescent="0.25">
      <c r="A22" s="2422"/>
      <c r="B22" s="13"/>
      <c r="C22" s="14"/>
      <c r="D22" s="2903" t="s">
        <v>32</v>
      </c>
      <c r="E22" s="483"/>
      <c r="F22" s="2433"/>
      <c r="G22" s="24" t="s">
        <v>23</v>
      </c>
      <c r="H22" s="106">
        <v>436.5</v>
      </c>
      <c r="I22" s="1134">
        <v>480.1</v>
      </c>
      <c r="J22" s="1135">
        <f>+I22-H22</f>
        <v>43.600000000000023</v>
      </c>
      <c r="K22" s="1609">
        <v>436.5</v>
      </c>
      <c r="L22" s="2136">
        <v>436.5</v>
      </c>
      <c r="M22" s="3040" t="s">
        <v>33</v>
      </c>
      <c r="N22" s="3062">
        <v>36</v>
      </c>
      <c r="O22" s="3064">
        <v>36</v>
      </c>
      <c r="P22" s="2478">
        <v>36</v>
      </c>
      <c r="Q22" s="2937" t="s">
        <v>463</v>
      </c>
      <c r="R22" s="1962"/>
    </row>
    <row r="23" spans="1:22" s="3" customFormat="1" ht="16.5" customHeight="1" x14ac:dyDescent="0.25">
      <c r="A23" s="2422"/>
      <c r="B23" s="13"/>
      <c r="C23" s="2482"/>
      <c r="D23" s="2879"/>
      <c r="E23" s="484"/>
      <c r="F23" s="2433"/>
      <c r="G23" s="34" t="s">
        <v>29</v>
      </c>
      <c r="H23" s="261">
        <f>+H22</f>
        <v>436.5</v>
      </c>
      <c r="I23" s="639">
        <f>+I22</f>
        <v>480.1</v>
      </c>
      <c r="J23" s="639">
        <f>+J22</f>
        <v>43.600000000000023</v>
      </c>
      <c r="K23" s="1561">
        <f>+K22</f>
        <v>436.5</v>
      </c>
      <c r="L23" s="2137">
        <f>+L22</f>
        <v>436.5</v>
      </c>
      <c r="M23" s="3041"/>
      <c r="N23" s="3063"/>
      <c r="O23" s="3065"/>
      <c r="P23" s="2479"/>
      <c r="Q23" s="2938"/>
      <c r="R23" s="1962"/>
    </row>
    <row r="24" spans="1:22" s="3" customFormat="1" ht="39.75" customHeight="1" x14ac:dyDescent="0.25">
      <c r="A24" s="2422"/>
      <c r="B24" s="13"/>
      <c r="C24" s="14"/>
      <c r="D24" s="2895" t="s">
        <v>34</v>
      </c>
      <c r="E24" s="3066" t="s">
        <v>170</v>
      </c>
      <c r="F24" s="2433"/>
      <c r="G24" s="24" t="s">
        <v>23</v>
      </c>
      <c r="H24" s="258">
        <v>469.2</v>
      </c>
      <c r="I24" s="641">
        <v>469.2</v>
      </c>
      <c r="J24" s="627"/>
      <c r="K24" s="258">
        <v>469.2</v>
      </c>
      <c r="L24" s="258">
        <v>469.2</v>
      </c>
      <c r="M24" s="3040" t="s">
        <v>35</v>
      </c>
      <c r="N24" s="37" t="s">
        <v>362</v>
      </c>
      <c r="O24" s="1612" t="s">
        <v>362</v>
      </c>
      <c r="P24" s="39" t="s">
        <v>362</v>
      </c>
      <c r="Q24" s="39"/>
      <c r="R24" s="1962"/>
    </row>
    <row r="25" spans="1:22" s="3" customFormat="1" ht="16.5" customHeight="1" x14ac:dyDescent="0.25">
      <c r="A25" s="2422"/>
      <c r="B25" s="13"/>
      <c r="C25" s="14"/>
      <c r="D25" s="2895"/>
      <c r="E25" s="3067"/>
      <c r="F25" s="2433"/>
      <c r="G25" s="34" t="s">
        <v>29</v>
      </c>
      <c r="H25" s="26">
        <f>+H24</f>
        <v>469.2</v>
      </c>
      <c r="I25" s="638">
        <f>+I24</f>
        <v>469.2</v>
      </c>
      <c r="J25" s="624"/>
      <c r="K25" s="27">
        <f>+K24</f>
        <v>469.2</v>
      </c>
      <c r="L25" s="2138">
        <f>+L24</f>
        <v>469.2</v>
      </c>
      <c r="M25" s="3040"/>
      <c r="N25" s="40" t="s">
        <v>363</v>
      </c>
      <c r="O25" s="1615" t="s">
        <v>363</v>
      </c>
      <c r="P25" s="42" t="s">
        <v>363</v>
      </c>
      <c r="Q25" s="42"/>
      <c r="R25" s="1962"/>
    </row>
    <row r="26" spans="1:22" s="3" customFormat="1" ht="36.75" customHeight="1" x14ac:dyDescent="0.25">
      <c r="A26" s="2925"/>
      <c r="B26" s="2927"/>
      <c r="C26" s="2492"/>
      <c r="D26" s="3005" t="s">
        <v>36</v>
      </c>
      <c r="E26" s="3068" t="s">
        <v>170</v>
      </c>
      <c r="F26" s="2415"/>
      <c r="G26" s="24" t="s">
        <v>25</v>
      </c>
      <c r="H26" s="43">
        <v>77.5</v>
      </c>
      <c r="I26" s="642">
        <v>77.5</v>
      </c>
      <c r="J26" s="628"/>
      <c r="K26" s="30">
        <v>77.5</v>
      </c>
      <c r="L26" s="2135">
        <v>77.5</v>
      </c>
      <c r="M26" s="2468" t="s">
        <v>159</v>
      </c>
      <c r="N26" s="1292">
        <v>1260</v>
      </c>
      <c r="O26" s="196">
        <v>1260</v>
      </c>
      <c r="P26" s="1422">
        <v>1260</v>
      </c>
      <c r="Q26" s="372"/>
      <c r="R26" s="1962"/>
      <c r="S26" s="276"/>
    </row>
    <row r="27" spans="1:22" s="3" customFormat="1" ht="21" customHeight="1" x14ac:dyDescent="0.25">
      <c r="A27" s="2925"/>
      <c r="B27" s="2927"/>
      <c r="C27" s="2492"/>
      <c r="D27" s="3038"/>
      <c r="E27" s="3069"/>
      <c r="F27" s="2415"/>
      <c r="G27" s="44" t="s">
        <v>29</v>
      </c>
      <c r="H27" s="261">
        <f>+H26</f>
        <v>77.5</v>
      </c>
      <c r="I27" s="639">
        <f>+I26</f>
        <v>77.5</v>
      </c>
      <c r="J27" s="625"/>
      <c r="K27" s="1561">
        <f>+K26</f>
        <v>77.5</v>
      </c>
      <c r="L27" s="2137">
        <f>+L26</f>
        <v>77.5</v>
      </c>
      <c r="M27" s="186"/>
      <c r="N27" s="46"/>
      <c r="O27" s="193"/>
      <c r="P27" s="47"/>
      <c r="Q27" s="47"/>
      <c r="R27" s="1962"/>
    </row>
    <row r="28" spans="1:22" s="2" customFormat="1" ht="16.5" customHeight="1" x14ac:dyDescent="0.25">
      <c r="A28" s="2925"/>
      <c r="B28" s="2927"/>
      <c r="C28" s="2492"/>
      <c r="D28" s="2895" t="s">
        <v>232</v>
      </c>
      <c r="E28" s="2974" t="s">
        <v>179</v>
      </c>
      <c r="F28" s="2907"/>
      <c r="G28" s="891" t="s">
        <v>23</v>
      </c>
      <c r="H28" s="51">
        <v>234.1</v>
      </c>
      <c r="I28" s="2538">
        <v>289.3</v>
      </c>
      <c r="J28" s="2701">
        <f>+I28-H28</f>
        <v>55.200000000000017</v>
      </c>
      <c r="K28" s="405">
        <v>287.60000000000002</v>
      </c>
      <c r="L28" s="655">
        <v>71.900000000000006</v>
      </c>
      <c r="M28" s="2895" t="s">
        <v>248</v>
      </c>
      <c r="N28" s="162">
        <v>108</v>
      </c>
      <c r="O28" s="1621">
        <v>108</v>
      </c>
      <c r="P28" s="734">
        <v>108</v>
      </c>
      <c r="Q28" s="3070" t="s">
        <v>463</v>
      </c>
      <c r="R28" s="1941"/>
    </row>
    <row r="29" spans="1:22" s="2" customFormat="1" ht="16.5" customHeight="1" x14ac:dyDescent="0.25">
      <c r="A29" s="2925"/>
      <c r="B29" s="2927"/>
      <c r="C29" s="2492"/>
      <c r="D29" s="2895"/>
      <c r="E29" s="2974"/>
      <c r="F29" s="2907"/>
      <c r="G29" s="387" t="s">
        <v>333</v>
      </c>
      <c r="H29" s="51">
        <v>169.6</v>
      </c>
      <c r="I29" s="2538">
        <v>197.2</v>
      </c>
      <c r="J29" s="2539">
        <f>+I29-H29</f>
        <v>27.599999999999994</v>
      </c>
      <c r="K29" s="52"/>
      <c r="L29" s="2139"/>
      <c r="M29" s="2895"/>
      <c r="N29" s="162"/>
      <c r="O29" s="216"/>
      <c r="P29" s="734"/>
      <c r="Q29" s="3071"/>
      <c r="R29" s="1941"/>
      <c r="T29" s="3"/>
    </row>
    <row r="30" spans="1:22" s="2" customFormat="1" ht="21" customHeight="1" x14ac:dyDescent="0.25">
      <c r="A30" s="2422"/>
      <c r="B30" s="2420"/>
      <c r="C30" s="2492"/>
      <c r="D30" s="2895"/>
      <c r="E30" s="2974"/>
      <c r="F30" s="2907"/>
      <c r="G30" s="387" t="s">
        <v>287</v>
      </c>
      <c r="H30" s="51">
        <v>64.5</v>
      </c>
      <c r="I30" s="2700">
        <v>36.9</v>
      </c>
      <c r="J30" s="2539">
        <f>+I30-H30</f>
        <v>-27.6</v>
      </c>
      <c r="K30" s="52">
        <v>198.3</v>
      </c>
      <c r="L30" s="2139">
        <v>16.600000000000001</v>
      </c>
      <c r="M30" s="2895"/>
      <c r="N30" s="162"/>
      <c r="O30" s="216"/>
      <c r="P30" s="734"/>
      <c r="Q30" s="3071"/>
      <c r="R30" s="1941"/>
      <c r="T30" s="3"/>
      <c r="V30" s="3"/>
    </row>
    <row r="31" spans="1:22" s="2" customFormat="1" ht="17.25" customHeight="1" x14ac:dyDescent="0.25">
      <c r="A31" s="2422"/>
      <c r="B31" s="2420"/>
      <c r="C31" s="2451"/>
      <c r="D31" s="3038"/>
      <c r="E31" s="2975"/>
      <c r="F31" s="2907"/>
      <c r="G31" s="34" t="s">
        <v>29</v>
      </c>
      <c r="H31" s="26">
        <f>SUM(H28:H30)</f>
        <v>468.2</v>
      </c>
      <c r="I31" s="638">
        <f>SUM(I28:I30)</f>
        <v>523.4</v>
      </c>
      <c r="J31" s="638">
        <f>SUM(J28:J30)</f>
        <v>55.20000000000001</v>
      </c>
      <c r="K31" s="27">
        <f>SUM(K28:K30)</f>
        <v>485.90000000000003</v>
      </c>
      <c r="L31" s="624">
        <f>SUM(L28:L30)</f>
        <v>88.5</v>
      </c>
      <c r="M31" s="2419"/>
      <c r="N31" s="2417"/>
      <c r="O31" s="62"/>
      <c r="P31" s="2478"/>
      <c r="Q31" s="3072"/>
      <c r="R31" s="1941"/>
      <c r="V31" s="3"/>
    </row>
    <row r="32" spans="1:22" s="2" customFormat="1" ht="41.25" customHeight="1" x14ac:dyDescent="0.25">
      <c r="A32" s="2422"/>
      <c r="B32" s="2420"/>
      <c r="C32" s="2492"/>
      <c r="D32" s="2895" t="s">
        <v>309</v>
      </c>
      <c r="E32" s="2974"/>
      <c r="F32" s="2907"/>
      <c r="G32" s="387" t="s">
        <v>25</v>
      </c>
      <c r="H32" s="2510">
        <v>39.200000000000003</v>
      </c>
      <c r="I32" s="2512">
        <v>39.200000000000003</v>
      </c>
      <c r="J32" s="2515"/>
      <c r="K32" s="2508">
        <v>41.8</v>
      </c>
      <c r="L32" s="1122">
        <v>41.8</v>
      </c>
      <c r="M32" s="1630" t="s">
        <v>364</v>
      </c>
      <c r="N32" s="2100">
        <v>6</v>
      </c>
      <c r="O32" s="1571">
        <v>6</v>
      </c>
      <c r="P32" s="1572">
        <v>6</v>
      </c>
      <c r="Q32" s="1572"/>
      <c r="R32" s="1941"/>
    </row>
    <row r="33" spans="1:22" s="2" customFormat="1" ht="23.25" customHeight="1" x14ac:dyDescent="0.25">
      <c r="A33" s="2422"/>
      <c r="B33" s="2420"/>
      <c r="C33" s="2492"/>
      <c r="D33" s="2895"/>
      <c r="E33" s="2974"/>
      <c r="F33" s="2907"/>
      <c r="G33" s="891"/>
      <c r="H33" s="2511"/>
      <c r="I33" s="2513"/>
      <c r="J33" s="2516"/>
      <c r="K33" s="2509"/>
      <c r="L33" s="1329"/>
      <c r="M33" s="2878" t="s">
        <v>450</v>
      </c>
      <c r="N33" s="2101">
        <v>10</v>
      </c>
      <c r="O33" s="411">
        <v>10</v>
      </c>
      <c r="P33" s="1632">
        <v>10</v>
      </c>
      <c r="Q33" s="1632"/>
      <c r="R33" s="1941"/>
    </row>
    <row r="34" spans="1:22" s="2" customFormat="1" ht="17.25" customHeight="1" x14ac:dyDescent="0.25">
      <c r="A34" s="2422"/>
      <c r="B34" s="2420"/>
      <c r="C34" s="2451"/>
      <c r="D34" s="3038"/>
      <c r="E34" s="2974"/>
      <c r="F34" s="2907"/>
      <c r="G34" s="34" t="s">
        <v>29</v>
      </c>
      <c r="H34" s="1633">
        <f>SUM(H32:H33)</f>
        <v>39.200000000000003</v>
      </c>
      <c r="I34" s="1634">
        <f>SUM(I32:I33)</f>
        <v>39.200000000000003</v>
      </c>
      <c r="J34" s="1635"/>
      <c r="K34" s="1637">
        <f>SUM(K32:K33)</f>
        <v>41.8</v>
      </c>
      <c r="L34" s="2140">
        <f>SUM(L32:L33)</f>
        <v>41.8</v>
      </c>
      <c r="M34" s="2879"/>
      <c r="N34" s="2487"/>
      <c r="O34" s="1639"/>
      <c r="P34" s="1640"/>
      <c r="Q34" s="2524"/>
      <c r="R34" s="1941"/>
    </row>
    <row r="35" spans="1:22" s="2" customFormat="1" ht="27.75" customHeight="1" x14ac:dyDescent="0.25">
      <c r="A35" s="2730"/>
      <c r="B35" s="2731"/>
      <c r="C35" s="2770"/>
      <c r="D35" s="3005" t="s">
        <v>310</v>
      </c>
      <c r="E35" s="2974"/>
      <c r="F35" s="2907"/>
      <c r="G35" s="388" t="s">
        <v>41</v>
      </c>
      <c r="H35" s="2726">
        <v>157.4</v>
      </c>
      <c r="I35" s="2748">
        <v>157.4</v>
      </c>
      <c r="J35" s="2755"/>
      <c r="K35" s="2725">
        <v>157.4</v>
      </c>
      <c r="L35" s="2755">
        <v>157.4</v>
      </c>
      <c r="M35" s="2878" t="s">
        <v>312</v>
      </c>
      <c r="N35" s="2101">
        <v>30</v>
      </c>
      <c r="O35" s="1833">
        <v>30</v>
      </c>
      <c r="P35" s="1632">
        <v>30</v>
      </c>
      <c r="Q35" s="1632"/>
      <c r="R35" s="1941"/>
    </row>
    <row r="36" spans="1:22" s="2" customFormat="1" ht="17.25" customHeight="1" x14ac:dyDescent="0.25">
      <c r="A36" s="2376"/>
      <c r="B36" s="2760"/>
      <c r="C36" s="233"/>
      <c r="D36" s="3038"/>
      <c r="E36" s="2975"/>
      <c r="F36" s="3039"/>
      <c r="G36" s="34" t="s">
        <v>29</v>
      </c>
      <c r="H36" s="1633">
        <f>SUM(H35:H35)</f>
        <v>157.4</v>
      </c>
      <c r="I36" s="1634">
        <f>SUM(I35:I35)</f>
        <v>157.4</v>
      </c>
      <c r="J36" s="1635"/>
      <c r="K36" s="1637">
        <f>SUM(K35:K35)</f>
        <v>157.4</v>
      </c>
      <c r="L36" s="1635">
        <f>SUM(L35:L35)</f>
        <v>157.4</v>
      </c>
      <c r="M36" s="2879"/>
      <c r="N36" s="2756"/>
      <c r="O36" s="1639"/>
      <c r="P36" s="1640"/>
      <c r="Q36" s="2524"/>
      <c r="R36" s="1941"/>
    </row>
    <row r="37" spans="1:22" s="2" customFormat="1" ht="64.5" customHeight="1" x14ac:dyDescent="0.25">
      <c r="A37" s="2422"/>
      <c r="B37" s="2420"/>
      <c r="C37" s="2492"/>
      <c r="D37" s="1336" t="s">
        <v>366</v>
      </c>
      <c r="E37" s="581"/>
      <c r="F37" s="2143"/>
      <c r="G37" s="612"/>
      <c r="H37" s="2308"/>
      <c r="I37" s="2309"/>
      <c r="J37" s="2310"/>
      <c r="K37" s="614"/>
      <c r="L37" s="2310"/>
      <c r="M37" s="2092" t="s">
        <v>367</v>
      </c>
      <c r="N37" s="2103">
        <v>2500</v>
      </c>
      <c r="O37" s="1644">
        <v>2500</v>
      </c>
      <c r="P37" s="1645">
        <v>2500</v>
      </c>
      <c r="Q37" s="2525"/>
      <c r="R37" s="1941"/>
    </row>
    <row r="38" spans="1:22" s="2" customFormat="1" ht="53.25" customHeight="1" x14ac:dyDescent="0.25">
      <c r="A38" s="2422"/>
      <c r="B38" s="2420"/>
      <c r="C38" s="2492"/>
      <c r="D38" s="2867" t="s">
        <v>439</v>
      </c>
      <c r="E38" s="581"/>
      <c r="F38" s="2143"/>
      <c r="G38" s="1566"/>
      <c r="H38" s="1646"/>
      <c r="I38" s="2498"/>
      <c r="J38" s="1647"/>
      <c r="K38" s="2094"/>
      <c r="L38" s="1647"/>
      <c r="M38" s="2096" t="s">
        <v>367</v>
      </c>
      <c r="N38" s="2486">
        <v>2500</v>
      </c>
      <c r="O38" s="1576">
        <v>2500</v>
      </c>
      <c r="P38" s="1648">
        <v>2500</v>
      </c>
      <c r="Q38" s="2526"/>
      <c r="R38" s="1941"/>
    </row>
    <row r="39" spans="1:22" s="2" customFormat="1" ht="17.25" customHeight="1" thickBot="1" x14ac:dyDescent="0.3">
      <c r="A39" s="2428"/>
      <c r="B39" s="2429"/>
      <c r="C39" s="2493"/>
      <c r="D39" s="2929"/>
      <c r="E39" s="2966" t="s">
        <v>38</v>
      </c>
      <c r="F39" s="2967"/>
      <c r="G39" s="2968"/>
      <c r="H39" s="54">
        <f>H31+H27+H25+H23+H21+H19+H34+H36</f>
        <v>7690.4</v>
      </c>
      <c r="I39" s="643">
        <f>I31+I27+I25+I23+I21+I19+I34+I36</f>
        <v>7574.5999999999995</v>
      </c>
      <c r="J39" s="643">
        <f>J31+J27+J25+J23+J21+J19+J34+J36</f>
        <v>-115.8000000000001</v>
      </c>
      <c r="K39" s="55">
        <f>K31+K27+K25+K23+K21+K19+K34+K36</f>
        <v>7910.1</v>
      </c>
      <c r="L39" s="629">
        <f>L31+L27+L25+L23+L21+L19+L34+L36</f>
        <v>7512.7</v>
      </c>
      <c r="M39" s="2097"/>
      <c r="N39" s="2104"/>
      <c r="O39" s="1434"/>
      <c r="P39" s="489"/>
      <c r="Q39" s="489"/>
      <c r="R39" s="1941"/>
      <c r="S39" s="3"/>
      <c r="V39" s="3"/>
    </row>
    <row r="40" spans="1:22" s="3" customFormat="1" ht="64.5" customHeight="1" x14ac:dyDescent="0.25">
      <c r="A40" s="2925" t="s">
        <v>17</v>
      </c>
      <c r="B40" s="2927" t="s">
        <v>17</v>
      </c>
      <c r="C40" s="2999" t="s">
        <v>39</v>
      </c>
      <c r="D40" s="2868" t="s">
        <v>40</v>
      </c>
      <c r="E40" s="3001"/>
      <c r="F40" s="3003" t="s">
        <v>22</v>
      </c>
      <c r="G40" s="16" t="s">
        <v>41</v>
      </c>
      <c r="H40" s="48">
        <v>12529</v>
      </c>
      <c r="I40" s="2702">
        <v>13213.2</v>
      </c>
      <c r="J40" s="2703">
        <f>+I40-H40</f>
        <v>684.20000000000073</v>
      </c>
      <c r="K40" s="53">
        <v>12529</v>
      </c>
      <c r="L40" s="53">
        <v>12529</v>
      </c>
      <c r="M40" s="2496" t="s">
        <v>42</v>
      </c>
      <c r="N40" s="2490">
        <v>6800</v>
      </c>
      <c r="O40" s="194">
        <v>6800</v>
      </c>
      <c r="P40" s="2469">
        <v>6800</v>
      </c>
      <c r="Q40" s="2722" t="s">
        <v>467</v>
      </c>
      <c r="R40" s="1962"/>
    </row>
    <row r="41" spans="1:22" s="3" customFormat="1" ht="16.5" customHeight="1" thickBot="1" x14ac:dyDescent="0.3">
      <c r="A41" s="2982"/>
      <c r="B41" s="2983"/>
      <c r="C41" s="3000"/>
      <c r="D41" s="2929"/>
      <c r="E41" s="3002"/>
      <c r="F41" s="3004"/>
      <c r="G41" s="57" t="s">
        <v>29</v>
      </c>
      <c r="H41" s="54">
        <f>+H40</f>
        <v>12529</v>
      </c>
      <c r="I41" s="643">
        <f>+I40</f>
        <v>13213.2</v>
      </c>
      <c r="J41" s="643">
        <f>+J40</f>
        <v>684.20000000000073</v>
      </c>
      <c r="K41" s="55">
        <f>+K40</f>
        <v>12529</v>
      </c>
      <c r="L41" s="55">
        <f>+L40</f>
        <v>12529</v>
      </c>
      <c r="M41" s="189"/>
      <c r="N41" s="2491"/>
      <c r="O41" s="1435"/>
      <c r="P41" s="2470"/>
      <c r="Q41" s="2470"/>
      <c r="R41" s="1962"/>
    </row>
    <row r="42" spans="1:22" s="3" customFormat="1" ht="38.25" customHeight="1" x14ac:dyDescent="0.25">
      <c r="A42" s="2438" t="s">
        <v>17</v>
      </c>
      <c r="B42" s="9" t="s">
        <v>17</v>
      </c>
      <c r="C42" s="374" t="s">
        <v>43</v>
      </c>
      <c r="D42" s="2928" t="s">
        <v>44</v>
      </c>
      <c r="E42" s="475"/>
      <c r="F42" s="200" t="s">
        <v>22</v>
      </c>
      <c r="G42" s="2465" t="s">
        <v>41</v>
      </c>
      <c r="H42" s="260">
        <v>2514.1999999999998</v>
      </c>
      <c r="I42" s="2704">
        <v>13641.4</v>
      </c>
      <c r="J42" s="2705">
        <f>+I42-H42</f>
        <v>11127.2</v>
      </c>
      <c r="K42" s="1652">
        <v>2514.1999999999998</v>
      </c>
      <c r="L42" s="1652">
        <v>2514.1999999999998</v>
      </c>
      <c r="M42" s="2954" t="s">
        <v>42</v>
      </c>
      <c r="N42" s="2956">
        <v>5868</v>
      </c>
      <c r="O42" s="2958">
        <v>5868</v>
      </c>
      <c r="P42" s="2991">
        <v>5869</v>
      </c>
      <c r="Q42" s="3075" t="s">
        <v>466</v>
      </c>
      <c r="R42" s="1962"/>
    </row>
    <row r="43" spans="1:22" s="3" customFormat="1" ht="16.5" customHeight="1" thickBot="1" x14ac:dyDescent="0.3">
      <c r="A43" s="2428"/>
      <c r="B43" s="59"/>
      <c r="C43" s="2431"/>
      <c r="D43" s="2929"/>
      <c r="E43" s="60"/>
      <c r="F43" s="2434"/>
      <c r="G43" s="57" t="s">
        <v>29</v>
      </c>
      <c r="H43" s="54">
        <f>+H42</f>
        <v>2514.1999999999998</v>
      </c>
      <c r="I43" s="643">
        <f>+I42</f>
        <v>13641.4</v>
      </c>
      <c r="J43" s="643">
        <f>+J42</f>
        <v>11127.2</v>
      </c>
      <c r="K43" s="55">
        <f>+K42</f>
        <v>2514.1999999999998</v>
      </c>
      <c r="L43" s="58">
        <f>+L42</f>
        <v>2514.1999999999998</v>
      </c>
      <c r="M43" s="2955"/>
      <c r="N43" s="2957"/>
      <c r="O43" s="2959"/>
      <c r="P43" s="2992"/>
      <c r="Q43" s="3076"/>
      <c r="R43" s="1962"/>
    </row>
    <row r="44" spans="1:22" s="2" customFormat="1" ht="54" customHeight="1" x14ac:dyDescent="0.25">
      <c r="A44" s="2924" t="s">
        <v>17</v>
      </c>
      <c r="B44" s="2926" t="s">
        <v>17</v>
      </c>
      <c r="C44" s="2984" t="s">
        <v>45</v>
      </c>
      <c r="D44" s="2928" t="s">
        <v>296</v>
      </c>
      <c r="E44" s="475"/>
      <c r="F44" s="2450" t="s">
        <v>22</v>
      </c>
      <c r="G44" s="61" t="s">
        <v>25</v>
      </c>
      <c r="H44" s="228">
        <v>401.2</v>
      </c>
      <c r="I44" s="646">
        <v>401.2</v>
      </c>
      <c r="J44" s="632"/>
      <c r="K44" s="1950">
        <v>401.2</v>
      </c>
      <c r="L44" s="228">
        <v>401.2</v>
      </c>
      <c r="M44" s="2993" t="s">
        <v>297</v>
      </c>
      <c r="N44" s="2995">
        <v>350</v>
      </c>
      <c r="O44" s="2997">
        <v>350</v>
      </c>
      <c r="P44" s="2474">
        <v>350</v>
      </c>
      <c r="Q44" s="2474"/>
      <c r="R44" s="1941"/>
      <c r="S44" s="275"/>
    </row>
    <row r="45" spans="1:22" s="3" customFormat="1" ht="16.5" customHeight="1" thickBot="1" x14ac:dyDescent="0.3">
      <c r="A45" s="2982"/>
      <c r="B45" s="2983"/>
      <c r="C45" s="2986"/>
      <c r="D45" s="2929"/>
      <c r="E45" s="60"/>
      <c r="F45" s="2434"/>
      <c r="G45" s="57" t="s">
        <v>29</v>
      </c>
      <c r="H45" s="54">
        <f>+H44</f>
        <v>401.2</v>
      </c>
      <c r="I45" s="643">
        <f>+I44</f>
        <v>401.2</v>
      </c>
      <c r="J45" s="629"/>
      <c r="K45" s="55">
        <f>+K44</f>
        <v>401.2</v>
      </c>
      <c r="L45" s="58">
        <f>+L44</f>
        <v>401.2</v>
      </c>
      <c r="M45" s="2994"/>
      <c r="N45" s="2996"/>
      <c r="O45" s="2998"/>
      <c r="P45" s="2475"/>
      <c r="Q45" s="2475"/>
      <c r="R45" s="1962"/>
    </row>
    <row r="46" spans="1:22" s="2" customFormat="1" ht="41.25" customHeight="1" x14ac:dyDescent="0.25">
      <c r="A46" s="2924" t="s">
        <v>17</v>
      </c>
      <c r="B46" s="2926" t="s">
        <v>17</v>
      </c>
      <c r="C46" s="2984" t="s">
        <v>46</v>
      </c>
      <c r="D46" s="2928" t="s">
        <v>421</v>
      </c>
      <c r="E46" s="475"/>
      <c r="F46" s="2450" t="s">
        <v>22</v>
      </c>
      <c r="G46" s="61" t="s">
        <v>23</v>
      </c>
      <c r="H46" s="528">
        <v>238.4</v>
      </c>
      <c r="I46" s="684">
        <v>238.4</v>
      </c>
      <c r="J46" s="661"/>
      <c r="K46" s="528">
        <v>238.4</v>
      </c>
      <c r="L46" s="528">
        <v>238.4</v>
      </c>
      <c r="M46" s="2235" t="s">
        <v>419</v>
      </c>
      <c r="N46" s="1873">
        <v>200</v>
      </c>
      <c r="O46" s="1875">
        <v>200</v>
      </c>
      <c r="P46" s="1869">
        <v>200</v>
      </c>
      <c r="Q46" s="1869"/>
      <c r="R46" s="1941"/>
      <c r="S46" s="275"/>
      <c r="V46" s="3"/>
    </row>
    <row r="47" spans="1:22" s="2" customFormat="1" ht="24" customHeight="1" x14ac:dyDescent="0.25">
      <c r="A47" s="2925"/>
      <c r="B47" s="2927"/>
      <c r="C47" s="2985"/>
      <c r="D47" s="2868"/>
      <c r="E47" s="62"/>
      <c r="F47" s="131"/>
      <c r="G47" s="606"/>
      <c r="H47" s="110"/>
      <c r="I47" s="674"/>
      <c r="J47" s="651"/>
      <c r="K47" s="389"/>
      <c r="L47" s="110"/>
      <c r="M47" s="2976" t="s">
        <v>420</v>
      </c>
      <c r="N47" s="1874">
        <v>50</v>
      </c>
      <c r="O47" s="1876">
        <v>50</v>
      </c>
      <c r="P47" s="1871">
        <v>50</v>
      </c>
      <c r="Q47" s="1871"/>
      <c r="R47" s="1941"/>
      <c r="S47" s="275"/>
    </row>
    <row r="48" spans="1:22" s="3" customFormat="1" ht="16.5" customHeight="1" thickBot="1" x14ac:dyDescent="0.3">
      <c r="A48" s="2982"/>
      <c r="B48" s="2983"/>
      <c r="C48" s="2986"/>
      <c r="D48" s="2929"/>
      <c r="E48" s="60"/>
      <c r="F48" s="2434"/>
      <c r="G48" s="57" t="s">
        <v>29</v>
      </c>
      <c r="H48" s="54">
        <f>+H46</f>
        <v>238.4</v>
      </c>
      <c r="I48" s="643">
        <f>+I46</f>
        <v>238.4</v>
      </c>
      <c r="J48" s="629"/>
      <c r="K48" s="55">
        <f>+K46</f>
        <v>238.4</v>
      </c>
      <c r="L48" s="58">
        <f>+L46</f>
        <v>238.4</v>
      </c>
      <c r="M48" s="2987"/>
      <c r="N48" s="2105"/>
      <c r="O48" s="1867"/>
      <c r="P48" s="2475"/>
      <c r="Q48" s="2527"/>
      <c r="R48" s="1962"/>
    </row>
    <row r="49" spans="1:20" s="2" customFormat="1" ht="16.5" customHeight="1" thickBot="1" x14ac:dyDescent="0.3">
      <c r="A49" s="2373" t="s">
        <v>17</v>
      </c>
      <c r="B49" s="8" t="s">
        <v>17</v>
      </c>
      <c r="C49" s="2988" t="s">
        <v>47</v>
      </c>
      <c r="D49" s="2989"/>
      <c r="E49" s="2989"/>
      <c r="F49" s="2989"/>
      <c r="G49" s="2990"/>
      <c r="H49" s="165">
        <f t="shared" ref="H49:L49" si="0">H45+H43+H41+H39+H48</f>
        <v>23373.200000000001</v>
      </c>
      <c r="I49" s="719">
        <f t="shared" ref="I49" si="1">I45+I43+I41+I39+I48</f>
        <v>35068.800000000003</v>
      </c>
      <c r="J49" s="719">
        <f>J45+J43+J41+J39+J48</f>
        <v>11695.600000000002</v>
      </c>
      <c r="K49" s="1940">
        <f t="shared" si="0"/>
        <v>23592.9</v>
      </c>
      <c r="L49" s="2559">
        <f t="shared" si="0"/>
        <v>23195.5</v>
      </c>
      <c r="M49" s="2857"/>
      <c r="N49" s="2858"/>
      <c r="O49" s="2858"/>
      <c r="P49" s="2858"/>
      <c r="Q49" s="2859"/>
      <c r="R49" s="1941"/>
      <c r="T49" s="3"/>
    </row>
    <row r="50" spans="1:20" s="2" customFormat="1" ht="16.5" customHeight="1" thickBot="1" x14ac:dyDescent="0.3">
      <c r="A50" s="2379" t="s">
        <v>17</v>
      </c>
      <c r="B50" s="8" t="s">
        <v>39</v>
      </c>
      <c r="C50" s="2865" t="s">
        <v>48</v>
      </c>
      <c r="D50" s="2865"/>
      <c r="E50" s="2865"/>
      <c r="F50" s="2865"/>
      <c r="G50" s="2865"/>
      <c r="H50" s="2865"/>
      <c r="I50" s="2865"/>
      <c r="J50" s="2865"/>
      <c r="K50" s="2865"/>
      <c r="L50" s="2865"/>
      <c r="M50" s="2865"/>
      <c r="N50" s="2865"/>
      <c r="O50" s="2865"/>
      <c r="P50" s="2865"/>
      <c r="Q50" s="2866"/>
      <c r="R50" s="1941"/>
    </row>
    <row r="51" spans="1:20" s="3" customFormat="1" ht="16.5" customHeight="1" x14ac:dyDescent="0.25">
      <c r="A51" s="2438" t="s">
        <v>17</v>
      </c>
      <c r="B51" s="2439" t="s">
        <v>39</v>
      </c>
      <c r="C51" s="67" t="s">
        <v>17</v>
      </c>
      <c r="D51" s="2484" t="s">
        <v>49</v>
      </c>
      <c r="E51" s="2978" t="s">
        <v>176</v>
      </c>
      <c r="F51" s="1574">
        <v>3</v>
      </c>
      <c r="G51" s="608" t="s">
        <v>25</v>
      </c>
      <c r="H51" s="899">
        <v>3932.6</v>
      </c>
      <c r="I51" s="753">
        <v>4187.2</v>
      </c>
      <c r="J51" s="754">
        <f>+I51-H51</f>
        <v>254.59999999999991</v>
      </c>
      <c r="K51" s="1515">
        <v>3983.5</v>
      </c>
      <c r="L51" s="899">
        <v>3981.9</v>
      </c>
      <c r="M51" s="406"/>
      <c r="N51" s="2113"/>
      <c r="O51" s="1436"/>
      <c r="P51" s="1519"/>
      <c r="Q51" s="3073" t="s">
        <v>465</v>
      </c>
      <c r="R51" s="1962"/>
    </row>
    <row r="52" spans="1:20" s="3" customFormat="1" ht="16.5" customHeight="1" x14ac:dyDescent="0.25">
      <c r="A52" s="2422"/>
      <c r="B52" s="2420"/>
      <c r="C52" s="391"/>
      <c r="D52" s="2485"/>
      <c r="E52" s="2979"/>
      <c r="F52" s="739"/>
      <c r="G52" s="502" t="s">
        <v>52</v>
      </c>
      <c r="H52" s="394">
        <v>648.4</v>
      </c>
      <c r="I52" s="671">
        <v>648.4</v>
      </c>
      <c r="J52" s="1051"/>
      <c r="K52" s="395">
        <v>648.4</v>
      </c>
      <c r="L52" s="1051">
        <v>648.4</v>
      </c>
      <c r="M52" s="2146"/>
      <c r="N52" s="2102"/>
      <c r="O52" s="1428"/>
      <c r="P52" s="1841"/>
      <c r="Q52" s="2834"/>
      <c r="R52" s="1962"/>
    </row>
    <row r="53" spans="1:20" s="3" customFormat="1" ht="16.5" customHeight="1" x14ac:dyDescent="0.25">
      <c r="A53" s="2422"/>
      <c r="B53" s="2420"/>
      <c r="C53" s="391"/>
      <c r="D53" s="2485"/>
      <c r="E53" s="2979"/>
      <c r="F53" s="739"/>
      <c r="G53" s="419" t="s">
        <v>23</v>
      </c>
      <c r="H53" s="649">
        <v>254.3</v>
      </c>
      <c r="I53" s="672">
        <v>245.4</v>
      </c>
      <c r="J53" s="649"/>
      <c r="K53" s="2141">
        <v>113.3</v>
      </c>
      <c r="L53" s="649">
        <v>111.6</v>
      </c>
      <c r="M53" s="2146"/>
      <c r="N53" s="2102"/>
      <c r="O53" s="1428"/>
      <c r="P53" s="1841"/>
      <c r="Q53" s="2834"/>
      <c r="R53" s="1962"/>
    </row>
    <row r="54" spans="1:20" s="3" customFormat="1" ht="16.5" customHeight="1" x14ac:dyDescent="0.25">
      <c r="A54" s="2422"/>
      <c r="B54" s="2420"/>
      <c r="C54" s="391"/>
      <c r="D54" s="2485"/>
      <c r="E54" s="2979"/>
      <c r="F54" s="739"/>
      <c r="G54" s="2106" t="s">
        <v>290</v>
      </c>
      <c r="H54" s="394">
        <v>69.5</v>
      </c>
      <c r="I54" s="671">
        <v>69.5</v>
      </c>
      <c r="J54" s="1051"/>
      <c r="K54" s="395"/>
      <c r="L54" s="1051"/>
      <c r="M54" s="2146"/>
      <c r="N54" s="2102"/>
      <c r="O54" s="1428"/>
      <c r="P54" s="1841"/>
      <c r="Q54" s="2834"/>
      <c r="R54" s="1962"/>
    </row>
    <row r="55" spans="1:20" s="3" customFormat="1" ht="16.5" customHeight="1" x14ac:dyDescent="0.25">
      <c r="A55" s="2422"/>
      <c r="B55" s="2420"/>
      <c r="C55" s="391"/>
      <c r="D55" s="2485"/>
      <c r="E55" s="2979"/>
      <c r="F55" s="739"/>
      <c r="G55" s="387" t="s">
        <v>287</v>
      </c>
      <c r="H55" s="649">
        <v>46.8</v>
      </c>
      <c r="I55" s="2706">
        <v>39.200000000000003</v>
      </c>
      <c r="J55" s="2707">
        <f>+I55-H55</f>
        <v>-7.5999999999999943</v>
      </c>
      <c r="K55" s="2141">
        <v>18.600000000000001</v>
      </c>
      <c r="L55" s="649"/>
      <c r="M55" s="2146"/>
      <c r="N55" s="2102"/>
      <c r="O55" s="1428"/>
      <c r="P55" s="1841"/>
      <c r="Q55" s="2834"/>
      <c r="R55" s="1962"/>
    </row>
    <row r="56" spans="1:20" s="3" customFormat="1" ht="16.5" customHeight="1" x14ac:dyDescent="0.25">
      <c r="A56" s="2422"/>
      <c r="B56" s="2420"/>
      <c r="C56" s="391"/>
      <c r="D56" s="2485"/>
      <c r="E56" s="2979"/>
      <c r="F56" s="739"/>
      <c r="G56" s="388" t="s">
        <v>81</v>
      </c>
      <c r="H56" s="394">
        <v>50.3</v>
      </c>
      <c r="I56" s="671">
        <v>50.3</v>
      </c>
      <c r="J56" s="1051"/>
      <c r="K56" s="395">
        <v>43.1</v>
      </c>
      <c r="L56" s="1051">
        <v>43.1</v>
      </c>
      <c r="M56" s="2146"/>
      <c r="N56" s="2102"/>
      <c r="O56" s="1428"/>
      <c r="P56" s="1841"/>
      <c r="Q56" s="2834"/>
      <c r="R56" s="1962"/>
    </row>
    <row r="57" spans="1:20" s="3" customFormat="1" ht="16.5" customHeight="1" x14ac:dyDescent="0.25">
      <c r="A57" s="2422"/>
      <c r="B57" s="2420"/>
      <c r="C57" s="391"/>
      <c r="D57" s="2485"/>
      <c r="E57" s="2979"/>
      <c r="F57" s="739"/>
      <c r="G57" s="2145" t="s">
        <v>41</v>
      </c>
      <c r="H57" s="649">
        <v>190.7</v>
      </c>
      <c r="I57" s="672">
        <v>190.7</v>
      </c>
      <c r="J57" s="649"/>
      <c r="K57" s="2141">
        <v>153.5</v>
      </c>
      <c r="L57" s="649">
        <v>153.5</v>
      </c>
      <c r="M57" s="2146"/>
      <c r="N57" s="2102"/>
      <c r="O57" s="1428"/>
      <c r="P57" s="1841"/>
      <c r="Q57" s="2834"/>
      <c r="R57" s="1962"/>
    </row>
    <row r="58" spans="1:20" s="3" customFormat="1" ht="16.5" customHeight="1" x14ac:dyDescent="0.25">
      <c r="A58" s="2422"/>
      <c r="B58" s="2420"/>
      <c r="C58" s="391"/>
      <c r="D58" s="2485"/>
      <c r="E58" s="2979"/>
      <c r="F58" s="739"/>
      <c r="G58" s="393" t="s">
        <v>54</v>
      </c>
      <c r="H58" s="394">
        <v>3</v>
      </c>
      <c r="I58" s="671">
        <v>3</v>
      </c>
      <c r="J58" s="1051"/>
      <c r="K58" s="395">
        <v>3</v>
      </c>
      <c r="L58" s="1051">
        <v>3</v>
      </c>
      <c r="M58" s="2146"/>
      <c r="N58" s="2102"/>
      <c r="O58" s="1428"/>
      <c r="P58" s="1841"/>
      <c r="Q58" s="3074"/>
      <c r="R58" s="1962"/>
    </row>
    <row r="59" spans="1:20" s="3" customFormat="1" ht="30" customHeight="1" x14ac:dyDescent="0.25">
      <c r="A59" s="2422"/>
      <c r="B59" s="2420"/>
      <c r="C59" s="2492"/>
      <c r="D59" s="2455" t="s">
        <v>252</v>
      </c>
      <c r="E59" s="2979"/>
      <c r="F59" s="739"/>
      <c r="G59" s="503"/>
      <c r="H59" s="1622"/>
      <c r="I59" s="984"/>
      <c r="J59" s="1622"/>
      <c r="K59" s="52"/>
      <c r="L59" s="2139"/>
      <c r="M59" s="398" t="s">
        <v>126</v>
      </c>
      <c r="N59" s="2098">
        <v>82</v>
      </c>
      <c r="O59" s="32">
        <v>82</v>
      </c>
      <c r="P59" s="1540">
        <v>82</v>
      </c>
      <c r="Q59" s="1540"/>
      <c r="R59" s="1962"/>
    </row>
    <row r="60" spans="1:20" s="3" customFormat="1" ht="15.75" customHeight="1" x14ac:dyDescent="0.25">
      <c r="A60" s="2422"/>
      <c r="B60" s="2420"/>
      <c r="C60" s="2492"/>
      <c r="D60" s="2834" t="s">
        <v>308</v>
      </c>
      <c r="E60" s="2979"/>
      <c r="F60" s="739"/>
      <c r="G60" s="2145"/>
      <c r="H60" s="2709"/>
      <c r="I60" s="2710"/>
      <c r="J60" s="2709"/>
      <c r="K60" s="102"/>
      <c r="L60" s="102"/>
      <c r="M60" s="2980" t="s">
        <v>335</v>
      </c>
      <c r="N60" s="2098">
        <v>60</v>
      </c>
      <c r="O60" s="32">
        <v>60</v>
      </c>
      <c r="P60" s="1658"/>
      <c r="Q60" s="1540"/>
      <c r="R60" s="1962"/>
    </row>
    <row r="61" spans="1:20" s="3" customFormat="1" ht="54" customHeight="1" x14ac:dyDescent="0.25">
      <c r="A61" s="2422"/>
      <c r="B61" s="2420"/>
      <c r="C61" s="2492"/>
      <c r="D61" s="2834"/>
      <c r="E61" s="2979"/>
      <c r="F61" s="739"/>
      <c r="G61" s="419"/>
      <c r="H61" s="622"/>
      <c r="I61" s="636"/>
      <c r="J61" s="622"/>
      <c r="K61" s="102"/>
      <c r="L61" s="102"/>
      <c r="M61" s="2981"/>
      <c r="N61" s="2114"/>
      <c r="O61" s="1663"/>
      <c r="P61" s="1946"/>
      <c r="Q61" s="334"/>
      <c r="R61" s="1962"/>
    </row>
    <row r="62" spans="1:20" s="3" customFormat="1" ht="29.25" customHeight="1" x14ac:dyDescent="0.25">
      <c r="A62" s="2422"/>
      <c r="B62" s="2420"/>
      <c r="C62" s="2492"/>
      <c r="D62" s="1196" t="s">
        <v>446</v>
      </c>
      <c r="E62" s="2979"/>
      <c r="F62" s="739"/>
      <c r="G62" s="419"/>
      <c r="H62" s="622"/>
      <c r="I62" s="636"/>
      <c r="J62" s="622"/>
      <c r="K62" s="102"/>
      <c r="L62" s="102"/>
      <c r="M62" s="1878" t="s">
        <v>373</v>
      </c>
      <c r="N62" s="955" t="s">
        <v>374</v>
      </c>
      <c r="O62" s="956" t="s">
        <v>374</v>
      </c>
      <c r="P62" s="957" t="s">
        <v>374</v>
      </c>
      <c r="Q62" s="957"/>
      <c r="R62" s="1962"/>
      <c r="S62" s="1075"/>
    </row>
    <row r="63" spans="1:20" s="3" customFormat="1" ht="41.25" customHeight="1" x14ac:dyDescent="0.25">
      <c r="A63" s="2422"/>
      <c r="B63" s="2420"/>
      <c r="C63" s="2492"/>
      <c r="D63" s="424"/>
      <c r="E63" s="348"/>
      <c r="F63" s="739"/>
      <c r="G63" s="419"/>
      <c r="H63" s="1983"/>
      <c r="I63" s="2500"/>
      <c r="J63" s="1983"/>
      <c r="K63" s="382"/>
      <c r="L63" s="382"/>
      <c r="M63" s="1683" t="s">
        <v>451</v>
      </c>
      <c r="N63" s="2115" t="s">
        <v>207</v>
      </c>
      <c r="O63" s="1686" t="s">
        <v>207</v>
      </c>
      <c r="P63" s="1687" t="s">
        <v>207</v>
      </c>
      <c r="Q63" s="1687"/>
      <c r="R63" s="1962"/>
    </row>
    <row r="64" spans="1:20" s="3" customFormat="1" ht="27" customHeight="1" x14ac:dyDescent="0.25">
      <c r="A64" s="2422"/>
      <c r="B64" s="2420"/>
      <c r="C64" s="2492"/>
      <c r="D64" s="2436"/>
      <c r="E64" s="348"/>
      <c r="F64" s="739"/>
      <c r="G64" s="419"/>
      <c r="H64" s="651"/>
      <c r="I64" s="674"/>
      <c r="J64" s="651"/>
      <c r="K64" s="389"/>
      <c r="L64" s="389"/>
      <c r="M64" s="1677" t="s">
        <v>371</v>
      </c>
      <c r="N64" s="2116">
        <v>250</v>
      </c>
      <c r="O64" s="1679">
        <v>250</v>
      </c>
      <c r="P64" s="1680">
        <v>250</v>
      </c>
      <c r="Q64" s="1680"/>
      <c r="R64" s="1962"/>
    </row>
    <row r="65" spans="1:18" s="3" customFormat="1" ht="45.75" customHeight="1" x14ac:dyDescent="0.25">
      <c r="A65" s="2422"/>
      <c r="B65" s="2420"/>
      <c r="C65" s="2492"/>
      <c r="D65" s="2436"/>
      <c r="E65" s="348"/>
      <c r="F65" s="739"/>
      <c r="G65" s="396"/>
      <c r="H65" s="651"/>
      <c r="I65" s="674"/>
      <c r="J65" s="651"/>
      <c r="K65" s="389"/>
      <c r="L65" s="389"/>
      <c r="M65" s="1898" t="s">
        <v>372</v>
      </c>
      <c r="N65" s="1899" t="s">
        <v>370</v>
      </c>
      <c r="O65" s="1900" t="s">
        <v>370</v>
      </c>
      <c r="P65" s="1901" t="s">
        <v>370</v>
      </c>
      <c r="Q65" s="1901"/>
      <c r="R65" s="1962"/>
    </row>
    <row r="66" spans="1:18" s="3" customFormat="1" ht="43.5" customHeight="1" x14ac:dyDescent="0.25">
      <c r="A66" s="2422"/>
      <c r="B66" s="2420"/>
      <c r="C66" s="2451"/>
      <c r="D66" s="2467" t="s">
        <v>285</v>
      </c>
      <c r="E66" s="348"/>
      <c r="F66" s="739"/>
      <c r="G66" s="419"/>
      <c r="H66" s="651"/>
      <c r="I66" s="674"/>
      <c r="J66" s="651"/>
      <c r="K66" s="389"/>
      <c r="L66" s="389"/>
      <c r="M66" s="2147" t="s">
        <v>240</v>
      </c>
      <c r="N66" s="2148" t="s">
        <v>151</v>
      </c>
      <c r="O66" s="2149" t="s">
        <v>151</v>
      </c>
      <c r="P66" s="2150" t="s">
        <v>151</v>
      </c>
      <c r="Q66" s="2150"/>
      <c r="R66" s="1962"/>
    </row>
    <row r="67" spans="1:18" s="3" customFormat="1" ht="42" customHeight="1" x14ac:dyDescent="0.25">
      <c r="A67" s="2376"/>
      <c r="B67" s="2760"/>
      <c r="C67" s="233"/>
      <c r="D67" s="2747" t="s">
        <v>284</v>
      </c>
      <c r="E67" s="909"/>
      <c r="F67" s="2293"/>
      <c r="G67" s="924"/>
      <c r="H67" s="670"/>
      <c r="I67" s="690"/>
      <c r="J67" s="670"/>
      <c r="K67" s="2337"/>
      <c r="L67" s="2337"/>
      <c r="M67" s="2785" t="s">
        <v>240</v>
      </c>
      <c r="N67" s="955" t="s">
        <v>22</v>
      </c>
      <c r="O67" s="956" t="s">
        <v>22</v>
      </c>
      <c r="P67" s="957"/>
      <c r="Q67" s="957"/>
      <c r="R67" s="1962"/>
    </row>
    <row r="68" spans="1:18" s="3" customFormat="1" ht="21" customHeight="1" x14ac:dyDescent="0.25">
      <c r="A68" s="2422"/>
      <c r="B68" s="2420"/>
      <c r="C68" s="2492"/>
      <c r="D68" s="2834" t="s">
        <v>380</v>
      </c>
      <c r="E68" s="348"/>
      <c r="F68" s="739"/>
      <c r="G68" s="2107"/>
      <c r="H68" s="653"/>
      <c r="I68" s="676"/>
      <c r="J68" s="653"/>
      <c r="K68" s="1715"/>
      <c r="L68" s="1715"/>
      <c r="M68" s="2977" t="s">
        <v>383</v>
      </c>
      <c r="N68" s="2117" t="s">
        <v>200</v>
      </c>
      <c r="O68" s="1881" t="s">
        <v>22</v>
      </c>
      <c r="P68" s="1520"/>
      <c r="Q68" s="1520"/>
      <c r="R68" s="1962"/>
    </row>
    <row r="69" spans="1:18" s="3" customFormat="1" ht="21" customHeight="1" x14ac:dyDescent="0.25">
      <c r="A69" s="2422"/>
      <c r="B69" s="2420"/>
      <c r="C69" s="2492"/>
      <c r="D69" s="2834"/>
      <c r="E69" s="348"/>
      <c r="F69" s="739"/>
      <c r="G69" s="2107"/>
      <c r="H69" s="653"/>
      <c r="I69" s="676"/>
      <c r="J69" s="653"/>
      <c r="K69" s="1715"/>
      <c r="L69" s="1715"/>
      <c r="M69" s="2977"/>
      <c r="N69" s="2117"/>
      <c r="O69" s="1881"/>
      <c r="P69" s="1520"/>
      <c r="Q69" s="1520"/>
      <c r="R69" s="1962"/>
    </row>
    <row r="70" spans="1:18" s="3" customFormat="1" ht="41.25" customHeight="1" x14ac:dyDescent="0.25">
      <c r="A70" s="2422"/>
      <c r="B70" s="2420"/>
      <c r="C70" s="2451"/>
      <c r="D70" s="1196" t="s">
        <v>253</v>
      </c>
      <c r="E70" s="348"/>
      <c r="F70" s="739"/>
      <c r="G70" s="419"/>
      <c r="H70" s="622"/>
      <c r="I70" s="636"/>
      <c r="J70" s="622"/>
      <c r="K70" s="53"/>
      <c r="L70" s="53"/>
      <c r="M70" s="2156" t="s">
        <v>389</v>
      </c>
      <c r="N70" s="2119" t="s">
        <v>384</v>
      </c>
      <c r="O70" s="1699" t="s">
        <v>384</v>
      </c>
      <c r="P70" s="1700" t="s">
        <v>384</v>
      </c>
      <c r="Q70" s="1700"/>
      <c r="R70" s="1962"/>
    </row>
    <row r="71" spans="1:18" s="3" customFormat="1" ht="33" customHeight="1" x14ac:dyDescent="0.25">
      <c r="A71" s="2422"/>
      <c r="B71" s="2420"/>
      <c r="C71" s="2492"/>
      <c r="D71" s="424"/>
      <c r="E71" s="348"/>
      <c r="F71" s="739"/>
      <c r="G71" s="419"/>
      <c r="H71" s="622"/>
      <c r="I71" s="636"/>
      <c r="J71" s="622"/>
      <c r="K71" s="53"/>
      <c r="L71" s="53"/>
      <c r="M71" s="2156" t="s">
        <v>390</v>
      </c>
      <c r="N71" s="2119" t="s">
        <v>385</v>
      </c>
      <c r="O71" s="1699" t="s">
        <v>385</v>
      </c>
      <c r="P71" s="1700" t="s">
        <v>385</v>
      </c>
      <c r="Q71" s="1700"/>
      <c r="R71" s="1962"/>
    </row>
    <row r="72" spans="1:18" s="3" customFormat="1" ht="44.25" customHeight="1" x14ac:dyDescent="0.25">
      <c r="A72" s="2422"/>
      <c r="B72" s="2420"/>
      <c r="C72" s="2492"/>
      <c r="D72" s="985"/>
      <c r="E72" s="348"/>
      <c r="F72" s="739"/>
      <c r="G72" s="419"/>
      <c r="H72" s="622"/>
      <c r="I72" s="636"/>
      <c r="J72" s="622"/>
      <c r="K72" s="53"/>
      <c r="L72" s="53"/>
      <c r="M72" s="2156" t="s">
        <v>391</v>
      </c>
      <c r="N72" s="2119" t="s">
        <v>388</v>
      </c>
      <c r="O72" s="1699" t="s">
        <v>388</v>
      </c>
      <c r="P72" s="1700" t="s">
        <v>388</v>
      </c>
      <c r="Q72" s="1700"/>
      <c r="R72" s="1962"/>
    </row>
    <row r="73" spans="1:18" s="3" customFormat="1" ht="30.75" customHeight="1" x14ac:dyDescent="0.25">
      <c r="A73" s="2422"/>
      <c r="B73" s="2420"/>
      <c r="C73" s="2451"/>
      <c r="D73" s="2432" t="s">
        <v>56</v>
      </c>
      <c r="E73" s="348"/>
      <c r="F73" s="743"/>
      <c r="G73" s="419"/>
      <c r="H73" s="655"/>
      <c r="I73" s="678"/>
      <c r="J73" s="655"/>
      <c r="K73" s="73"/>
      <c r="L73" s="73"/>
      <c r="M73" s="2419" t="s">
        <v>394</v>
      </c>
      <c r="N73" s="40" t="s">
        <v>393</v>
      </c>
      <c r="O73" s="41" t="s">
        <v>393</v>
      </c>
      <c r="P73" s="42" t="s">
        <v>393</v>
      </c>
      <c r="Q73" s="42"/>
      <c r="R73" s="1962"/>
    </row>
    <row r="74" spans="1:18" s="3" customFormat="1" ht="42.75" customHeight="1" x14ac:dyDescent="0.25">
      <c r="A74" s="2422"/>
      <c r="B74" s="2420"/>
      <c r="C74" s="2492"/>
      <c r="D74" s="2448" t="s">
        <v>219</v>
      </c>
      <c r="E74" s="348"/>
      <c r="F74" s="743"/>
      <c r="G74" s="2153"/>
      <c r="H74" s="2154"/>
      <c r="I74" s="2501"/>
      <c r="J74" s="2154"/>
      <c r="K74" s="405"/>
      <c r="L74" s="405"/>
      <c r="M74" s="1716" t="s">
        <v>396</v>
      </c>
      <c r="N74" s="2445">
        <v>12</v>
      </c>
      <c r="O74" s="2446">
        <v>12</v>
      </c>
      <c r="P74" s="2447">
        <v>12</v>
      </c>
      <c r="Q74" s="2447"/>
      <c r="R74" s="1962"/>
    </row>
    <row r="75" spans="1:18" s="3" customFormat="1" ht="39.75" customHeight="1" x14ac:dyDescent="0.25">
      <c r="A75" s="2422"/>
      <c r="B75" s="2420"/>
      <c r="C75" s="2492"/>
      <c r="D75" s="2868" t="s">
        <v>221</v>
      </c>
      <c r="E75" s="348"/>
      <c r="F75" s="743"/>
      <c r="G75" s="2153"/>
      <c r="H75" s="2154"/>
      <c r="I75" s="2501"/>
      <c r="J75" s="2154"/>
      <c r="K75" s="405"/>
      <c r="L75" s="405"/>
      <c r="M75" s="1716" t="s">
        <v>452</v>
      </c>
      <c r="N75" s="2445">
        <v>12</v>
      </c>
      <c r="O75" s="2446">
        <v>12</v>
      </c>
      <c r="P75" s="2447">
        <v>12</v>
      </c>
      <c r="Q75" s="2447"/>
      <c r="R75" s="1962"/>
    </row>
    <row r="76" spans="1:18" s="3" customFormat="1" ht="41.25" customHeight="1" x14ac:dyDescent="0.25">
      <c r="A76" s="2422"/>
      <c r="B76" s="2420"/>
      <c r="C76" s="2492"/>
      <c r="D76" s="2868"/>
      <c r="E76" s="348"/>
      <c r="F76" s="743"/>
      <c r="G76" s="2107"/>
      <c r="H76" s="653"/>
      <c r="I76" s="676"/>
      <c r="J76" s="653"/>
      <c r="K76" s="1715"/>
      <c r="L76" s="1715"/>
      <c r="M76" s="1716" t="s">
        <v>453</v>
      </c>
      <c r="N76" s="2445">
        <v>1</v>
      </c>
      <c r="O76" s="2446">
        <v>0.75</v>
      </c>
      <c r="P76" s="2447">
        <v>0.75</v>
      </c>
      <c r="Q76" s="2447"/>
      <c r="R76" s="1962"/>
    </row>
    <row r="77" spans="1:18" s="3" customFormat="1" ht="31.5" customHeight="1" x14ac:dyDescent="0.25">
      <c r="A77" s="2422"/>
      <c r="B77" s="2420"/>
      <c r="C77" s="2492"/>
      <c r="D77" s="2868"/>
      <c r="E77" s="348"/>
      <c r="F77" s="743"/>
      <c r="G77" s="2107"/>
      <c r="H77" s="653"/>
      <c r="I77" s="676"/>
      <c r="J77" s="653"/>
      <c r="K77" s="1715"/>
      <c r="L77" s="1715"/>
      <c r="M77" s="2421" t="s">
        <v>455</v>
      </c>
      <c r="N77" s="1292">
        <v>130</v>
      </c>
      <c r="O77" s="1421">
        <v>130</v>
      </c>
      <c r="P77" s="1422">
        <v>130</v>
      </c>
      <c r="Q77" s="1422"/>
      <c r="R77" s="1962"/>
    </row>
    <row r="78" spans="1:18" s="3" customFormat="1" ht="20.25" customHeight="1" x14ac:dyDescent="0.25">
      <c r="A78" s="2422"/>
      <c r="B78" s="2420"/>
      <c r="C78" s="2492"/>
      <c r="D78" s="2868" t="s">
        <v>249</v>
      </c>
      <c r="E78" s="348"/>
      <c r="F78" s="743"/>
      <c r="G78" s="419"/>
      <c r="H78" s="653"/>
      <c r="I78" s="676"/>
      <c r="J78" s="653"/>
      <c r="K78" s="1715"/>
      <c r="L78" s="1715"/>
      <c r="M78" s="2969" t="s">
        <v>250</v>
      </c>
      <c r="N78" s="1292">
        <v>104</v>
      </c>
      <c r="O78" s="1421">
        <v>104</v>
      </c>
      <c r="P78" s="1422"/>
      <c r="Q78" s="1422"/>
      <c r="R78" s="1962"/>
    </row>
    <row r="79" spans="1:18" s="3" customFormat="1" ht="21.75" customHeight="1" x14ac:dyDescent="0.25">
      <c r="A79" s="2422"/>
      <c r="B79" s="2420"/>
      <c r="C79" s="2492"/>
      <c r="D79" s="2868"/>
      <c r="E79" s="348"/>
      <c r="F79" s="743"/>
      <c r="G79" s="419"/>
      <c r="H79" s="653"/>
      <c r="I79" s="676"/>
      <c r="J79" s="653"/>
      <c r="K79" s="1715"/>
      <c r="L79" s="1715"/>
      <c r="M79" s="2970"/>
      <c r="N79" s="2490"/>
      <c r="O79" s="2473"/>
      <c r="P79" s="2469"/>
      <c r="Q79" s="2469"/>
      <c r="R79" s="1962"/>
    </row>
    <row r="80" spans="1:18" s="3" customFormat="1" ht="16.5" customHeight="1" x14ac:dyDescent="0.25">
      <c r="A80" s="2422"/>
      <c r="B80" s="2420"/>
      <c r="C80" s="2451"/>
      <c r="D80" s="2867" t="s">
        <v>254</v>
      </c>
      <c r="E80" s="348"/>
      <c r="F80" s="743"/>
      <c r="G80" s="419"/>
      <c r="H80" s="655"/>
      <c r="I80" s="678"/>
      <c r="J80" s="655"/>
      <c r="K80" s="73"/>
      <c r="L80" s="73"/>
      <c r="M80" s="98" t="s">
        <v>126</v>
      </c>
      <c r="N80" s="2445">
        <v>174</v>
      </c>
      <c r="O80" s="2446">
        <v>174</v>
      </c>
      <c r="P80" s="2447">
        <v>174</v>
      </c>
      <c r="Q80" s="2447"/>
      <c r="R80" s="1962"/>
    </row>
    <row r="81" spans="1:27" s="3" customFormat="1" ht="29.25" customHeight="1" x14ac:dyDescent="0.25">
      <c r="A81" s="2422"/>
      <c r="B81" s="2420"/>
      <c r="C81" s="2492"/>
      <c r="D81" s="2869"/>
      <c r="E81" s="348"/>
      <c r="F81" s="743"/>
      <c r="G81" s="419"/>
      <c r="H81" s="655"/>
      <c r="I81" s="678"/>
      <c r="J81" s="655"/>
      <c r="K81" s="73"/>
      <c r="L81" s="73"/>
      <c r="M81" s="98" t="s">
        <v>401</v>
      </c>
      <c r="N81" s="2445">
        <v>55</v>
      </c>
      <c r="O81" s="2446">
        <v>55</v>
      </c>
      <c r="P81" s="2447">
        <v>55</v>
      </c>
      <c r="Q81" s="2447"/>
      <c r="R81" s="1962"/>
    </row>
    <row r="82" spans="1:27" s="3" customFormat="1" ht="15" customHeight="1" x14ac:dyDescent="0.25">
      <c r="A82" s="2422"/>
      <c r="B82" s="2420"/>
      <c r="C82" s="2492"/>
      <c r="D82" s="2971" t="s">
        <v>255</v>
      </c>
      <c r="E82" s="348"/>
      <c r="F82" s="743"/>
      <c r="G82" s="419"/>
      <c r="H82" s="622"/>
      <c r="I82" s="636"/>
      <c r="J82" s="622"/>
      <c r="K82" s="53"/>
      <c r="L82" s="53"/>
      <c r="M82" s="2496" t="s">
        <v>402</v>
      </c>
      <c r="N82" s="2490">
        <v>35</v>
      </c>
      <c r="O82" s="2473">
        <v>35</v>
      </c>
      <c r="P82" s="2469">
        <v>35</v>
      </c>
      <c r="Q82" s="2469"/>
      <c r="R82" s="1962"/>
    </row>
    <row r="83" spans="1:27" s="3" customFormat="1" ht="15" customHeight="1" x14ac:dyDescent="0.25">
      <c r="A83" s="2422"/>
      <c r="B83" s="2420"/>
      <c r="C83" s="2492"/>
      <c r="D83" s="2971"/>
      <c r="E83" s="1573"/>
      <c r="F83" s="743"/>
      <c r="G83" s="419"/>
      <c r="H83" s="622"/>
      <c r="I83" s="636"/>
      <c r="J83" s="622"/>
      <c r="K83" s="53"/>
      <c r="L83" s="53"/>
      <c r="M83" s="2496"/>
      <c r="N83" s="2490"/>
      <c r="O83" s="2473"/>
      <c r="P83" s="2469"/>
      <c r="Q83" s="2469"/>
      <c r="R83" s="1962"/>
    </row>
    <row r="84" spans="1:27" s="3" customFormat="1" ht="29.25" customHeight="1" x14ac:dyDescent="0.25">
      <c r="A84" s="2376"/>
      <c r="B84" s="2760"/>
      <c r="C84" s="233"/>
      <c r="D84" s="232" t="s">
        <v>256</v>
      </c>
      <c r="E84" s="2786"/>
      <c r="F84" s="744"/>
      <c r="G84" s="958"/>
      <c r="H84" s="626"/>
      <c r="I84" s="640"/>
      <c r="J84" s="626"/>
      <c r="K84" s="2319"/>
      <c r="L84" s="2319"/>
      <c r="M84" s="98" t="s">
        <v>250</v>
      </c>
      <c r="N84" s="2732">
        <v>40</v>
      </c>
      <c r="O84" s="2733">
        <v>40</v>
      </c>
      <c r="P84" s="2734">
        <v>40</v>
      </c>
      <c r="Q84" s="2734"/>
      <c r="R84" s="1962"/>
    </row>
    <row r="85" spans="1:27" s="3" customFormat="1" ht="14.25" customHeight="1" x14ac:dyDescent="0.25">
      <c r="A85" s="2422"/>
      <c r="B85" s="2420"/>
      <c r="C85" s="2492"/>
      <c r="D85" s="2735"/>
      <c r="E85" s="244"/>
      <c r="F85" s="743"/>
      <c r="G85" s="419"/>
      <c r="H85" s="622"/>
      <c r="I85" s="636"/>
      <c r="J85" s="622"/>
      <c r="K85" s="74"/>
      <c r="L85" s="74"/>
      <c r="M85" s="3041" t="s">
        <v>454</v>
      </c>
      <c r="N85" s="3091">
        <v>22</v>
      </c>
      <c r="O85" s="3092">
        <v>22</v>
      </c>
      <c r="P85" s="3085">
        <v>22</v>
      </c>
      <c r="Q85" s="2766"/>
      <c r="R85" s="1962"/>
    </row>
    <row r="86" spans="1:27" s="3" customFormat="1" ht="14.25" customHeight="1" x14ac:dyDescent="0.25">
      <c r="A86" s="2422"/>
      <c r="B86" s="2420"/>
      <c r="C86" s="2492"/>
      <c r="D86" s="100"/>
      <c r="E86" s="244"/>
      <c r="F86" s="743"/>
      <c r="G86" s="419"/>
      <c r="H86" s="622"/>
      <c r="I86" s="636"/>
      <c r="J86" s="622"/>
      <c r="K86" s="74"/>
      <c r="L86" s="74"/>
      <c r="M86" s="2973"/>
      <c r="N86" s="2961"/>
      <c r="O86" s="2963"/>
      <c r="P86" s="2965"/>
      <c r="Q86" s="2787"/>
      <c r="R86" s="1962"/>
    </row>
    <row r="87" spans="1:27" s="3" customFormat="1" ht="27.75" customHeight="1" x14ac:dyDescent="0.25">
      <c r="A87" s="2422"/>
      <c r="B87" s="2420"/>
      <c r="C87" s="2492"/>
      <c r="D87" s="2432" t="s">
        <v>61</v>
      </c>
      <c r="E87" s="244"/>
      <c r="F87" s="743"/>
      <c r="G87" s="419"/>
      <c r="H87" s="268"/>
      <c r="I87" s="678"/>
      <c r="J87" s="655"/>
      <c r="K87" s="72"/>
      <c r="L87" s="72"/>
      <c r="M87" s="1662" t="s">
        <v>402</v>
      </c>
      <c r="N87" s="2490">
        <v>45</v>
      </c>
      <c r="O87" s="2473">
        <v>45</v>
      </c>
      <c r="P87" s="2469">
        <v>45</v>
      </c>
      <c r="Q87" s="2469"/>
      <c r="R87" s="1962"/>
    </row>
    <row r="88" spans="1:27" s="77" customFormat="1" ht="44.25" customHeight="1" x14ac:dyDescent="0.25">
      <c r="A88" s="2380"/>
      <c r="B88" s="2420"/>
      <c r="C88" s="76"/>
      <c r="D88" s="473" t="s">
        <v>231</v>
      </c>
      <c r="E88" s="244"/>
      <c r="F88" s="743"/>
      <c r="G88" s="16"/>
      <c r="H88" s="659"/>
      <c r="I88" s="682"/>
      <c r="J88" s="654"/>
      <c r="K88" s="72"/>
      <c r="L88" s="1068"/>
      <c r="M88" s="736" t="s">
        <v>407</v>
      </c>
      <c r="N88" s="1292">
        <v>5</v>
      </c>
      <c r="O88" s="2155">
        <v>5</v>
      </c>
      <c r="P88" s="1422">
        <v>5</v>
      </c>
      <c r="Q88" s="372"/>
      <c r="R88" s="1603"/>
      <c r="S88" s="1076"/>
    </row>
    <row r="89" spans="1:27" s="77" customFormat="1" ht="17.25" customHeight="1" thickBot="1" x14ac:dyDescent="0.3">
      <c r="A89" s="2381"/>
      <c r="B89" s="2429"/>
      <c r="C89" s="893"/>
      <c r="D89" s="2966" t="s">
        <v>38</v>
      </c>
      <c r="E89" s="2967"/>
      <c r="F89" s="2967"/>
      <c r="G89" s="2968"/>
      <c r="H89" s="2570">
        <f>SUM(H51:H88)-H74-H75</f>
        <v>5195.6000000000004</v>
      </c>
      <c r="I89" s="2711">
        <f>SUM(I51:I88)-I74-I75</f>
        <v>5433.6999999999989</v>
      </c>
      <c r="J89" s="2711">
        <f>SUM(J51:J88)-J74-J75</f>
        <v>246.99999999999991</v>
      </c>
      <c r="K89" s="2573">
        <f>SUM(K51:K88)-K74-K75</f>
        <v>4963.4000000000005</v>
      </c>
      <c r="L89" s="2574">
        <f>SUM(L51:L88)-L74-L75</f>
        <v>4941.5000000000009</v>
      </c>
      <c r="M89" s="2108"/>
      <c r="N89" s="2491"/>
      <c r="O89" s="1578"/>
      <c r="P89" s="2470"/>
      <c r="Q89" s="373"/>
      <c r="R89" s="1603"/>
      <c r="S89" s="1603"/>
    </row>
    <row r="90" spans="1:27" s="83" customFormat="1" ht="47.25" customHeight="1" x14ac:dyDescent="0.25">
      <c r="A90" s="2939" t="s">
        <v>17</v>
      </c>
      <c r="B90" s="2941" t="s">
        <v>39</v>
      </c>
      <c r="C90" s="2943" t="s">
        <v>39</v>
      </c>
      <c r="D90" s="2910" t="s">
        <v>62</v>
      </c>
      <c r="E90" s="2946" t="s">
        <v>177</v>
      </c>
      <c r="F90" s="2948" t="s">
        <v>22</v>
      </c>
      <c r="G90" s="2463" t="s">
        <v>25</v>
      </c>
      <c r="H90" s="528">
        <v>322.7</v>
      </c>
      <c r="I90" s="684">
        <v>322.7</v>
      </c>
      <c r="J90" s="661"/>
      <c r="K90" s="1763">
        <v>380</v>
      </c>
      <c r="L90" s="1763">
        <v>380</v>
      </c>
      <c r="M90" s="2930" t="s">
        <v>160</v>
      </c>
      <c r="N90" s="458">
        <v>74</v>
      </c>
      <c r="O90" s="1765">
        <v>78</v>
      </c>
      <c r="P90" s="1766">
        <v>78</v>
      </c>
      <c r="Q90" s="82"/>
      <c r="R90" s="1966"/>
      <c r="S90" s="1603"/>
      <c r="T90" s="90"/>
      <c r="U90" s="90"/>
      <c r="V90" s="90"/>
    </row>
    <row r="91" spans="1:27" s="90" customFormat="1" ht="21.75" customHeight="1" thickBot="1" x14ac:dyDescent="0.3">
      <c r="A91" s="2940"/>
      <c r="B91" s="2942"/>
      <c r="C91" s="2944"/>
      <c r="D91" s="2945"/>
      <c r="E91" s="2947"/>
      <c r="F91" s="2949"/>
      <c r="G91" s="84" t="s">
        <v>29</v>
      </c>
      <c r="H91" s="1098">
        <f>SUM(H90)</f>
        <v>322.7</v>
      </c>
      <c r="I91" s="1099">
        <f>SUM(I90)</f>
        <v>322.7</v>
      </c>
      <c r="J91" s="1100"/>
      <c r="K91" s="1768">
        <f>SUM(K90)</f>
        <v>380</v>
      </c>
      <c r="L91" s="1768">
        <f>SUM(L90)</f>
        <v>380</v>
      </c>
      <c r="M91" s="2931"/>
      <c r="N91" s="1191"/>
      <c r="O91" s="1430"/>
      <c r="P91" s="1670"/>
      <c r="Q91" s="150"/>
      <c r="R91" s="1963"/>
      <c r="S91" s="1604"/>
    </row>
    <row r="92" spans="1:27" s="2" customFormat="1" ht="42" customHeight="1" x14ac:dyDescent="0.25">
      <c r="A92" s="2382" t="s">
        <v>17</v>
      </c>
      <c r="B92" s="92" t="s">
        <v>39</v>
      </c>
      <c r="C92" s="374" t="s">
        <v>43</v>
      </c>
      <c r="D92" s="2932" t="s">
        <v>63</v>
      </c>
      <c r="E92" s="833"/>
      <c r="F92" s="200" t="s">
        <v>22</v>
      </c>
      <c r="G92" s="2463" t="s">
        <v>25</v>
      </c>
      <c r="H92" s="2517">
        <v>695.8</v>
      </c>
      <c r="I92" s="2520">
        <v>695.8</v>
      </c>
      <c r="J92" s="662"/>
      <c r="K92" s="1427">
        <v>695.8</v>
      </c>
      <c r="L92" s="1427">
        <v>695.8</v>
      </c>
      <c r="M92" s="2443"/>
      <c r="N92" s="2121"/>
      <c r="O92" s="1518"/>
      <c r="P92" s="206"/>
      <c r="Q92" s="206"/>
      <c r="R92" s="1941"/>
    </row>
    <row r="93" spans="1:27" s="2" customFormat="1" ht="53.25" customHeight="1" x14ac:dyDescent="0.25">
      <c r="A93" s="2383"/>
      <c r="B93" s="96"/>
      <c r="C93" s="2430"/>
      <c r="D93" s="2885"/>
      <c r="E93" s="2426"/>
      <c r="F93" s="109"/>
      <c r="G93" s="2457"/>
      <c r="H93" s="97"/>
      <c r="I93" s="677"/>
      <c r="J93" s="654"/>
      <c r="K93" s="72"/>
      <c r="L93" s="72"/>
      <c r="M93" s="1750"/>
      <c r="N93" s="1219"/>
      <c r="O93" s="2418"/>
      <c r="P93" s="2479"/>
      <c r="Q93" s="2479"/>
      <c r="R93" s="1941"/>
      <c r="AA93" s="3"/>
    </row>
    <row r="94" spans="1:27" s="2" customFormat="1" ht="66.75" customHeight="1" x14ac:dyDescent="0.25">
      <c r="A94" s="2383"/>
      <c r="B94" s="96"/>
      <c r="C94" s="2482"/>
      <c r="D94" s="70" t="s">
        <v>145</v>
      </c>
      <c r="E94" s="2480"/>
      <c r="F94" s="109"/>
      <c r="G94" s="2461"/>
      <c r="H94" s="253"/>
      <c r="I94" s="680"/>
      <c r="J94" s="657"/>
      <c r="K94" s="73"/>
      <c r="L94" s="73"/>
      <c r="M94" s="1771" t="s">
        <v>448</v>
      </c>
      <c r="N94" s="2122" t="s">
        <v>200</v>
      </c>
      <c r="O94" s="1612" t="s">
        <v>200</v>
      </c>
      <c r="P94" s="39" t="s">
        <v>200</v>
      </c>
      <c r="Q94" s="39"/>
      <c r="R94" s="1941"/>
      <c r="Y94" s="3"/>
    </row>
    <row r="95" spans="1:27" s="2" customFormat="1" ht="62.25" customHeight="1" x14ac:dyDescent="0.25">
      <c r="A95" s="2383"/>
      <c r="B95" s="96"/>
      <c r="C95" s="2482"/>
      <c r="D95" s="45" t="s">
        <v>146</v>
      </c>
      <c r="E95" s="1408" t="s">
        <v>180</v>
      </c>
      <c r="F95" s="109"/>
      <c r="G95" s="2461"/>
      <c r="H95" s="97"/>
      <c r="I95" s="677"/>
      <c r="J95" s="654"/>
      <c r="K95" s="72"/>
      <c r="L95" s="72"/>
      <c r="M95" s="2294" t="s">
        <v>408</v>
      </c>
      <c r="N95" s="2295">
        <v>20</v>
      </c>
      <c r="O95" s="2296">
        <v>20</v>
      </c>
      <c r="P95" s="2297">
        <v>20</v>
      </c>
      <c r="Q95" s="2297"/>
      <c r="R95" s="1941"/>
      <c r="AA95" s="3"/>
    </row>
    <row r="96" spans="1:27" s="2" customFormat="1" ht="55.5" customHeight="1" x14ac:dyDescent="0.25">
      <c r="A96" s="2384"/>
      <c r="B96" s="902"/>
      <c r="C96" s="1382"/>
      <c r="D96" s="45" t="s">
        <v>147</v>
      </c>
      <c r="E96" s="2736"/>
      <c r="F96" s="225"/>
      <c r="G96" s="2754"/>
      <c r="H96" s="50"/>
      <c r="I96" s="682"/>
      <c r="J96" s="659"/>
      <c r="K96" s="49"/>
      <c r="L96" s="49"/>
      <c r="M96" s="2236" t="s">
        <v>447</v>
      </c>
      <c r="N96" s="183">
        <v>34</v>
      </c>
      <c r="O96" s="191">
        <v>34</v>
      </c>
      <c r="P96" s="184">
        <v>10</v>
      </c>
      <c r="Q96" s="2528"/>
      <c r="R96" s="1941"/>
      <c r="V96" s="3"/>
      <c r="W96" s="3"/>
    </row>
    <row r="97" spans="1:24" s="2" customFormat="1" ht="56.25" customHeight="1" x14ac:dyDescent="0.25">
      <c r="A97" s="2383"/>
      <c r="B97" s="96"/>
      <c r="C97" s="2482"/>
      <c r="D97" s="45" t="s">
        <v>148</v>
      </c>
      <c r="E97" s="2480" t="s">
        <v>171</v>
      </c>
      <c r="F97" s="109"/>
      <c r="G97" s="2461"/>
      <c r="H97" s="48"/>
      <c r="I97" s="644"/>
      <c r="J97" s="630"/>
      <c r="K97" s="53"/>
      <c r="L97" s="53"/>
      <c r="M97" s="2294" t="s">
        <v>409</v>
      </c>
      <c r="N97" s="2746">
        <v>100</v>
      </c>
      <c r="O97" s="908">
        <v>100</v>
      </c>
      <c r="P97" s="2765">
        <v>100</v>
      </c>
      <c r="Q97" s="379"/>
      <c r="R97" s="1941"/>
      <c r="V97" s="3"/>
    </row>
    <row r="98" spans="1:24" s="2" customFormat="1" ht="78.75" customHeight="1" x14ac:dyDescent="0.25">
      <c r="A98" s="2383"/>
      <c r="B98" s="96"/>
      <c r="C98" s="2482"/>
      <c r="D98" s="100" t="s">
        <v>167</v>
      </c>
      <c r="E98" s="2427" t="s">
        <v>170</v>
      </c>
      <c r="F98" s="109"/>
      <c r="G98" s="2461"/>
      <c r="H98" s="97"/>
      <c r="I98" s="677"/>
      <c r="J98" s="654"/>
      <c r="K98" s="72"/>
      <c r="L98" s="72"/>
      <c r="M98" s="2236" t="s">
        <v>412</v>
      </c>
      <c r="N98" s="183">
        <v>200</v>
      </c>
      <c r="O98" s="191">
        <v>200</v>
      </c>
      <c r="P98" s="184">
        <v>200</v>
      </c>
      <c r="Q98" s="2528"/>
      <c r="R98" s="1941"/>
      <c r="T98" s="3"/>
      <c r="V98" s="3"/>
    </row>
    <row r="99" spans="1:24" s="2" customFormat="1" ht="69" customHeight="1" x14ac:dyDescent="0.25">
      <c r="A99" s="2422"/>
      <c r="B99" s="2420"/>
      <c r="C99" s="2441"/>
      <c r="D99" s="101" t="s">
        <v>166</v>
      </c>
      <c r="E99" s="246" t="s">
        <v>178</v>
      </c>
      <c r="F99" s="2415"/>
      <c r="G99" s="2461"/>
      <c r="H99" s="23"/>
      <c r="I99" s="636"/>
      <c r="J99" s="622"/>
      <c r="K99" s="102"/>
      <c r="L99" s="102"/>
      <c r="M99" s="2236" t="s">
        <v>413</v>
      </c>
      <c r="N99" s="2123">
        <v>1</v>
      </c>
      <c r="O99" s="1781">
        <v>1</v>
      </c>
      <c r="P99" s="1782">
        <v>1</v>
      </c>
      <c r="Q99" s="2529"/>
      <c r="R99" s="1941"/>
      <c r="U99" s="3"/>
    </row>
    <row r="100" spans="1:24" s="2" customFormat="1" ht="38.25" customHeight="1" x14ac:dyDescent="0.25">
      <c r="A100" s="2422"/>
      <c r="B100" s="2420"/>
      <c r="C100" s="2441"/>
      <c r="D100" s="2933" t="s">
        <v>69</v>
      </c>
      <c r="E100" s="2483" t="s">
        <v>172</v>
      </c>
      <c r="F100" s="2415"/>
      <c r="G100" s="2461"/>
      <c r="H100" s="106"/>
      <c r="I100" s="640"/>
      <c r="J100" s="626"/>
      <c r="K100" s="1609"/>
      <c r="L100" s="1609"/>
      <c r="M100" s="2935" t="s">
        <v>414</v>
      </c>
      <c r="N100" s="2124">
        <v>20</v>
      </c>
      <c r="O100" s="1784">
        <v>20</v>
      </c>
      <c r="P100" s="1785">
        <v>20</v>
      </c>
      <c r="Q100" s="105"/>
      <c r="R100" s="1941"/>
      <c r="S100" s="3"/>
    </row>
    <row r="101" spans="1:24" s="2" customFormat="1" ht="19.5" customHeight="1" thickBot="1" x14ac:dyDescent="0.3">
      <c r="A101" s="2428"/>
      <c r="B101" s="2429"/>
      <c r="C101" s="2442"/>
      <c r="D101" s="2934"/>
      <c r="E101" s="2453"/>
      <c r="F101" s="2452"/>
      <c r="G101" s="57" t="s">
        <v>29</v>
      </c>
      <c r="H101" s="54">
        <f>SUM(H92:H100)</f>
        <v>695.8</v>
      </c>
      <c r="I101" s="643">
        <f>SUM(I92:I100)</f>
        <v>695.8</v>
      </c>
      <c r="J101" s="629"/>
      <c r="K101" s="55">
        <f t="shared" ref="K101:L101" si="2">SUM(K92:K100)</f>
        <v>695.8</v>
      </c>
      <c r="L101" s="55">
        <f t="shared" si="2"/>
        <v>695.8</v>
      </c>
      <c r="M101" s="2936"/>
      <c r="N101" s="2491"/>
      <c r="O101" s="390"/>
      <c r="P101" s="2470"/>
      <c r="Q101" s="373"/>
      <c r="R101" s="1941"/>
      <c r="S101" s="275"/>
    </row>
    <row r="102" spans="1:24" s="2" customFormat="1" ht="15.75" customHeight="1" x14ac:dyDescent="0.25">
      <c r="A102" s="2382" t="s">
        <v>17</v>
      </c>
      <c r="B102" s="92" t="s">
        <v>39</v>
      </c>
      <c r="C102" s="374" t="s">
        <v>45</v>
      </c>
      <c r="D102" s="2950" t="s">
        <v>70</v>
      </c>
      <c r="E102" s="2953" t="s">
        <v>174</v>
      </c>
      <c r="F102" s="200" t="s">
        <v>22</v>
      </c>
      <c r="G102" s="2750" t="s">
        <v>25</v>
      </c>
      <c r="H102" s="2578">
        <v>201.2</v>
      </c>
      <c r="I102" s="2581">
        <v>201.2</v>
      </c>
      <c r="J102" s="2580"/>
      <c r="K102" s="2578">
        <v>201.2</v>
      </c>
      <c r="L102" s="2578">
        <v>201.2</v>
      </c>
      <c r="M102" s="2952" t="s">
        <v>71</v>
      </c>
      <c r="N102" s="56">
        <v>46</v>
      </c>
      <c r="O102" s="2749">
        <v>46</v>
      </c>
      <c r="P102" s="2764">
        <v>46</v>
      </c>
      <c r="Q102" s="2762"/>
      <c r="R102" s="1941"/>
    </row>
    <row r="103" spans="1:24" s="2" customFormat="1" ht="15.75" customHeight="1" x14ac:dyDescent="0.25">
      <c r="A103" s="2383"/>
      <c r="B103" s="96"/>
      <c r="C103" s="2741"/>
      <c r="D103" s="2951"/>
      <c r="E103" s="2922"/>
      <c r="F103" s="109"/>
      <c r="G103" s="2753" t="s">
        <v>41</v>
      </c>
      <c r="H103" s="2582">
        <v>220.7</v>
      </c>
      <c r="I103" s="2712">
        <v>220.7</v>
      </c>
      <c r="J103" s="2713"/>
      <c r="K103" s="2582">
        <v>221</v>
      </c>
      <c r="L103" s="2714">
        <v>221</v>
      </c>
      <c r="M103" s="2852"/>
      <c r="N103" s="2759"/>
      <c r="O103" s="401"/>
      <c r="P103" s="2766"/>
      <c r="Q103" s="2763"/>
      <c r="R103" s="1941"/>
    </row>
    <row r="104" spans="1:24" s="2" customFormat="1" ht="30" customHeight="1" x14ac:dyDescent="0.25">
      <c r="A104" s="2383"/>
      <c r="B104" s="96"/>
      <c r="C104" s="2741"/>
      <c r="D104" s="108" t="s">
        <v>72</v>
      </c>
      <c r="E104" s="2922"/>
      <c r="F104" s="109"/>
      <c r="G104" s="2751"/>
      <c r="H104" s="17"/>
      <c r="I104" s="635"/>
      <c r="J104" s="621"/>
      <c r="K104" s="18"/>
      <c r="L104" s="18"/>
      <c r="M104" s="2852"/>
      <c r="N104" s="2759"/>
      <c r="O104" s="194"/>
      <c r="P104" s="2766"/>
      <c r="Q104" s="2766"/>
      <c r="R104" s="1941"/>
      <c r="S104" s="3"/>
      <c r="X104" s="3"/>
    </row>
    <row r="105" spans="1:24" s="2" customFormat="1" ht="15.75" customHeight="1" x14ac:dyDescent="0.25">
      <c r="A105" s="2925"/>
      <c r="B105" s="2927"/>
      <c r="C105" s="2739"/>
      <c r="D105" s="2937" t="s">
        <v>74</v>
      </c>
      <c r="E105" s="2922"/>
      <c r="F105" s="2761"/>
      <c r="G105" s="2751"/>
      <c r="H105" s="110"/>
      <c r="I105" s="674"/>
      <c r="J105" s="651"/>
      <c r="K105" s="110"/>
      <c r="L105" s="389"/>
      <c r="M105" s="2854"/>
      <c r="N105" s="40"/>
      <c r="O105" s="1615"/>
      <c r="P105" s="42"/>
      <c r="Q105" s="42"/>
      <c r="R105" s="1941"/>
      <c r="S105" s="3"/>
      <c r="U105" s="3"/>
    </row>
    <row r="106" spans="1:24" s="2" customFormat="1" ht="15.75" customHeight="1" x14ac:dyDescent="0.25">
      <c r="A106" s="2925"/>
      <c r="B106" s="2927"/>
      <c r="C106" s="2739"/>
      <c r="D106" s="2852"/>
      <c r="E106" s="338"/>
      <c r="F106" s="2761"/>
      <c r="G106" s="16"/>
      <c r="H106" s="110"/>
      <c r="I106" s="674"/>
      <c r="J106" s="651"/>
      <c r="K106" s="389"/>
      <c r="L106" s="389"/>
      <c r="M106" s="2854"/>
      <c r="N106" s="40"/>
      <c r="O106" s="1615"/>
      <c r="P106" s="42"/>
      <c r="Q106" s="42"/>
      <c r="R106" s="1941"/>
      <c r="S106" s="3"/>
    </row>
    <row r="107" spans="1:24" s="2" customFormat="1" ht="13.5" customHeight="1" x14ac:dyDescent="0.25">
      <c r="A107" s="2925"/>
      <c r="B107" s="2927"/>
      <c r="C107" s="2739" t="s">
        <v>189</v>
      </c>
      <c r="D107" s="2938"/>
      <c r="E107" s="903"/>
      <c r="F107" s="2761"/>
      <c r="G107" s="16"/>
      <c r="H107" s="110"/>
      <c r="I107" s="674"/>
      <c r="J107" s="651"/>
      <c r="K107" s="389"/>
      <c r="L107" s="389"/>
      <c r="M107" s="2854"/>
      <c r="N107" s="40"/>
      <c r="O107" s="1615"/>
      <c r="P107" s="42"/>
      <c r="Q107" s="42"/>
      <c r="R107" s="1941"/>
      <c r="U107" s="3"/>
    </row>
    <row r="108" spans="1:24" s="2" customFormat="1" ht="105.6" customHeight="1" x14ac:dyDescent="0.25">
      <c r="A108" s="2383"/>
      <c r="B108" s="96"/>
      <c r="C108" s="2741"/>
      <c r="D108" s="2920" t="s">
        <v>183</v>
      </c>
      <c r="E108" s="2922" t="s">
        <v>173</v>
      </c>
      <c r="F108" s="109"/>
      <c r="G108" s="16"/>
      <c r="H108" s="17"/>
      <c r="I108" s="635"/>
      <c r="J108" s="621"/>
      <c r="K108" s="18"/>
      <c r="L108" s="18"/>
      <c r="M108" s="474"/>
      <c r="N108" s="40"/>
      <c r="O108" s="1615"/>
      <c r="P108" s="42"/>
      <c r="Q108" s="42"/>
      <c r="R108" s="1941"/>
      <c r="X108" s="3"/>
    </row>
    <row r="109" spans="1:24" s="2" customFormat="1" ht="16.5" customHeight="1" thickBot="1" x14ac:dyDescent="0.3">
      <c r="A109" s="2737"/>
      <c r="B109" s="2738"/>
      <c r="C109" s="2740"/>
      <c r="D109" s="2921"/>
      <c r="E109" s="2923"/>
      <c r="F109" s="2729"/>
      <c r="G109" s="84" t="s">
        <v>29</v>
      </c>
      <c r="H109" s="85">
        <f>SUM(H102:H108)</f>
        <v>421.9</v>
      </c>
      <c r="I109" s="683">
        <f>SUM(I102:I108)</f>
        <v>421.9</v>
      </c>
      <c r="J109" s="660"/>
      <c r="K109" s="86">
        <f t="shared" ref="K109:L109" si="3">SUM(K102:K108)</f>
        <v>422.2</v>
      </c>
      <c r="L109" s="86">
        <f t="shared" si="3"/>
        <v>422.2</v>
      </c>
      <c r="M109" s="2109"/>
      <c r="N109" s="111"/>
      <c r="O109" s="1437"/>
      <c r="P109" s="113"/>
      <c r="Q109" s="113"/>
      <c r="R109" s="1941"/>
    </row>
    <row r="110" spans="1:24" s="2" customFormat="1" ht="27" customHeight="1" x14ac:dyDescent="0.25">
      <c r="A110" s="2924" t="s">
        <v>17</v>
      </c>
      <c r="B110" s="2926" t="s">
        <v>39</v>
      </c>
      <c r="C110" s="2440" t="s">
        <v>46</v>
      </c>
      <c r="D110" s="2928" t="s">
        <v>75</v>
      </c>
      <c r="E110" s="63"/>
      <c r="F110" s="380" t="s">
        <v>76</v>
      </c>
      <c r="G110" s="2464" t="s">
        <v>25</v>
      </c>
      <c r="H110" s="260">
        <v>90</v>
      </c>
      <c r="I110" s="645">
        <v>90</v>
      </c>
      <c r="J110" s="631"/>
      <c r="K110" s="1652">
        <v>90</v>
      </c>
      <c r="L110" s="666">
        <f>+K110</f>
        <v>90</v>
      </c>
      <c r="M110" s="114" t="s">
        <v>77</v>
      </c>
      <c r="N110" s="115">
        <v>37</v>
      </c>
      <c r="O110" s="1791">
        <v>37</v>
      </c>
      <c r="P110" s="117">
        <v>37</v>
      </c>
      <c r="Q110" s="117"/>
      <c r="R110" s="1941"/>
      <c r="S110" s="275"/>
      <c r="T110" s="275"/>
    </row>
    <row r="111" spans="1:24" s="2" customFormat="1" ht="43.15" customHeight="1" x14ac:dyDescent="0.25">
      <c r="A111" s="2925"/>
      <c r="B111" s="2927"/>
      <c r="C111" s="2441"/>
      <c r="D111" s="2868"/>
      <c r="E111" s="62"/>
      <c r="F111" s="2433"/>
      <c r="G111" s="436" t="s">
        <v>41</v>
      </c>
      <c r="H111" s="981">
        <v>110</v>
      </c>
      <c r="I111" s="982">
        <v>110</v>
      </c>
      <c r="J111" s="1696"/>
      <c r="K111" s="69">
        <v>110</v>
      </c>
      <c r="L111" s="1736">
        <v>110</v>
      </c>
      <c r="M111" s="127" t="s">
        <v>161</v>
      </c>
      <c r="N111" s="203">
        <v>10</v>
      </c>
      <c r="O111" s="1793">
        <v>10</v>
      </c>
      <c r="P111" s="205">
        <v>10</v>
      </c>
      <c r="Q111" s="205"/>
      <c r="R111" s="1941"/>
    </row>
    <row r="112" spans="1:24" s="2" customFormat="1" ht="29.25" customHeight="1" thickBot="1" x14ac:dyDescent="0.3">
      <c r="A112" s="2422"/>
      <c r="B112" s="2420"/>
      <c r="C112" s="2441"/>
      <c r="D112" s="2929"/>
      <c r="E112" s="62"/>
      <c r="F112" s="2433"/>
      <c r="G112" s="64" t="s">
        <v>29</v>
      </c>
      <c r="H112" s="54">
        <f>SUM(H110:H111)</f>
        <v>200</v>
      </c>
      <c r="I112" s="643">
        <f>SUM(I110:I111)</f>
        <v>200</v>
      </c>
      <c r="J112" s="629"/>
      <c r="K112" s="55">
        <f>SUM(K110:K111)</f>
        <v>200</v>
      </c>
      <c r="L112" s="55">
        <f>SUM(L110:L111)</f>
        <v>200</v>
      </c>
      <c r="M112" s="2110" t="s">
        <v>246</v>
      </c>
      <c r="N112" s="2125">
        <v>30</v>
      </c>
      <c r="O112" s="1797">
        <v>30</v>
      </c>
      <c r="P112" s="1798">
        <v>30</v>
      </c>
      <c r="Q112" s="1798"/>
      <c r="R112" s="1941"/>
    </row>
    <row r="113" spans="1:24" s="2" customFormat="1" ht="24.75" customHeight="1" x14ac:dyDescent="0.25">
      <c r="A113" s="2438" t="s">
        <v>17</v>
      </c>
      <c r="B113" s="2439" t="s">
        <v>39</v>
      </c>
      <c r="C113" s="2440" t="s">
        <v>78</v>
      </c>
      <c r="D113" s="2910" t="s">
        <v>168</v>
      </c>
      <c r="E113" s="63"/>
      <c r="F113" s="2912">
        <v>3</v>
      </c>
      <c r="G113" s="2464" t="s">
        <v>25</v>
      </c>
      <c r="H113" s="118">
        <v>4.5</v>
      </c>
      <c r="I113" s="687">
        <v>4.5</v>
      </c>
      <c r="J113" s="667"/>
      <c r="K113" s="1807">
        <v>4.5</v>
      </c>
      <c r="L113" s="1807">
        <v>4.5</v>
      </c>
      <c r="M113" s="1808" t="s">
        <v>169</v>
      </c>
      <c r="N113" s="2126">
        <v>2</v>
      </c>
      <c r="O113" s="63">
        <v>2</v>
      </c>
      <c r="P113" s="1810">
        <v>2</v>
      </c>
      <c r="Q113" s="120"/>
      <c r="R113" s="1941"/>
    </row>
    <row r="114" spans="1:24" s="2" customFormat="1" ht="16.5" customHeight="1" thickBot="1" x14ac:dyDescent="0.3">
      <c r="A114" s="2422"/>
      <c r="B114" s="2420"/>
      <c r="C114" s="2442"/>
      <c r="D114" s="2945"/>
      <c r="E114" s="342"/>
      <c r="F114" s="3090"/>
      <c r="G114" s="84" t="s">
        <v>29</v>
      </c>
      <c r="H114" s="54">
        <f>H113</f>
        <v>4.5</v>
      </c>
      <c r="I114" s="643">
        <f>I113</f>
        <v>4.5</v>
      </c>
      <c r="J114" s="629"/>
      <c r="K114" s="55">
        <f>K113</f>
        <v>4.5</v>
      </c>
      <c r="L114" s="55">
        <f>L113</f>
        <v>4.5</v>
      </c>
      <c r="M114" s="2419"/>
      <c r="N114" s="2417"/>
      <c r="O114" s="62"/>
      <c r="P114" s="2478"/>
      <c r="Q114" s="33"/>
      <c r="R114" s="1941"/>
      <c r="S114" s="3"/>
    </row>
    <row r="115" spans="1:24" s="2" customFormat="1" ht="16.5" customHeight="1" x14ac:dyDescent="0.25">
      <c r="A115" s="2896" t="s">
        <v>17</v>
      </c>
      <c r="B115" s="2898" t="s">
        <v>39</v>
      </c>
      <c r="C115" s="2900" t="s">
        <v>79</v>
      </c>
      <c r="D115" s="2902" t="s">
        <v>188</v>
      </c>
      <c r="E115" s="2904"/>
      <c r="F115" s="2906">
        <v>3</v>
      </c>
      <c r="G115" s="2301" t="s">
        <v>23</v>
      </c>
      <c r="H115" s="2302">
        <v>95.5</v>
      </c>
      <c r="I115" s="2502">
        <v>95.5</v>
      </c>
      <c r="J115" s="2499"/>
      <c r="K115" s="94">
        <v>111.2</v>
      </c>
      <c r="L115" s="94">
        <v>49.5</v>
      </c>
      <c r="M115" s="1815" t="s">
        <v>187</v>
      </c>
      <c r="N115" s="160"/>
      <c r="O115" s="1816"/>
      <c r="P115" s="161"/>
      <c r="Q115" s="161"/>
      <c r="R115" s="1941"/>
    </row>
    <row r="116" spans="1:24" s="2" customFormat="1" ht="16.5" customHeight="1" x14ac:dyDescent="0.25">
      <c r="A116" s="2897"/>
      <c r="B116" s="2899"/>
      <c r="C116" s="2901"/>
      <c r="D116" s="2903"/>
      <c r="E116" s="2905"/>
      <c r="F116" s="2907"/>
      <c r="G116" s="508" t="s">
        <v>287</v>
      </c>
      <c r="H116" s="270">
        <v>214.6</v>
      </c>
      <c r="I116" s="2674">
        <v>212</v>
      </c>
      <c r="J116" s="2675">
        <f>+I116-H116</f>
        <v>-2.5999999999999943</v>
      </c>
      <c r="K116" s="1711">
        <v>249.9</v>
      </c>
      <c r="L116" s="1711">
        <v>111.4</v>
      </c>
      <c r="M116" s="736" t="s">
        <v>186</v>
      </c>
      <c r="N116" s="1292">
        <v>350</v>
      </c>
      <c r="O116" s="256">
        <v>350</v>
      </c>
      <c r="P116" s="1422">
        <v>350</v>
      </c>
      <c r="Q116" s="364"/>
      <c r="R116" s="1941"/>
    </row>
    <row r="117" spans="1:24" s="2" customFormat="1" ht="16.5" customHeight="1" x14ac:dyDescent="0.25">
      <c r="A117" s="2897"/>
      <c r="B117" s="2899"/>
      <c r="C117" s="2901"/>
      <c r="D117" s="2903"/>
      <c r="E117" s="2905"/>
      <c r="F117" s="2907"/>
      <c r="G117" s="508" t="s">
        <v>333</v>
      </c>
      <c r="H117" s="983"/>
      <c r="I117" s="2674">
        <v>2.6</v>
      </c>
      <c r="J117" s="2675">
        <f>+I117-H117</f>
        <v>2.6</v>
      </c>
      <c r="K117" s="1892"/>
      <c r="L117" s="1221"/>
      <c r="M117" s="2522"/>
      <c r="N117" s="2519"/>
      <c r="O117" s="194"/>
      <c r="P117" s="2521"/>
      <c r="Q117" s="734"/>
      <c r="R117" s="1941"/>
    </row>
    <row r="118" spans="1:24" s="2" customFormat="1" ht="15" customHeight="1" thickBot="1" x14ac:dyDescent="0.3">
      <c r="A118" s="2914"/>
      <c r="B118" s="2915"/>
      <c r="C118" s="2916"/>
      <c r="D118" s="2917"/>
      <c r="E118" s="2918"/>
      <c r="F118" s="2919"/>
      <c r="G118" s="57" t="s">
        <v>29</v>
      </c>
      <c r="H118" s="1187">
        <f>SUM(H115:H116)</f>
        <v>310.10000000000002</v>
      </c>
      <c r="I118" s="643">
        <f>SUM(I115:I117)</f>
        <v>310.10000000000002</v>
      </c>
      <c r="J118" s="643">
        <f>SUM(J115:J117)</f>
        <v>5.773159728050814E-15</v>
      </c>
      <c r="K118" s="55">
        <f>SUM(K115:K116)</f>
        <v>361.1</v>
      </c>
      <c r="L118" s="1491">
        <f>SUM(L115:L116)</f>
        <v>160.9</v>
      </c>
      <c r="M118" s="189"/>
      <c r="N118" s="2303"/>
      <c r="O118" s="2304"/>
      <c r="P118" s="2305"/>
      <c r="Q118" s="2305"/>
      <c r="R118" s="1941"/>
      <c r="T118" s="3"/>
    </row>
    <row r="119" spans="1:24" s="2" customFormat="1" ht="18.75" customHeight="1" x14ac:dyDescent="0.25">
      <c r="A119" s="2896" t="s">
        <v>17</v>
      </c>
      <c r="B119" s="2898" t="s">
        <v>39</v>
      </c>
      <c r="C119" s="2900" t="s">
        <v>143</v>
      </c>
      <c r="D119" s="2908" t="s">
        <v>298</v>
      </c>
      <c r="E119" s="2904"/>
      <c r="F119" s="2906">
        <v>3</v>
      </c>
      <c r="G119" s="1811" t="s">
        <v>25</v>
      </c>
      <c r="H119" s="255">
        <v>26.7</v>
      </c>
      <c r="I119" s="688">
        <v>26.7</v>
      </c>
      <c r="J119" s="659"/>
      <c r="K119" s="49">
        <v>18</v>
      </c>
      <c r="L119" s="1746">
        <v>7.1</v>
      </c>
      <c r="M119" s="1808" t="s">
        <v>187</v>
      </c>
      <c r="N119" s="56"/>
      <c r="O119" s="2444"/>
      <c r="P119" s="2474"/>
      <c r="Q119" s="2474"/>
      <c r="R119" s="1941"/>
    </row>
    <row r="120" spans="1:24" s="2" customFormat="1" ht="54.75" customHeight="1" x14ac:dyDescent="0.25">
      <c r="A120" s="2897"/>
      <c r="B120" s="2899"/>
      <c r="C120" s="2901"/>
      <c r="D120" s="2909"/>
      <c r="E120" s="2905"/>
      <c r="F120" s="2907"/>
      <c r="G120" s="2494" t="s">
        <v>287</v>
      </c>
      <c r="H120" s="269">
        <v>122.6</v>
      </c>
      <c r="I120" s="701">
        <v>122.6</v>
      </c>
      <c r="J120" s="983"/>
      <c r="K120" s="1892">
        <v>102</v>
      </c>
      <c r="L120" s="1892">
        <v>40.5</v>
      </c>
      <c r="M120" s="1889" t="s">
        <v>428</v>
      </c>
      <c r="N120" s="2127">
        <v>1</v>
      </c>
      <c r="O120" s="976"/>
      <c r="P120" s="873"/>
      <c r="Q120" s="873"/>
      <c r="R120" s="1941"/>
      <c r="U120" s="3"/>
    </row>
    <row r="121" spans="1:24" s="2" customFormat="1" ht="36.75" customHeight="1" x14ac:dyDescent="0.25">
      <c r="A121" s="2897"/>
      <c r="B121" s="2899"/>
      <c r="C121" s="2901"/>
      <c r="D121" s="2909"/>
      <c r="E121" s="2905"/>
      <c r="F121" s="2907"/>
      <c r="G121" s="2488"/>
      <c r="H121" s="239"/>
      <c r="I121" s="700"/>
      <c r="J121" s="692"/>
      <c r="K121" s="1822"/>
      <c r="L121" s="1822"/>
      <c r="M121" s="928" t="s">
        <v>456</v>
      </c>
      <c r="N121" s="2127"/>
      <c r="O121" s="872">
        <v>340</v>
      </c>
      <c r="P121" s="873"/>
      <c r="Q121" s="873"/>
      <c r="R121" s="1941"/>
    </row>
    <row r="122" spans="1:24" s="2" customFormat="1" ht="15.75" customHeight="1" thickBot="1" x14ac:dyDescent="0.3">
      <c r="A122" s="2897"/>
      <c r="B122" s="2899"/>
      <c r="C122" s="2901"/>
      <c r="D122" s="2903"/>
      <c r="E122" s="2905"/>
      <c r="F122" s="2907"/>
      <c r="G122" s="57" t="s">
        <v>29</v>
      </c>
      <c r="H122" s="1559">
        <f>SUM(H119:H121)</f>
        <v>149.29999999999998</v>
      </c>
      <c r="I122" s="2503">
        <f>SUM(I119:I121)</f>
        <v>149.29999999999998</v>
      </c>
      <c r="J122" s="1580"/>
      <c r="K122" s="2093">
        <f t="shared" ref="K122:L122" si="4">SUM(K119:K121)</f>
        <v>120</v>
      </c>
      <c r="L122" s="1559">
        <f t="shared" si="4"/>
        <v>47.6</v>
      </c>
      <c r="M122" s="736" t="s">
        <v>426</v>
      </c>
      <c r="N122" s="2491"/>
      <c r="O122" s="1435"/>
      <c r="P122" s="2470">
        <v>1</v>
      </c>
      <c r="Q122" s="2470"/>
      <c r="R122" s="1941"/>
    </row>
    <row r="123" spans="1:24" s="2" customFormat="1" ht="20.25" customHeight="1" x14ac:dyDescent="0.25">
      <c r="A123" s="2896" t="s">
        <v>17</v>
      </c>
      <c r="B123" s="2898" t="s">
        <v>39</v>
      </c>
      <c r="C123" s="2900" t="s">
        <v>144</v>
      </c>
      <c r="D123" s="2902" t="s">
        <v>258</v>
      </c>
      <c r="E123" s="2904"/>
      <c r="F123" s="2906">
        <v>5</v>
      </c>
      <c r="G123" s="487" t="s">
        <v>25</v>
      </c>
      <c r="H123" s="357">
        <f>132.3-100</f>
        <v>32.300000000000011</v>
      </c>
      <c r="I123" s="689">
        <f>132.3-100</f>
        <v>32.300000000000011</v>
      </c>
      <c r="J123" s="669"/>
      <c r="K123" s="356">
        <v>137.30000000000001</v>
      </c>
      <c r="L123" s="358">
        <v>97</v>
      </c>
      <c r="M123" s="2111" t="s">
        <v>236</v>
      </c>
      <c r="N123" s="2128">
        <v>5</v>
      </c>
      <c r="O123" s="1972">
        <v>4</v>
      </c>
      <c r="P123" s="1973">
        <v>2</v>
      </c>
      <c r="Q123" s="1973"/>
      <c r="R123" s="1941"/>
    </row>
    <row r="124" spans="1:24" s="2" customFormat="1" ht="30.75" customHeight="1" x14ac:dyDescent="0.25">
      <c r="A124" s="2897"/>
      <c r="B124" s="2899"/>
      <c r="C124" s="2901"/>
      <c r="D124" s="2903"/>
      <c r="E124" s="2905"/>
      <c r="F124" s="2907"/>
      <c r="G124" s="1934" t="s">
        <v>281</v>
      </c>
      <c r="H124" s="384">
        <v>100</v>
      </c>
      <c r="I124" s="634">
        <v>100</v>
      </c>
      <c r="J124" s="1052"/>
      <c r="K124" s="385"/>
      <c r="L124" s="1220"/>
      <c r="M124" s="2437" t="s">
        <v>237</v>
      </c>
      <c r="N124" s="1138"/>
      <c r="O124" s="874"/>
      <c r="P124" s="364"/>
      <c r="Q124" s="364"/>
      <c r="R124" s="1941"/>
      <c r="T124" s="3"/>
    </row>
    <row r="125" spans="1:24" s="2" customFormat="1" ht="15" customHeight="1" thickBot="1" x14ac:dyDescent="0.3">
      <c r="A125" s="2897"/>
      <c r="B125" s="2899"/>
      <c r="C125" s="2901"/>
      <c r="D125" s="2903"/>
      <c r="E125" s="2905"/>
      <c r="F125" s="2907"/>
      <c r="G125" s="359" t="s">
        <v>29</v>
      </c>
      <c r="H125" s="85">
        <f>SUM(H123:H124)</f>
        <v>132.30000000000001</v>
      </c>
      <c r="I125" s="683">
        <f>SUM(I123:I124)</f>
        <v>132.30000000000001</v>
      </c>
      <c r="J125" s="660"/>
      <c r="K125" s="86">
        <f>SUM(K123:K124)</f>
        <v>137.30000000000001</v>
      </c>
      <c r="L125" s="85">
        <f>SUM(L123:L124)</f>
        <v>97</v>
      </c>
      <c r="M125" s="431"/>
      <c r="N125" s="2491"/>
      <c r="O125" s="1435"/>
      <c r="P125" s="2470"/>
      <c r="Q125" s="2470"/>
      <c r="R125" s="1941"/>
    </row>
    <row r="126" spans="1:24" s="2" customFormat="1" ht="16.5" customHeight="1" thickBot="1" x14ac:dyDescent="0.3">
      <c r="A126" s="2373" t="s">
        <v>17</v>
      </c>
      <c r="B126" s="8" t="s">
        <v>39</v>
      </c>
      <c r="C126" s="2856" t="s">
        <v>47</v>
      </c>
      <c r="D126" s="2856"/>
      <c r="E126" s="2856"/>
      <c r="F126" s="2856"/>
      <c r="G126" s="2856"/>
      <c r="H126" s="121">
        <f>H114+H112+H109+H101+H91+H89+H118+H122+H125</f>
        <v>7432.2000000000007</v>
      </c>
      <c r="I126" s="647">
        <f>I114+I112+I109+I101+I91+I89+I118+I122+I125</f>
        <v>7670.2999999999993</v>
      </c>
      <c r="J126" s="647">
        <f>J114+J112+J109+J101+J91+J89+J118+J122+J125</f>
        <v>246.99999999999991</v>
      </c>
      <c r="K126" s="1516">
        <f>K114+K112+K109+K101+K91+K89+K118+K122+K125</f>
        <v>7284.3000000000011</v>
      </c>
      <c r="L126" s="1516">
        <f>L114+L112+L109+L101+L91+L89+L118+L122+L125</f>
        <v>6949.5000000000009</v>
      </c>
      <c r="M126" s="2857"/>
      <c r="N126" s="2858"/>
      <c r="O126" s="2858"/>
      <c r="P126" s="2858"/>
      <c r="Q126" s="2859"/>
      <c r="R126" s="1941"/>
      <c r="T126" s="2" t="s">
        <v>189</v>
      </c>
      <c r="X126" s="3"/>
    </row>
    <row r="127" spans="1:24" s="2" customFormat="1" ht="14.25" customHeight="1" thickBot="1" x14ac:dyDescent="0.3">
      <c r="A127" s="2379" t="s">
        <v>17</v>
      </c>
      <c r="B127" s="8" t="s">
        <v>43</v>
      </c>
      <c r="C127" s="2893" t="s">
        <v>82</v>
      </c>
      <c r="D127" s="2893"/>
      <c r="E127" s="2893"/>
      <c r="F127" s="2893"/>
      <c r="G127" s="2893"/>
      <c r="H127" s="2893"/>
      <c r="I127" s="2893"/>
      <c r="J127" s="2893"/>
      <c r="K127" s="2893"/>
      <c r="L127" s="2893"/>
      <c r="M127" s="2893"/>
      <c r="N127" s="2893"/>
      <c r="O127" s="2893"/>
      <c r="P127" s="2893"/>
      <c r="Q127" s="2894"/>
      <c r="R127" s="1941"/>
    </row>
    <row r="128" spans="1:24" s="3" customFormat="1" ht="54.75" customHeight="1" x14ac:dyDescent="0.25">
      <c r="A128" s="2789" t="s">
        <v>17</v>
      </c>
      <c r="B128" s="1349" t="s">
        <v>43</v>
      </c>
      <c r="C128" s="2790" t="s">
        <v>17</v>
      </c>
      <c r="D128" s="297" t="s">
        <v>83</v>
      </c>
      <c r="E128" s="2791"/>
      <c r="F128" s="308"/>
      <c r="G128" s="213"/>
      <c r="H128" s="350"/>
      <c r="I128" s="699"/>
      <c r="J128" s="691"/>
      <c r="K128" s="350"/>
      <c r="L128" s="350"/>
      <c r="M128" s="249"/>
      <c r="N128" s="2792"/>
      <c r="O128" s="2793"/>
      <c r="P128" s="2794"/>
      <c r="Q128" s="213"/>
      <c r="R128" s="1962"/>
    </row>
    <row r="129" spans="1:24" s="3" customFormat="1" ht="17.25" customHeight="1" x14ac:dyDescent="0.25">
      <c r="A129" s="2422"/>
      <c r="B129" s="2420"/>
      <c r="C129" s="491"/>
      <c r="D129" s="2895" t="s">
        <v>442</v>
      </c>
      <c r="E129" s="2889" t="s">
        <v>85</v>
      </c>
      <c r="F129" s="2892">
        <v>5</v>
      </c>
      <c r="G129" s="349" t="s">
        <v>25</v>
      </c>
      <c r="H129" s="239">
        <v>336</v>
      </c>
      <c r="I129" s="700">
        <v>336</v>
      </c>
      <c r="J129" s="692"/>
      <c r="K129" s="1822">
        <v>946.1</v>
      </c>
      <c r="L129" s="1822">
        <v>2721.6</v>
      </c>
      <c r="M129" s="480" t="s">
        <v>80</v>
      </c>
      <c r="N129" s="973">
        <v>1</v>
      </c>
      <c r="O129" s="2788"/>
      <c r="P129" s="975"/>
      <c r="Q129" s="287"/>
      <c r="R129" s="1962"/>
    </row>
    <row r="130" spans="1:24" s="3" customFormat="1" ht="17.25" customHeight="1" x14ac:dyDescent="0.25">
      <c r="A130" s="2422"/>
      <c r="B130" s="2420"/>
      <c r="C130" s="491"/>
      <c r="D130" s="2895"/>
      <c r="E130" s="2889"/>
      <c r="F130" s="2892"/>
      <c r="G130" s="523" t="s">
        <v>287</v>
      </c>
      <c r="H130" s="51">
        <v>435.7</v>
      </c>
      <c r="I130" s="984">
        <v>435.7</v>
      </c>
      <c r="J130" s="1622"/>
      <c r="K130" s="52">
        <v>303.10000000000002</v>
      </c>
      <c r="L130" s="52"/>
      <c r="M130" s="1336" t="s">
        <v>352</v>
      </c>
      <c r="N130" s="162">
        <v>80</v>
      </c>
      <c r="O130" s="216">
        <v>100</v>
      </c>
      <c r="P130" s="734"/>
      <c r="Q130" s="251"/>
      <c r="R130" s="1962"/>
    </row>
    <row r="131" spans="1:24" s="3" customFormat="1" ht="17.25" customHeight="1" x14ac:dyDescent="0.25">
      <c r="A131" s="2422"/>
      <c r="B131" s="2420"/>
      <c r="C131" s="491"/>
      <c r="D131" s="2895"/>
      <c r="E131" s="2889"/>
      <c r="F131" s="2892"/>
      <c r="G131" s="2459" t="s">
        <v>281</v>
      </c>
      <c r="H131" s="51">
        <v>178.6</v>
      </c>
      <c r="I131" s="984">
        <v>178.6</v>
      </c>
      <c r="J131" s="1622"/>
      <c r="K131" s="52"/>
      <c r="L131" s="52"/>
      <c r="M131" s="210" t="s">
        <v>435</v>
      </c>
      <c r="N131" s="2161"/>
      <c r="O131" s="2162">
        <v>100</v>
      </c>
      <c r="P131" s="2163"/>
      <c r="Q131" s="2530"/>
      <c r="R131" s="1962"/>
    </row>
    <row r="132" spans="1:24" s="3" customFormat="1" ht="15.75" customHeight="1" x14ac:dyDescent="0.25">
      <c r="A132" s="2422"/>
      <c r="B132" s="2420"/>
      <c r="C132" s="491"/>
      <c r="D132" s="2884" t="s">
        <v>437</v>
      </c>
      <c r="E132" s="2889"/>
      <c r="F132" s="2892"/>
      <c r="G132" s="2460"/>
      <c r="H132" s="23"/>
      <c r="I132" s="636"/>
      <c r="J132" s="622"/>
      <c r="K132" s="405"/>
      <c r="L132" s="102"/>
      <c r="M132" s="493" t="s">
        <v>80</v>
      </c>
      <c r="N132" s="2158">
        <v>1</v>
      </c>
      <c r="O132" s="2164"/>
      <c r="P132" s="2160"/>
      <c r="Q132" s="2160"/>
      <c r="R132" s="1962"/>
      <c r="S132" s="1087"/>
    </row>
    <row r="133" spans="1:24" s="3" customFormat="1" ht="27.75" customHeight="1" x14ac:dyDescent="0.25">
      <c r="A133" s="2422"/>
      <c r="B133" s="2420"/>
      <c r="C133" s="491"/>
      <c r="D133" s="2885"/>
      <c r="E133" s="2889"/>
      <c r="F133" s="2892"/>
      <c r="G133" s="442"/>
      <c r="H133" s="23"/>
      <c r="I133" s="636"/>
      <c r="J133" s="622"/>
      <c r="K133" s="405"/>
      <c r="L133" s="102"/>
      <c r="M133" s="480" t="s">
        <v>260</v>
      </c>
      <c r="N133" s="973">
        <v>50</v>
      </c>
      <c r="O133" s="1830">
        <v>100</v>
      </c>
      <c r="P133" s="975"/>
      <c r="Q133" s="975"/>
      <c r="R133" s="1962"/>
      <c r="S133" s="1087"/>
    </row>
    <row r="134" spans="1:24" s="3" customFormat="1" ht="17.25" customHeight="1" x14ac:dyDescent="0.25">
      <c r="A134" s="2422"/>
      <c r="B134" s="2420"/>
      <c r="C134" s="491"/>
      <c r="D134" s="2885"/>
      <c r="E134" s="2889"/>
      <c r="F134" s="2892"/>
      <c r="G134" s="442"/>
      <c r="H134" s="23"/>
      <c r="I134" s="636"/>
      <c r="J134" s="622"/>
      <c r="K134" s="102"/>
      <c r="L134" s="102"/>
      <c r="M134" s="480" t="s">
        <v>218</v>
      </c>
      <c r="N134" s="973"/>
      <c r="O134" s="1830">
        <v>100</v>
      </c>
      <c r="P134" s="975"/>
      <c r="Q134" s="975"/>
      <c r="R134" s="1962"/>
      <c r="S134" s="1087"/>
    </row>
    <row r="135" spans="1:24" s="2" customFormat="1" ht="33.75" customHeight="1" x14ac:dyDescent="0.25">
      <c r="A135" s="2422"/>
      <c r="B135" s="2420"/>
      <c r="C135" s="2492"/>
      <c r="D135" s="2884" t="s">
        <v>431</v>
      </c>
      <c r="E135" s="2890"/>
      <c r="F135" s="2892"/>
      <c r="G135" s="442"/>
      <c r="H135" s="444"/>
      <c r="I135" s="422"/>
      <c r="J135" s="694"/>
      <c r="K135" s="1834"/>
      <c r="L135" s="1834"/>
      <c r="M135" s="2096" t="s">
        <v>80</v>
      </c>
      <c r="N135" s="2101">
        <v>1</v>
      </c>
      <c r="O135" s="1833"/>
      <c r="P135" s="1632"/>
      <c r="Q135" s="1632"/>
      <c r="R135" s="1941"/>
      <c r="U135" s="3"/>
      <c r="V135" s="3"/>
    </row>
    <row r="136" spans="1:24" s="2" customFormat="1" ht="33.75" customHeight="1" x14ac:dyDescent="0.25">
      <c r="A136" s="2422"/>
      <c r="B136" s="2420"/>
      <c r="C136" s="2492"/>
      <c r="D136" s="2885"/>
      <c r="E136" s="581" t="s">
        <v>177</v>
      </c>
      <c r="F136" s="2892"/>
      <c r="G136" s="442"/>
      <c r="H136" s="444"/>
      <c r="I136" s="422"/>
      <c r="J136" s="694"/>
      <c r="K136" s="1834"/>
      <c r="L136" s="1834"/>
      <c r="M136" s="2416" t="s">
        <v>353</v>
      </c>
      <c r="N136" s="2165"/>
      <c r="O136" s="2166">
        <v>25</v>
      </c>
      <c r="P136" s="2167">
        <v>100</v>
      </c>
      <c r="Q136" s="2167"/>
      <c r="R136" s="1941"/>
    </row>
    <row r="137" spans="1:24" s="3" customFormat="1" ht="32.25" customHeight="1" x14ac:dyDescent="0.25">
      <c r="A137" s="2422"/>
      <c r="B137" s="2420"/>
      <c r="C137" s="122"/>
      <c r="D137" s="473" t="s">
        <v>432</v>
      </c>
      <c r="E137" s="2454"/>
      <c r="F137" s="2892"/>
      <c r="G137" s="2460"/>
      <c r="H137" s="268"/>
      <c r="I137" s="678"/>
      <c r="J137" s="655"/>
      <c r="K137" s="405"/>
      <c r="L137" s="405"/>
      <c r="M137" s="1336" t="s">
        <v>261</v>
      </c>
      <c r="N137" s="2476">
        <v>60</v>
      </c>
      <c r="O137" s="1712">
        <v>100</v>
      </c>
      <c r="P137" s="1894"/>
      <c r="Q137" s="215"/>
      <c r="R137" s="1962"/>
    </row>
    <row r="138" spans="1:24" s="90" customFormat="1" ht="20.25" customHeight="1" x14ac:dyDescent="0.25">
      <c r="A138" s="2385"/>
      <c r="B138" s="320"/>
      <c r="C138" s="321"/>
      <c r="D138" s="2878" t="s">
        <v>182</v>
      </c>
      <c r="E138" s="2458" t="s">
        <v>85</v>
      </c>
      <c r="F138" s="1600">
        <v>1</v>
      </c>
      <c r="G138" s="2880" t="s">
        <v>25</v>
      </c>
      <c r="H138" s="2882">
        <v>350</v>
      </c>
      <c r="I138" s="3080">
        <v>350</v>
      </c>
      <c r="J138" s="2515"/>
      <c r="K138" s="2870"/>
      <c r="L138" s="2870"/>
      <c r="M138" s="2423" t="s">
        <v>457</v>
      </c>
      <c r="N138" s="2131">
        <v>2</v>
      </c>
      <c r="O138" s="1601"/>
      <c r="P138" s="1602"/>
      <c r="Q138" s="2531"/>
      <c r="R138" s="1963"/>
    </row>
    <row r="139" spans="1:24" s="90" customFormat="1" ht="24" customHeight="1" x14ac:dyDescent="0.25">
      <c r="A139" s="2385"/>
      <c r="B139" s="322"/>
      <c r="C139" s="321"/>
      <c r="D139" s="2879"/>
      <c r="E139" s="2487"/>
      <c r="F139" s="900"/>
      <c r="G139" s="2881"/>
      <c r="H139" s="2883"/>
      <c r="I139" s="3081"/>
      <c r="J139" s="2516"/>
      <c r="K139" s="2871"/>
      <c r="L139" s="2871"/>
      <c r="M139" s="1590"/>
      <c r="N139" s="2132"/>
      <c r="O139" s="1599"/>
      <c r="P139" s="1526"/>
      <c r="Q139" s="925"/>
      <c r="R139" s="1963"/>
    </row>
    <row r="140" spans="1:24" s="1" customFormat="1" ht="16.5" customHeight="1" x14ac:dyDescent="0.2">
      <c r="A140" s="2380"/>
      <c r="B140" s="2420"/>
      <c r="C140" s="2451"/>
      <c r="D140" s="2834" t="s">
        <v>224</v>
      </c>
      <c r="E140" s="2168"/>
      <c r="F140" s="932" t="s">
        <v>76</v>
      </c>
      <c r="G140" s="388" t="s">
        <v>25</v>
      </c>
      <c r="H140" s="132">
        <v>75.900000000000006</v>
      </c>
      <c r="I140" s="714">
        <v>75.900000000000006</v>
      </c>
      <c r="J140" s="708"/>
      <c r="K140" s="1486"/>
      <c r="L140" s="1486"/>
      <c r="M140" s="2129" t="s">
        <v>223</v>
      </c>
      <c r="N140" s="2101">
        <v>9</v>
      </c>
      <c r="O140" s="1833">
        <v>9</v>
      </c>
      <c r="P140" s="1632">
        <v>9</v>
      </c>
      <c r="Q140" s="1632"/>
      <c r="R140" s="1967"/>
      <c r="S140" s="128"/>
      <c r="U140" s="128"/>
      <c r="X140" s="128"/>
    </row>
    <row r="141" spans="1:24" s="1" customFormat="1" ht="16.5" customHeight="1" x14ac:dyDescent="0.2">
      <c r="A141" s="2380"/>
      <c r="B141" s="2420"/>
      <c r="C141" s="2451"/>
      <c r="D141" s="2834"/>
      <c r="E141" s="1837"/>
      <c r="F141" s="933"/>
      <c r="G141" s="503" t="s">
        <v>281</v>
      </c>
      <c r="H141" s="259">
        <v>9.1999999999999993</v>
      </c>
      <c r="I141" s="690">
        <v>9.1999999999999993</v>
      </c>
      <c r="J141" s="653"/>
      <c r="K141" s="389"/>
      <c r="L141" s="389"/>
      <c r="M141" s="1843"/>
      <c r="N141" s="2102"/>
      <c r="O141" s="1428"/>
      <c r="P141" s="1841"/>
      <c r="Q141" s="418"/>
      <c r="R141" s="1967"/>
      <c r="S141" s="128"/>
      <c r="U141" s="128"/>
      <c r="X141" s="128"/>
    </row>
    <row r="142" spans="1:24" s="2" customFormat="1" ht="16.5" customHeight="1" thickBot="1" x14ac:dyDescent="0.3">
      <c r="A142" s="2428"/>
      <c r="B142" s="2429"/>
      <c r="C142" s="492"/>
      <c r="D142" s="2872" t="s">
        <v>38</v>
      </c>
      <c r="E142" s="2873"/>
      <c r="F142" s="2873"/>
      <c r="G142" s="2874"/>
      <c r="H142" s="2583">
        <f>SUM(H129:H141)</f>
        <v>1385.4000000000003</v>
      </c>
      <c r="I142" s="2589">
        <f>SUM(I129:I141)</f>
        <v>1385.4000000000003</v>
      </c>
      <c r="J142" s="2586"/>
      <c r="K142" s="2591">
        <f>SUM(K129:K139)</f>
        <v>1249.2</v>
      </c>
      <c r="L142" s="2591">
        <f>SUM(L129:L139)</f>
        <v>2721.6</v>
      </c>
      <c r="M142" s="2875"/>
      <c r="N142" s="2876"/>
      <c r="O142" s="2876"/>
      <c r="P142" s="2876"/>
      <c r="Q142" s="2877"/>
      <c r="R142" s="1941"/>
    </row>
    <row r="143" spans="1:24" s="2" customFormat="1" ht="16.5" customHeight="1" thickBot="1" x14ac:dyDescent="0.3">
      <c r="A143" s="2373" t="s">
        <v>17</v>
      </c>
      <c r="B143" s="133" t="s">
        <v>43</v>
      </c>
      <c r="C143" s="2886" t="s">
        <v>47</v>
      </c>
      <c r="D143" s="2856"/>
      <c r="E143" s="2856"/>
      <c r="F143" s="2856"/>
      <c r="G143" s="2887"/>
      <c r="H143" s="121">
        <f>H142</f>
        <v>1385.4000000000003</v>
      </c>
      <c r="I143" s="647">
        <f>I142</f>
        <v>1385.4000000000003</v>
      </c>
      <c r="J143" s="935"/>
      <c r="K143" s="1516">
        <f t="shared" ref="K143:L143" si="5">K142</f>
        <v>1249.2</v>
      </c>
      <c r="L143" s="121">
        <f t="shared" si="5"/>
        <v>2721.6</v>
      </c>
      <c r="M143" s="2857"/>
      <c r="N143" s="2858"/>
      <c r="O143" s="2858"/>
      <c r="P143" s="2858"/>
      <c r="Q143" s="2859"/>
      <c r="R143" s="1941"/>
    </row>
    <row r="144" spans="1:24" s="1" customFormat="1" ht="16.5" customHeight="1" thickBot="1" x14ac:dyDescent="0.25">
      <c r="A144" s="2373" t="s">
        <v>17</v>
      </c>
      <c r="B144" s="133" t="s">
        <v>45</v>
      </c>
      <c r="C144" s="2864" t="s">
        <v>87</v>
      </c>
      <c r="D144" s="2865"/>
      <c r="E144" s="2865"/>
      <c r="F144" s="2865"/>
      <c r="G144" s="2865"/>
      <c r="H144" s="2865"/>
      <c r="I144" s="2865"/>
      <c r="J144" s="2865"/>
      <c r="K144" s="2865"/>
      <c r="L144" s="2865"/>
      <c r="M144" s="2865"/>
      <c r="N144" s="2865"/>
      <c r="O144" s="2865"/>
      <c r="P144" s="2865"/>
      <c r="Q144" s="2866"/>
      <c r="R144" s="1968"/>
    </row>
    <row r="145" spans="1:23" s="1" customFormat="1" ht="26.25" customHeight="1" x14ac:dyDescent="0.2">
      <c r="A145" s="2438" t="s">
        <v>17</v>
      </c>
      <c r="B145" s="2439" t="s">
        <v>45</v>
      </c>
      <c r="C145" s="2440" t="s">
        <v>17</v>
      </c>
      <c r="D145" s="135" t="s">
        <v>88</v>
      </c>
      <c r="E145" s="344"/>
      <c r="F145" s="136"/>
      <c r="G145" s="446"/>
      <c r="H145" s="93"/>
      <c r="I145" s="713"/>
      <c r="J145" s="1106"/>
      <c r="K145" s="1106"/>
      <c r="L145" s="1106"/>
      <c r="M145" s="138"/>
      <c r="N145" s="2472"/>
      <c r="O145" s="2444"/>
      <c r="P145" s="2474"/>
      <c r="Q145" s="2474"/>
      <c r="R145" s="1968"/>
      <c r="T145" s="128"/>
    </row>
    <row r="146" spans="1:23" s="1" customFormat="1" ht="15.75" customHeight="1" x14ac:dyDescent="0.2">
      <c r="A146" s="2422"/>
      <c r="B146" s="2420"/>
      <c r="C146" s="2441"/>
      <c r="D146" s="2833" t="s">
        <v>211</v>
      </c>
      <c r="E146" s="1162"/>
      <c r="F146" s="136">
        <v>1</v>
      </c>
      <c r="G146" s="1431" t="s">
        <v>25</v>
      </c>
      <c r="H146" s="132">
        <v>350</v>
      </c>
      <c r="I146" s="714">
        <v>350</v>
      </c>
      <c r="J146" s="1107"/>
      <c r="K146" s="1107">
        <v>350</v>
      </c>
      <c r="L146" s="1107">
        <v>350</v>
      </c>
      <c r="M146" s="365" t="s">
        <v>210</v>
      </c>
      <c r="N146" s="141">
        <v>10</v>
      </c>
      <c r="O146" s="1441">
        <v>10</v>
      </c>
      <c r="P146" s="1527">
        <v>10</v>
      </c>
      <c r="Q146" s="142"/>
      <c r="R146" s="1968"/>
    </row>
    <row r="147" spans="1:23" s="1" customFormat="1" ht="15.75" customHeight="1" x14ac:dyDescent="0.2">
      <c r="A147" s="2422"/>
      <c r="B147" s="2420"/>
      <c r="C147" s="2441"/>
      <c r="D147" s="2834"/>
      <c r="E147" s="343"/>
      <c r="F147" s="225"/>
      <c r="G147" s="1432" t="s">
        <v>29</v>
      </c>
      <c r="H147" s="26">
        <f>SUM(H146:H146)</f>
        <v>350</v>
      </c>
      <c r="I147" s="638">
        <f>SUM(I146:I146)</f>
        <v>350</v>
      </c>
      <c r="J147" s="1500"/>
      <c r="K147" s="1500">
        <f>SUM(K146:K146)</f>
        <v>350</v>
      </c>
      <c r="L147" s="1500">
        <f>SUM(L146:L146)</f>
        <v>350</v>
      </c>
      <c r="M147" s="367"/>
      <c r="N147" s="149"/>
      <c r="O147" s="1430"/>
      <c r="P147" s="1529"/>
      <c r="Q147" s="150"/>
      <c r="R147" s="1968"/>
    </row>
    <row r="148" spans="1:23" s="1" customFormat="1" ht="14.25" customHeight="1" x14ac:dyDescent="0.2">
      <c r="A148" s="2730"/>
      <c r="B148" s="2731"/>
      <c r="C148" s="2739"/>
      <c r="D148" s="2867" t="s">
        <v>251</v>
      </c>
      <c r="E148" s="2839" t="s">
        <v>181</v>
      </c>
      <c r="F148" s="109">
        <v>5</v>
      </c>
      <c r="G148" s="1431" t="s">
        <v>25</v>
      </c>
      <c r="H148" s="1121">
        <v>200</v>
      </c>
      <c r="I148" s="1665">
        <v>200</v>
      </c>
      <c r="J148" s="1915"/>
      <c r="K148" s="1107">
        <v>73.5</v>
      </c>
      <c r="L148" s="1107"/>
      <c r="M148" s="2833" t="s">
        <v>89</v>
      </c>
      <c r="N148" s="1848">
        <v>90</v>
      </c>
      <c r="O148" s="1577">
        <v>100</v>
      </c>
      <c r="P148" s="1540"/>
      <c r="Q148" s="2532"/>
      <c r="R148" s="1968"/>
      <c r="W148" s="128"/>
    </row>
    <row r="149" spans="1:23" s="1" customFormat="1" ht="14.25" customHeight="1" x14ac:dyDescent="0.2">
      <c r="A149" s="2730"/>
      <c r="B149" s="2731"/>
      <c r="C149" s="2739"/>
      <c r="D149" s="2868"/>
      <c r="E149" s="2840"/>
      <c r="F149" s="109"/>
      <c r="G149" s="1431" t="s">
        <v>281</v>
      </c>
      <c r="H149" s="1121">
        <v>362</v>
      </c>
      <c r="I149" s="1665">
        <v>362</v>
      </c>
      <c r="J149" s="1915"/>
      <c r="K149" s="1107"/>
      <c r="L149" s="1107"/>
      <c r="M149" s="2834"/>
      <c r="N149" s="421"/>
      <c r="O149" s="1712"/>
      <c r="P149" s="469"/>
      <c r="Q149" s="215"/>
      <c r="R149" s="1968"/>
      <c r="W149" s="128"/>
    </row>
    <row r="150" spans="1:23" s="1" customFormat="1" ht="14.25" customHeight="1" x14ac:dyDescent="0.2">
      <c r="A150" s="2730"/>
      <c r="B150" s="2731"/>
      <c r="C150" s="2739"/>
      <c r="D150" s="2868"/>
      <c r="E150" s="2841"/>
      <c r="F150" s="109"/>
      <c r="G150" s="31" t="s">
        <v>287</v>
      </c>
      <c r="H150" s="132">
        <v>2534.4</v>
      </c>
      <c r="I150" s="714">
        <v>2534.4</v>
      </c>
      <c r="J150" s="1107"/>
      <c r="K150" s="1107">
        <v>468.5</v>
      </c>
      <c r="L150" s="1107"/>
      <c r="M150" s="2723"/>
      <c r="N150" s="421"/>
      <c r="O150" s="1712"/>
      <c r="P150" s="469"/>
      <c r="Q150" s="215"/>
      <c r="R150" s="1968"/>
    </row>
    <row r="151" spans="1:23" s="1" customFormat="1" ht="14.25" customHeight="1" x14ac:dyDescent="0.2">
      <c r="A151" s="2376"/>
      <c r="B151" s="2760"/>
      <c r="C151" s="1317"/>
      <c r="D151" s="2869"/>
      <c r="E151" s="2171" t="s">
        <v>85</v>
      </c>
      <c r="F151" s="2170"/>
      <c r="G151" s="1851" t="s">
        <v>29</v>
      </c>
      <c r="H151" s="261">
        <f>SUM(H148:H150)</f>
        <v>3096.4</v>
      </c>
      <c r="I151" s="639">
        <f>SUM(I148:I150)</f>
        <v>3096.4</v>
      </c>
      <c r="J151" s="1108"/>
      <c r="K151" s="1108">
        <f>SUM(K148:K150)</f>
        <v>542</v>
      </c>
      <c r="L151" s="1108">
        <f>SUM(L148:L150)</f>
        <v>0</v>
      </c>
      <c r="M151" s="367"/>
      <c r="N151" s="333"/>
      <c r="O151" s="1659"/>
      <c r="P151" s="1853"/>
      <c r="Q151" s="188"/>
      <c r="R151" s="1968"/>
    </row>
    <row r="152" spans="1:23" s="1" customFormat="1" ht="30.75" customHeight="1" x14ac:dyDescent="0.2">
      <c r="A152" s="2422"/>
      <c r="B152" s="2420"/>
      <c r="C152" s="2441"/>
      <c r="D152" s="2834" t="s">
        <v>300</v>
      </c>
      <c r="E152" s="1089"/>
      <c r="F152" s="2761">
        <v>5</v>
      </c>
      <c r="G152" s="2326" t="s">
        <v>25</v>
      </c>
      <c r="H152" s="259">
        <v>61</v>
      </c>
      <c r="I152" s="690">
        <v>61</v>
      </c>
      <c r="J152" s="486"/>
      <c r="K152" s="486"/>
      <c r="L152" s="486"/>
      <c r="M152" s="2723" t="s">
        <v>301</v>
      </c>
      <c r="N152" s="421">
        <v>100</v>
      </c>
      <c r="O152" s="1712"/>
      <c r="P152" s="1528"/>
      <c r="Q152" s="215"/>
      <c r="R152" s="1968"/>
    </row>
    <row r="153" spans="1:23" s="1" customFormat="1" ht="15" customHeight="1" x14ac:dyDescent="0.2">
      <c r="A153" s="2422"/>
      <c r="B153" s="2420"/>
      <c r="C153" s="2441"/>
      <c r="D153" s="2834"/>
      <c r="E153" s="1095"/>
      <c r="F153" s="2481"/>
      <c r="G153" s="1855" t="s">
        <v>29</v>
      </c>
      <c r="H153" s="1098">
        <f>SUM(H152:H152)</f>
        <v>61</v>
      </c>
      <c r="I153" s="1099">
        <f>SUM(I152:I152)</f>
        <v>61</v>
      </c>
      <c r="J153" s="1202"/>
      <c r="K153" s="1202"/>
      <c r="L153" s="1202"/>
      <c r="M153" s="2471"/>
      <c r="N153" s="1103"/>
      <c r="O153" s="1430"/>
      <c r="P153" s="1529"/>
      <c r="Q153" s="150"/>
      <c r="R153" s="1968"/>
    </row>
    <row r="154" spans="1:23" s="1" customFormat="1" ht="15" customHeight="1" x14ac:dyDescent="0.2">
      <c r="A154" s="2422"/>
      <c r="B154" s="2420"/>
      <c r="C154" s="2441"/>
      <c r="D154" s="2835" t="s">
        <v>38</v>
      </c>
      <c r="E154" s="2836"/>
      <c r="F154" s="2836"/>
      <c r="G154" s="2836"/>
      <c r="H154" s="2594">
        <f>+H153+H151+H147</f>
        <v>3507.4</v>
      </c>
      <c r="I154" s="2597">
        <f>+I153+I151+I147</f>
        <v>3507.4</v>
      </c>
      <c r="J154" s="2715"/>
      <c r="K154" s="2715">
        <f t="shared" ref="K154:L154" si="6">+K153+K151+K147</f>
        <v>892</v>
      </c>
      <c r="L154" s="2599">
        <f t="shared" si="6"/>
        <v>350</v>
      </c>
      <c r="M154" s="366"/>
      <c r="N154" s="149"/>
      <c r="O154" s="1430"/>
      <c r="P154" s="1529"/>
      <c r="Q154" s="150"/>
      <c r="R154" s="1968"/>
    </row>
    <row r="155" spans="1:23" s="1" customFormat="1" ht="18" customHeight="1" x14ac:dyDescent="0.2">
      <c r="A155" s="2377" t="s">
        <v>17</v>
      </c>
      <c r="B155" s="351" t="s">
        <v>45</v>
      </c>
      <c r="C155" s="352" t="s">
        <v>39</v>
      </c>
      <c r="D155" s="2837" t="s">
        <v>90</v>
      </c>
      <c r="E155" s="2839" t="s">
        <v>174</v>
      </c>
      <c r="F155" s="2435" t="s">
        <v>22</v>
      </c>
      <c r="G155" s="19" t="s">
        <v>52</v>
      </c>
      <c r="H155" s="125">
        <v>1150</v>
      </c>
      <c r="I155" s="716">
        <v>1150</v>
      </c>
      <c r="J155" s="1111"/>
      <c r="K155" s="124">
        <v>1110</v>
      </c>
      <c r="L155" s="124">
        <v>1070</v>
      </c>
      <c r="M155" s="2497"/>
      <c r="N155" s="1421"/>
      <c r="O155" s="256"/>
      <c r="P155" s="1422"/>
      <c r="Q155" s="1422"/>
      <c r="R155" s="1968"/>
      <c r="S155" s="128"/>
      <c r="T155" s="128"/>
    </row>
    <row r="156" spans="1:23" s="1" customFormat="1" ht="18" customHeight="1" x14ac:dyDescent="0.2">
      <c r="A156" s="2422"/>
      <c r="B156" s="2420"/>
      <c r="C156" s="151"/>
      <c r="D156" s="2838"/>
      <c r="E156" s="2840"/>
      <c r="F156" s="2415"/>
      <c r="G156" s="2494" t="s">
        <v>41</v>
      </c>
      <c r="H156" s="2716">
        <v>6.6</v>
      </c>
      <c r="I156" s="2717">
        <v>6.6</v>
      </c>
      <c r="J156" s="2718"/>
      <c r="K156" s="2718">
        <v>6.6</v>
      </c>
      <c r="L156" s="2718">
        <v>6.6</v>
      </c>
      <c r="M156" s="2466"/>
      <c r="N156" s="2473"/>
      <c r="O156" s="194"/>
      <c r="P156" s="2469"/>
      <c r="Q156" s="2469"/>
      <c r="R156" s="1968"/>
      <c r="S156" s="128"/>
    </row>
    <row r="157" spans="1:23" s="1" customFormat="1" ht="18" customHeight="1" x14ac:dyDescent="0.2">
      <c r="A157" s="2422"/>
      <c r="B157" s="2420"/>
      <c r="C157" s="151"/>
      <c r="D157" s="2838"/>
      <c r="E157" s="2840"/>
      <c r="F157" s="2415"/>
      <c r="G157" s="2488"/>
      <c r="H157" s="2719"/>
      <c r="I157" s="2500"/>
      <c r="J157" s="2601"/>
      <c r="K157" s="2601"/>
      <c r="L157" s="2601"/>
      <c r="M157" s="2466"/>
      <c r="N157" s="2473"/>
      <c r="O157" s="194"/>
      <c r="P157" s="2469"/>
      <c r="Q157" s="2469"/>
      <c r="R157" s="1968"/>
    </row>
    <row r="158" spans="1:23" s="1" customFormat="1" ht="42" customHeight="1" x14ac:dyDescent="0.2">
      <c r="A158" s="2422"/>
      <c r="B158" s="2420"/>
      <c r="C158" s="247"/>
      <c r="D158" s="1531" t="s">
        <v>91</v>
      </c>
      <c r="E158" s="2841"/>
      <c r="F158" s="2415"/>
      <c r="G158" s="2488"/>
      <c r="H158" s="2719"/>
      <c r="I158" s="2500"/>
      <c r="J158" s="2601"/>
      <c r="K158" s="2601"/>
      <c r="L158" s="2601"/>
      <c r="M158" s="532" t="s">
        <v>449</v>
      </c>
      <c r="N158" s="2299">
        <v>56</v>
      </c>
      <c r="O158" s="2299">
        <v>55</v>
      </c>
      <c r="P158" s="2300">
        <v>54</v>
      </c>
      <c r="Q158" s="2300"/>
      <c r="R158" s="1968"/>
    </row>
    <row r="159" spans="1:23" s="1" customFormat="1" ht="67.5" customHeight="1" x14ac:dyDescent="0.2">
      <c r="A159" s="2422"/>
      <c r="B159" s="2420"/>
      <c r="C159" s="151"/>
      <c r="D159" s="2425" t="s">
        <v>93</v>
      </c>
      <c r="E159" s="1162"/>
      <c r="F159" s="2415"/>
      <c r="G159" s="16"/>
      <c r="H159" s="110"/>
      <c r="I159" s="674"/>
      <c r="J159" s="1066"/>
      <c r="K159" s="1066"/>
      <c r="L159" s="1066"/>
      <c r="M159" s="2456" t="s">
        <v>162</v>
      </c>
      <c r="N159" s="1442">
        <v>130</v>
      </c>
      <c r="O159" s="1442">
        <v>130</v>
      </c>
      <c r="P159" s="271">
        <v>140</v>
      </c>
      <c r="Q159" s="271"/>
      <c r="R159" s="1968"/>
      <c r="T159" s="1" t="s">
        <v>189</v>
      </c>
      <c r="U159" s="1" t="s">
        <v>189</v>
      </c>
    </row>
    <row r="160" spans="1:23" s="1" customFormat="1" ht="57" customHeight="1" x14ac:dyDescent="0.2">
      <c r="A160" s="2422"/>
      <c r="B160" s="2420"/>
      <c r="C160" s="151"/>
      <c r="D160" s="2424" t="s">
        <v>94</v>
      </c>
      <c r="E160" s="345"/>
      <c r="F160" s="2415"/>
      <c r="G160" s="16"/>
      <c r="H160" s="2523"/>
      <c r="I160" s="2608"/>
      <c r="J160" s="2610"/>
      <c r="K160" s="2610"/>
      <c r="L160" s="2610"/>
      <c r="M160" s="2449" t="s">
        <v>163</v>
      </c>
      <c r="N160" s="266">
        <v>70</v>
      </c>
      <c r="O160" s="266">
        <v>60</v>
      </c>
      <c r="P160" s="154">
        <v>60</v>
      </c>
      <c r="Q160" s="154"/>
      <c r="R160" s="1968"/>
      <c r="W160" s="128"/>
    </row>
    <row r="161" spans="1:23" s="1" customFormat="1" ht="45.75" customHeight="1" x14ac:dyDescent="0.2">
      <c r="A161" s="2422"/>
      <c r="B161" s="2420"/>
      <c r="C161" s="151"/>
      <c r="D161" s="2424" t="s">
        <v>95</v>
      </c>
      <c r="E161" s="345"/>
      <c r="F161" s="2415"/>
      <c r="G161" s="16"/>
      <c r="H161" s="2523"/>
      <c r="I161" s="2608"/>
      <c r="J161" s="2610"/>
      <c r="K161" s="2610"/>
      <c r="L161" s="2610"/>
      <c r="M161" s="2462" t="s">
        <v>96</v>
      </c>
      <c r="N161" s="265">
        <v>92</v>
      </c>
      <c r="O161" s="265">
        <v>90</v>
      </c>
      <c r="P161" s="157">
        <v>90</v>
      </c>
      <c r="Q161" s="157"/>
      <c r="R161" s="1968"/>
      <c r="U161" s="128"/>
    </row>
    <row r="162" spans="1:23" s="1" customFormat="1" ht="55.5" customHeight="1" x14ac:dyDescent="0.2">
      <c r="A162" s="2422"/>
      <c r="B162" s="2420"/>
      <c r="C162" s="247"/>
      <c r="D162" s="1531" t="s">
        <v>97</v>
      </c>
      <c r="E162" s="1162"/>
      <c r="F162" s="2415"/>
      <c r="G162" s="2488"/>
      <c r="H162" s="2719"/>
      <c r="I162" s="2500"/>
      <c r="J162" s="2601"/>
      <c r="K162" s="2601"/>
      <c r="L162" s="2601"/>
      <c r="M162" s="232" t="s">
        <v>434</v>
      </c>
      <c r="N162" s="2446">
        <v>12</v>
      </c>
      <c r="O162" s="195">
        <v>12</v>
      </c>
      <c r="P162" s="2447">
        <v>12</v>
      </c>
      <c r="Q162" s="2447"/>
      <c r="R162" s="1968"/>
    </row>
    <row r="163" spans="1:23" s="1" customFormat="1" ht="42.75" customHeight="1" x14ac:dyDescent="0.2">
      <c r="A163" s="2422"/>
      <c r="B163" s="2420"/>
      <c r="C163" s="151"/>
      <c r="D163" s="2852" t="s">
        <v>98</v>
      </c>
      <c r="E163" s="345"/>
      <c r="F163" s="2415"/>
      <c r="G163" s="2488"/>
      <c r="H163" s="2585"/>
      <c r="I163" s="2612"/>
      <c r="J163" s="2615"/>
      <c r="K163" s="2615"/>
      <c r="L163" s="2615"/>
      <c r="M163" s="2854" t="s">
        <v>99</v>
      </c>
      <c r="N163" s="153">
        <v>100</v>
      </c>
      <c r="O163" s="266">
        <v>100</v>
      </c>
      <c r="P163" s="154">
        <v>100</v>
      </c>
      <c r="Q163" s="154"/>
      <c r="R163" s="1968"/>
      <c r="S163" s="128"/>
      <c r="T163" s="283"/>
    </row>
    <row r="164" spans="1:23" s="1" customFormat="1" ht="13.5" customHeight="1" thickBot="1" x14ac:dyDescent="0.25">
      <c r="A164" s="2381" t="s">
        <v>189</v>
      </c>
      <c r="B164" s="2429"/>
      <c r="C164" s="212"/>
      <c r="D164" s="2853"/>
      <c r="E164" s="346"/>
      <c r="F164" s="2452"/>
      <c r="G164" s="1429" t="s">
        <v>29</v>
      </c>
      <c r="H164" s="54">
        <f>SUM(H155:H163)</f>
        <v>1156.5999999999999</v>
      </c>
      <c r="I164" s="643">
        <f>SUM(I155:I163)</f>
        <v>1156.5999999999999</v>
      </c>
      <c r="J164" s="1189"/>
      <c r="K164" s="1189">
        <f>SUM(K155:K163)</f>
        <v>1116.5999999999999</v>
      </c>
      <c r="L164" s="629">
        <f>SUM(L155:L163)</f>
        <v>1076.5999999999999</v>
      </c>
      <c r="M164" s="2855"/>
      <c r="N164" s="2489"/>
      <c r="O164" s="1435"/>
      <c r="P164" s="2470"/>
      <c r="Q164" s="2470"/>
      <c r="R164" s="1968"/>
      <c r="S164" s="128"/>
    </row>
    <row r="165" spans="1:23" s="1" customFormat="1" ht="52.5" customHeight="1" x14ac:dyDescent="0.2">
      <c r="A165" s="2789" t="s">
        <v>17</v>
      </c>
      <c r="B165" s="1349" t="s">
        <v>45</v>
      </c>
      <c r="C165" s="1350" t="s">
        <v>43</v>
      </c>
      <c r="D165" s="1351" t="s">
        <v>100</v>
      </c>
      <c r="E165" s="1352"/>
      <c r="F165" s="1353"/>
      <c r="G165" s="2796"/>
      <c r="H165" s="255"/>
      <c r="I165" s="688"/>
      <c r="J165" s="1354"/>
      <c r="K165" s="1354"/>
      <c r="L165" s="1354"/>
      <c r="M165" s="1355"/>
      <c r="N165" s="12"/>
      <c r="O165" s="1816"/>
      <c r="P165" s="161"/>
      <c r="Q165" s="161"/>
      <c r="R165" s="1968"/>
      <c r="T165" s="128"/>
    </row>
    <row r="166" spans="1:23" s="1" customFormat="1" ht="27.75" customHeight="1" x14ac:dyDescent="0.2">
      <c r="A166" s="2422"/>
      <c r="B166" s="2420"/>
      <c r="C166" s="2441"/>
      <c r="D166" s="2834" t="s">
        <v>265</v>
      </c>
      <c r="E166" s="1162"/>
      <c r="F166" s="109">
        <v>1</v>
      </c>
      <c r="G166" s="2795" t="s">
        <v>23</v>
      </c>
      <c r="H166" s="259">
        <v>50</v>
      </c>
      <c r="I166" s="690">
        <v>50</v>
      </c>
      <c r="J166" s="486"/>
      <c r="K166" s="486"/>
      <c r="L166" s="486"/>
      <c r="M166" s="2724" t="s">
        <v>458</v>
      </c>
      <c r="N166" s="145">
        <v>1</v>
      </c>
      <c r="O166" s="311"/>
      <c r="P166" s="1528"/>
      <c r="Q166" s="146"/>
      <c r="R166" s="1968"/>
    </row>
    <row r="167" spans="1:23" s="1" customFormat="1" ht="15" customHeight="1" thickBot="1" x14ac:dyDescent="0.25">
      <c r="A167" s="2422"/>
      <c r="B167" s="2420"/>
      <c r="C167" s="2441"/>
      <c r="D167" s="2834"/>
      <c r="E167" s="343"/>
      <c r="F167" s="225"/>
      <c r="G167" s="1432" t="s">
        <v>29</v>
      </c>
      <c r="H167" s="26">
        <f>SUM(H166:H166)</f>
        <v>50</v>
      </c>
      <c r="I167" s="638">
        <f>SUM(I166:I166)</f>
        <v>50</v>
      </c>
      <c r="J167" s="1500"/>
      <c r="K167" s="1500">
        <f>SUM(K166:K166)</f>
        <v>0</v>
      </c>
      <c r="L167" s="1500">
        <f>SUM(L166:L166)</f>
        <v>0</v>
      </c>
      <c r="M167" s="367"/>
      <c r="N167" s="149"/>
      <c r="O167" s="1430"/>
      <c r="P167" s="1530"/>
      <c r="Q167" s="150"/>
      <c r="R167" s="1968"/>
    </row>
    <row r="168" spans="1:23" s="2" customFormat="1" ht="16.5" customHeight="1" thickBot="1" x14ac:dyDescent="0.3">
      <c r="A168" s="2373" t="s">
        <v>17</v>
      </c>
      <c r="B168" s="8" t="s">
        <v>45</v>
      </c>
      <c r="C168" s="2856" t="s">
        <v>47</v>
      </c>
      <c r="D168" s="2856"/>
      <c r="E168" s="2856"/>
      <c r="F168" s="2856"/>
      <c r="G168" s="2856"/>
      <c r="H168" s="165">
        <f>+H167+H164+H154</f>
        <v>4714</v>
      </c>
      <c r="I168" s="719">
        <f>+I167+I164+I154</f>
        <v>4714</v>
      </c>
      <c r="J168" s="1938"/>
      <c r="K168" s="1940">
        <f>+K167+K164+K154</f>
        <v>2008.6</v>
      </c>
      <c r="L168" s="1940">
        <f>+L167+L164+L154</f>
        <v>1426.6</v>
      </c>
      <c r="M168" s="2857"/>
      <c r="N168" s="2858"/>
      <c r="O168" s="2858"/>
      <c r="P168" s="2858"/>
      <c r="Q168" s="2859"/>
      <c r="R168" s="1941"/>
    </row>
    <row r="169" spans="1:23" s="1" customFormat="1" ht="16.5" customHeight="1" thickBot="1" x14ac:dyDescent="0.25">
      <c r="A169" s="2428" t="s">
        <v>17</v>
      </c>
      <c r="B169" s="2386"/>
      <c r="C169" s="2860" t="s">
        <v>102</v>
      </c>
      <c r="D169" s="2860"/>
      <c r="E169" s="2860"/>
      <c r="F169" s="2860"/>
      <c r="G169" s="2860"/>
      <c r="H169" s="2397">
        <f>H168+H143+H126+H49</f>
        <v>36904.800000000003</v>
      </c>
      <c r="I169" s="2398">
        <f>I168+I143+I126+I49</f>
        <v>48838.5</v>
      </c>
      <c r="J169" s="2396">
        <f>J168+J143+J126+J49</f>
        <v>11942.600000000002</v>
      </c>
      <c r="K169" s="2387">
        <f>K168+K143+K126+K49</f>
        <v>34135</v>
      </c>
      <c r="L169" s="2389">
        <f>L168+L143+L126+L49</f>
        <v>34293.199999999997</v>
      </c>
      <c r="M169" s="2861"/>
      <c r="N169" s="2862"/>
      <c r="O169" s="2862"/>
      <c r="P169" s="2862"/>
      <c r="Q169" s="2863"/>
      <c r="R169" s="1968"/>
    </row>
    <row r="170" spans="1:23" s="2" customFormat="1" ht="16.5" customHeight="1" thickBot="1" x14ac:dyDescent="0.3">
      <c r="A170" s="2390" t="s">
        <v>103</v>
      </c>
      <c r="B170" s="2842" t="s">
        <v>104</v>
      </c>
      <c r="C170" s="2843"/>
      <c r="D170" s="2843"/>
      <c r="E170" s="2843"/>
      <c r="F170" s="2843"/>
      <c r="G170" s="2843"/>
      <c r="H170" s="2401">
        <f t="shared" ref="H170:L170" si="7">H169</f>
        <v>36904.800000000003</v>
      </c>
      <c r="I170" s="2402">
        <f t="shared" ref="I170:J170" si="8">I169</f>
        <v>48838.5</v>
      </c>
      <c r="J170" s="2400">
        <f t="shared" si="8"/>
        <v>11942.600000000002</v>
      </c>
      <c r="K170" s="2391">
        <f t="shared" si="7"/>
        <v>34135</v>
      </c>
      <c r="L170" s="2393">
        <f t="shared" si="7"/>
        <v>34293.199999999997</v>
      </c>
      <c r="M170" s="2844"/>
      <c r="N170" s="2845"/>
      <c r="O170" s="2845"/>
      <c r="P170" s="2845"/>
      <c r="Q170" s="2846"/>
      <c r="R170" s="1962"/>
    </row>
    <row r="171" spans="1:23" s="128" customFormat="1" ht="32.25" customHeight="1" thickBot="1" x14ac:dyDescent="0.25">
      <c r="A171" s="2847" t="s">
        <v>105</v>
      </c>
      <c r="B171" s="2847"/>
      <c r="C171" s="2847"/>
      <c r="D171" s="2847"/>
      <c r="E171" s="2847"/>
      <c r="F171" s="2847"/>
      <c r="G171" s="2847"/>
      <c r="H171" s="2847"/>
      <c r="I171" s="2847"/>
      <c r="J171" s="2847"/>
      <c r="K171" s="2847"/>
      <c r="L171" s="2847"/>
      <c r="M171" s="170"/>
      <c r="N171" s="363"/>
      <c r="O171" s="363"/>
      <c r="P171" s="363"/>
      <c r="Q171" s="363"/>
      <c r="R171" s="1969"/>
    </row>
    <row r="172" spans="1:23" s="83" customFormat="1" ht="62.25" customHeight="1" thickBot="1" x14ac:dyDescent="0.3">
      <c r="A172" s="2848" t="s">
        <v>106</v>
      </c>
      <c r="B172" s="2849"/>
      <c r="C172" s="2849"/>
      <c r="D172" s="2849"/>
      <c r="E172" s="2849"/>
      <c r="F172" s="2849"/>
      <c r="G172" s="2850"/>
      <c r="H172" s="2091" t="s">
        <v>341</v>
      </c>
      <c r="I172" s="2506" t="s">
        <v>462</v>
      </c>
      <c r="J172" s="2504" t="s">
        <v>278</v>
      </c>
      <c r="K172" s="2134" t="s">
        <v>195</v>
      </c>
      <c r="L172" s="300" t="s">
        <v>347</v>
      </c>
      <c r="M172" s="2414"/>
      <c r="N172" s="2851"/>
      <c r="O172" s="2851"/>
      <c r="P172" s="2851"/>
      <c r="Q172" s="2851"/>
      <c r="R172" s="1966"/>
      <c r="W172" s="90"/>
    </row>
    <row r="173" spans="1:23" s="2" customFormat="1" ht="15.75" customHeight="1" thickBot="1" x14ac:dyDescent="0.3">
      <c r="A173" s="2820" t="s">
        <v>109</v>
      </c>
      <c r="B173" s="2821"/>
      <c r="C173" s="2821"/>
      <c r="D173" s="2821"/>
      <c r="E173" s="2821"/>
      <c r="F173" s="2821"/>
      <c r="G173" s="2822"/>
      <c r="H173" s="2394">
        <f>SUM(H174:H180)</f>
        <v>21122.899999999998</v>
      </c>
      <c r="I173" s="2406">
        <f>SUM(I174:I180)</f>
        <v>21245.200000000001</v>
      </c>
      <c r="J173" s="2406">
        <f>SUM(J174:J180)</f>
        <v>131.19999999999982</v>
      </c>
      <c r="K173" s="2395">
        <f>SUM(K174:K180)</f>
        <v>18397.2</v>
      </c>
      <c r="L173" s="2395">
        <f>SUM(L174:L180)</f>
        <v>18555.400000000001</v>
      </c>
      <c r="M173" s="2411"/>
      <c r="N173" s="2818"/>
      <c r="O173" s="2818"/>
      <c r="P173" s="2818"/>
      <c r="Q173" s="2818"/>
      <c r="R173" s="1941"/>
    </row>
    <row r="174" spans="1:23" s="2" customFormat="1" ht="15.75" customHeight="1" x14ac:dyDescent="0.25">
      <c r="A174" s="2826" t="s">
        <v>110</v>
      </c>
      <c r="B174" s="2827"/>
      <c r="C174" s="2827"/>
      <c r="D174" s="2827"/>
      <c r="E174" s="2827"/>
      <c r="F174" s="2827"/>
      <c r="G174" s="2828"/>
      <c r="H174" s="946">
        <f>SUMIF(G13:G166,"sb",H13:H166)</f>
        <v>10225.299999999999</v>
      </c>
      <c r="I174" s="2720">
        <f>SUMIF(G13:G166,"sb",I13:I166)</f>
        <v>10479.9</v>
      </c>
      <c r="J174" s="2720">
        <f>SUMIF(G13:G166,"sb",J13:J166)</f>
        <v>254.59999999999991</v>
      </c>
      <c r="K174" s="172">
        <f>SUMIF(G13:G164,"sb",K13:K164)</f>
        <v>10429.1</v>
      </c>
      <c r="L174" s="172">
        <f>SUMIF(G13:G164,"sb",L13:L164)</f>
        <v>12078.300000000001</v>
      </c>
      <c r="M174" s="2413"/>
      <c r="N174" s="2832"/>
      <c r="O174" s="2832"/>
      <c r="P174" s="2832"/>
      <c r="Q174" s="2832"/>
      <c r="R174" s="1941"/>
      <c r="S174" s="3"/>
    </row>
    <row r="175" spans="1:23" s="2" customFormat="1" ht="15.75" customHeight="1" x14ac:dyDescent="0.25">
      <c r="A175" s="2823" t="s">
        <v>282</v>
      </c>
      <c r="B175" s="2824"/>
      <c r="C175" s="2824"/>
      <c r="D175" s="2824"/>
      <c r="E175" s="2824"/>
      <c r="F175" s="2824"/>
      <c r="G175" s="2825"/>
      <c r="H175" s="1937">
        <f>SUMIF(G13:G166,"sb(l)",H13:H166)</f>
        <v>649.79999999999995</v>
      </c>
      <c r="I175" s="1626">
        <f>SUMIF(G13:G166,"sb(l)",I13:I166)</f>
        <v>649.79999999999995</v>
      </c>
      <c r="J175" s="1628"/>
      <c r="K175" s="173"/>
      <c r="L175" s="173"/>
      <c r="M175" s="2413"/>
      <c r="N175" s="2413"/>
      <c r="O175" s="2413"/>
      <c r="P175" s="2413"/>
      <c r="Q175" s="2413"/>
      <c r="R175" s="1941"/>
      <c r="S175" s="3"/>
    </row>
    <row r="176" spans="1:23" s="2" customFormat="1" ht="27.75" customHeight="1" x14ac:dyDescent="0.25">
      <c r="A176" s="2823" t="s">
        <v>332</v>
      </c>
      <c r="B176" s="2824"/>
      <c r="C176" s="2824"/>
      <c r="D176" s="2824"/>
      <c r="E176" s="2824"/>
      <c r="F176" s="2824"/>
      <c r="G176" s="2825"/>
      <c r="H176" s="947">
        <f>SUMIF(G13:G166,"sb(esl)",H13:H166)</f>
        <v>169.6</v>
      </c>
      <c r="I176" s="2721">
        <f>SUMIF(G13:G166,"sb(esl)",I13:I166)</f>
        <v>199.79999999999998</v>
      </c>
      <c r="J176" s="2721">
        <f>SUMIF(G13:G166,"sb(esl)",J13:J166)</f>
        <v>30.199999999999996</v>
      </c>
      <c r="K176" s="173">
        <f>SUMIF(G16:G166,"sb(esa)",K16:K166)</f>
        <v>0</v>
      </c>
      <c r="L176" s="173">
        <f>SUMIF(G16:G166,"sb(esa)",L16:L166)</f>
        <v>0</v>
      </c>
      <c r="M176" s="2413"/>
      <c r="N176" s="2413"/>
      <c r="O176" s="2413"/>
      <c r="P176" s="2413"/>
      <c r="Q176" s="2413"/>
      <c r="R176" s="1941"/>
      <c r="S176" s="3"/>
    </row>
    <row r="177" spans="1:20" s="2" customFormat="1" ht="27" customHeight="1" x14ac:dyDescent="0.25">
      <c r="A177" s="2829" t="s">
        <v>459</v>
      </c>
      <c r="B177" s="2830"/>
      <c r="C177" s="2830"/>
      <c r="D177" s="2830"/>
      <c r="E177" s="2830"/>
      <c r="F177" s="2830"/>
      <c r="G177" s="2831"/>
      <c r="H177" s="947">
        <f>SUMIF(G13:G166,"SB(es)",H13:H166)</f>
        <v>3418.6000000000004</v>
      </c>
      <c r="I177" s="2721">
        <f>SUMIF(G13:G166,"SB(es)",I13:I166)</f>
        <v>3380.8</v>
      </c>
      <c r="J177" s="2721">
        <f>SUMIF(G13:G166,"SB(es)",J13:J166)</f>
        <v>-37.79999999999999</v>
      </c>
      <c r="K177" s="173">
        <f>SUMIF(G16:G168,"sb(es)",K16:K168)</f>
        <v>1340.4</v>
      </c>
      <c r="L177" s="173">
        <f>SUMIF(G16:G168,"sb(es)",L16:L168)</f>
        <v>168.5</v>
      </c>
      <c r="M177" s="2410"/>
      <c r="N177" s="2410"/>
      <c r="O177" s="2410"/>
      <c r="P177" s="2410"/>
      <c r="Q177" s="2410"/>
      <c r="R177" s="1941"/>
      <c r="S177" s="2412"/>
      <c r="T177" s="2412"/>
    </row>
    <row r="178" spans="1:20" s="2" customFormat="1" ht="30.75" customHeight="1" x14ac:dyDescent="0.25">
      <c r="A178" s="2829" t="s">
        <v>438</v>
      </c>
      <c r="B178" s="2830"/>
      <c r="C178" s="2830"/>
      <c r="D178" s="2830"/>
      <c r="E178" s="2830"/>
      <c r="F178" s="2830"/>
      <c r="G178" s="2831"/>
      <c r="H178" s="947">
        <f>SUMIF(G14:G167,"SB(esa)",H14:H167)</f>
        <v>69.5</v>
      </c>
      <c r="I178" s="727">
        <f>SUMIF(G13:G167,"SB(esa)",I13:I167)</f>
        <v>69.5</v>
      </c>
      <c r="J178" s="727"/>
      <c r="K178" s="947">
        <f>SUMIF(G14:G167,"SB(esa)",K14:K167)</f>
        <v>0</v>
      </c>
      <c r="L178" s="173">
        <f>SUMIF(G14:G167,"SB(esa)",L14:L167)</f>
        <v>0</v>
      </c>
      <c r="M178" s="2410"/>
      <c r="N178" s="2410"/>
      <c r="O178" s="2410"/>
      <c r="P178" s="2410"/>
      <c r="Q178" s="2410"/>
      <c r="R178" s="1941"/>
      <c r="S178" s="2412"/>
      <c r="T178" s="2412"/>
    </row>
    <row r="179" spans="1:20" s="2" customFormat="1" ht="15.75" customHeight="1" x14ac:dyDescent="0.25">
      <c r="A179" s="2823" t="s">
        <v>111</v>
      </c>
      <c r="B179" s="2824"/>
      <c r="C179" s="2824"/>
      <c r="D179" s="2824"/>
      <c r="E179" s="2824"/>
      <c r="F179" s="2824"/>
      <c r="G179" s="2825"/>
      <c r="H179" s="947">
        <f>SUMIF(G13:G166,"sb(sp)",H13:H166)</f>
        <v>1798.4</v>
      </c>
      <c r="I179" s="727">
        <f>SUMIF(G13:G166,"sb(sp)",I13:I166)</f>
        <v>1798.4</v>
      </c>
      <c r="J179" s="2505"/>
      <c r="K179" s="763">
        <f>SUMIF(G13:G164,"sb(sp)",K13:K164)</f>
        <v>1758.4</v>
      </c>
      <c r="L179" s="173">
        <f>SUMIF(G13:G164,"sb(sp)",L13:L164)</f>
        <v>1718.4</v>
      </c>
      <c r="M179" s="2413"/>
      <c r="N179" s="2814"/>
      <c r="O179" s="2814"/>
      <c r="P179" s="2814"/>
      <c r="Q179" s="2814"/>
      <c r="R179" s="1941"/>
      <c r="S179" s="3"/>
      <c r="T179" s="3"/>
    </row>
    <row r="180" spans="1:20" s="2" customFormat="1" ht="30.75" customHeight="1" thickBot="1" x14ac:dyDescent="0.3">
      <c r="A180" s="2823" t="s">
        <v>112</v>
      </c>
      <c r="B180" s="2824"/>
      <c r="C180" s="2824"/>
      <c r="D180" s="2824"/>
      <c r="E180" s="2824"/>
      <c r="F180" s="2824"/>
      <c r="G180" s="2825"/>
      <c r="H180" s="947">
        <f>SUMIF(G13:G166,"sb(vb)",H13:H166)</f>
        <v>4791.7</v>
      </c>
      <c r="I180" s="2721">
        <f>SUMIF(G13:G166,"sb(vb)",I13:I166)</f>
        <v>4666.9999999999991</v>
      </c>
      <c r="J180" s="2721">
        <f>SUMIF(G13:G166,"sb(vb)",J13:J166)</f>
        <v>-115.8000000000001</v>
      </c>
      <c r="K180" s="173">
        <f>SUMIF(G13:G164,"sb(vb)",K13:K164)</f>
        <v>4869.3</v>
      </c>
      <c r="L180" s="173">
        <f>SUMIF(G13:G164,"sb(vb)",L13:L164)</f>
        <v>4590.2</v>
      </c>
      <c r="M180" s="2410"/>
      <c r="N180" s="2814"/>
      <c r="O180" s="2814"/>
      <c r="P180" s="2814"/>
      <c r="Q180" s="2814"/>
      <c r="R180" s="1962"/>
      <c r="S180" s="2819"/>
      <c r="T180" s="2819"/>
    </row>
    <row r="181" spans="1:20" s="2" customFormat="1" ht="15.75" customHeight="1" thickBot="1" x14ac:dyDescent="0.3">
      <c r="A181" s="2820" t="s">
        <v>113</v>
      </c>
      <c r="B181" s="2821"/>
      <c r="C181" s="2821"/>
      <c r="D181" s="2821"/>
      <c r="E181" s="2821"/>
      <c r="F181" s="2821"/>
      <c r="G181" s="2822"/>
      <c r="H181" s="2394">
        <f>SUM(H182:H184)</f>
        <v>15781.9</v>
      </c>
      <c r="I181" s="2406">
        <f>SUM(I182:I184)</f>
        <v>27593.3</v>
      </c>
      <c r="J181" s="2406">
        <f>SUM(J182:J184)</f>
        <v>11811.400000000001</v>
      </c>
      <c r="K181" s="2395">
        <f t="shared" ref="K181:L181" si="9">SUM(K182:K184)</f>
        <v>15737.8</v>
      </c>
      <c r="L181" s="2395">
        <f t="shared" si="9"/>
        <v>15737.8</v>
      </c>
      <c r="M181" s="2410"/>
      <c r="N181" s="2410"/>
      <c r="O181" s="2410"/>
      <c r="P181" s="2410"/>
      <c r="Q181" s="2410"/>
      <c r="R181" s="1941"/>
      <c r="S181" s="2819"/>
      <c r="T181" s="2819"/>
    </row>
    <row r="182" spans="1:20" s="2" customFormat="1" ht="15.75" customHeight="1" x14ac:dyDescent="0.25">
      <c r="A182" s="2823" t="s">
        <v>238</v>
      </c>
      <c r="B182" s="2824"/>
      <c r="C182" s="2824"/>
      <c r="D182" s="2824"/>
      <c r="E182" s="2824"/>
      <c r="F182" s="2824"/>
      <c r="G182" s="2825"/>
      <c r="H182" s="948">
        <f>SUMIF(G13:G166,"es",H13:H166)</f>
        <v>50.3</v>
      </c>
      <c r="I182" s="755">
        <f>SUMIF(G13:G166,"es",I13:I166)</f>
        <v>50.3</v>
      </c>
      <c r="J182" s="755"/>
      <c r="K182" s="771">
        <f>SUMIF(G13:G164,"es",K13:K164)</f>
        <v>43.1</v>
      </c>
      <c r="L182" s="771">
        <f>SUMIF(G13:G164,"es",L13:L164)</f>
        <v>43.1</v>
      </c>
      <c r="M182" s="282"/>
      <c r="N182" s="2818"/>
      <c r="O182" s="2818"/>
      <c r="P182" s="2818"/>
      <c r="Q182" s="2818"/>
      <c r="R182" s="1941"/>
      <c r="T182" s="3"/>
    </row>
    <row r="183" spans="1:20" s="2" customFormat="1" ht="15.75" customHeight="1" x14ac:dyDescent="0.25">
      <c r="A183" s="2826" t="s">
        <v>114</v>
      </c>
      <c r="B183" s="2827"/>
      <c r="C183" s="2827"/>
      <c r="D183" s="2827"/>
      <c r="E183" s="2827"/>
      <c r="F183" s="2827"/>
      <c r="G183" s="2828"/>
      <c r="H183" s="947">
        <f>SUMIF(G13:G166,"LRVB",H13:H166)</f>
        <v>15728.6</v>
      </c>
      <c r="I183" s="2721">
        <f>SUMIF(G13:G166,"LRVB",I13:I166)</f>
        <v>27540</v>
      </c>
      <c r="J183" s="2721">
        <f>SUMIF(G13:G166,"LRVB",J13:J166)</f>
        <v>11811.400000000001</v>
      </c>
      <c r="K183" s="763">
        <f>SUMIF(G13:G164,"lrvb",K13:K164)</f>
        <v>15691.699999999999</v>
      </c>
      <c r="L183" s="763">
        <f>SUMIF(G13:G164,"lrvb",L13:L164)</f>
        <v>15691.699999999999</v>
      </c>
      <c r="M183" s="175"/>
      <c r="N183" s="2814"/>
      <c r="O183" s="2814"/>
      <c r="P183" s="2814"/>
      <c r="Q183" s="2814"/>
      <c r="R183" s="1941"/>
    </row>
    <row r="184" spans="1:20" s="2" customFormat="1" ht="15.75" customHeight="1" thickBot="1" x14ac:dyDescent="0.3">
      <c r="A184" s="2811" t="s">
        <v>115</v>
      </c>
      <c r="B184" s="2812"/>
      <c r="C184" s="2812"/>
      <c r="D184" s="2812"/>
      <c r="E184" s="2812"/>
      <c r="F184" s="2812"/>
      <c r="G184" s="2813"/>
      <c r="H184" s="949">
        <f>SUMIF(G13:G166,"kt",H13:H166)</f>
        <v>3</v>
      </c>
      <c r="I184" s="953">
        <f>SUMIF(G13:G166,"kt",I13:I166)</f>
        <v>3</v>
      </c>
      <c r="J184" s="724"/>
      <c r="K184" s="174">
        <f>SUMIF(G13:G164,"kt",K13:K164)</f>
        <v>3</v>
      </c>
      <c r="L184" s="174">
        <f>SUMIF(G13:G164,"kt",L13:L164)</f>
        <v>3</v>
      </c>
      <c r="M184" s="175"/>
      <c r="N184" s="2814"/>
      <c r="O184" s="2814"/>
      <c r="P184" s="2814"/>
      <c r="Q184" s="2814"/>
      <c r="R184" s="1941"/>
    </row>
    <row r="185" spans="1:20" s="2" customFormat="1" ht="15.75" customHeight="1" thickBot="1" x14ac:dyDescent="0.3">
      <c r="A185" s="2815" t="s">
        <v>116</v>
      </c>
      <c r="B185" s="2816"/>
      <c r="C185" s="2816"/>
      <c r="D185" s="2816"/>
      <c r="E185" s="2816"/>
      <c r="F185" s="2816"/>
      <c r="G185" s="2817"/>
      <c r="H185" s="951">
        <f>H173+H181</f>
        <v>36904.799999999996</v>
      </c>
      <c r="I185" s="729">
        <f>I173+I181</f>
        <v>48838.5</v>
      </c>
      <c r="J185" s="729">
        <f>J173+J181</f>
        <v>11942.600000000002</v>
      </c>
      <c r="K185" s="176">
        <f>K173+K181</f>
        <v>34135</v>
      </c>
      <c r="L185" s="176">
        <f>L173+L181</f>
        <v>34293.199999999997</v>
      </c>
      <c r="M185" s="277"/>
      <c r="N185" s="2818"/>
      <c r="O185" s="2818"/>
      <c r="P185" s="2818"/>
      <c r="Q185" s="2818"/>
      <c r="R185" s="1941"/>
    </row>
    <row r="186" spans="1:20" s="1" customFormat="1" ht="16.5" customHeight="1" x14ac:dyDescent="0.2">
      <c r="A186" s="180"/>
      <c r="B186" s="177"/>
      <c r="C186" s="178"/>
      <c r="D186" s="179"/>
      <c r="E186" s="177"/>
      <c r="F186" s="307"/>
      <c r="G186" s="180"/>
      <c r="H186" s="237"/>
      <c r="I186" s="237"/>
      <c r="J186" s="237"/>
      <c r="K186" s="237"/>
      <c r="L186" s="237"/>
      <c r="M186" s="181"/>
      <c r="N186" s="180"/>
      <c r="O186" s="180"/>
      <c r="P186" s="180"/>
      <c r="Q186" s="180"/>
      <c r="R186" s="1968"/>
    </row>
    <row r="187" spans="1:20" x14ac:dyDescent="0.25">
      <c r="F187" s="2809" t="s">
        <v>460</v>
      </c>
      <c r="G187" s="2810"/>
      <c r="H187" s="2810"/>
      <c r="I187" s="2810"/>
      <c r="J187" s="2810"/>
      <c r="K187" s="2810"/>
      <c r="L187" s="2810"/>
    </row>
  </sheetData>
  <mergeCells count="208">
    <mergeCell ref="M1:Q1"/>
    <mergeCell ref="A2:Q2"/>
    <mergeCell ref="A3:Q3"/>
    <mergeCell ref="A4:Q4"/>
    <mergeCell ref="A5:Q5"/>
    <mergeCell ref="A6:A8"/>
    <mergeCell ref="B6:B8"/>
    <mergeCell ref="C6:C8"/>
    <mergeCell ref="D6:D8"/>
    <mergeCell ref="E6:E8"/>
    <mergeCell ref="A9:Q9"/>
    <mergeCell ref="A10:Q10"/>
    <mergeCell ref="B11:Q11"/>
    <mergeCell ref="C12:Q12"/>
    <mergeCell ref="D13:D15"/>
    <mergeCell ref="M18:M19"/>
    <mergeCell ref="F6:F8"/>
    <mergeCell ref="G6:G8"/>
    <mergeCell ref="H6:H8"/>
    <mergeCell ref="K6:K8"/>
    <mergeCell ref="L6:L8"/>
    <mergeCell ref="M7:M8"/>
    <mergeCell ref="Q6:Q8"/>
    <mergeCell ref="O22:O23"/>
    <mergeCell ref="D24:D25"/>
    <mergeCell ref="E24:E25"/>
    <mergeCell ref="M24:M25"/>
    <mergeCell ref="A26:A27"/>
    <mergeCell ref="B26:B27"/>
    <mergeCell ref="D26:D27"/>
    <mergeCell ref="E26:E27"/>
    <mergeCell ref="D20:D21"/>
    <mergeCell ref="E20:E21"/>
    <mergeCell ref="M20:M21"/>
    <mergeCell ref="D22:D23"/>
    <mergeCell ref="M22:M23"/>
    <mergeCell ref="N22:N23"/>
    <mergeCell ref="M33:M34"/>
    <mergeCell ref="D35:D36"/>
    <mergeCell ref="E35:E36"/>
    <mergeCell ref="F35:F36"/>
    <mergeCell ref="M35:M36"/>
    <mergeCell ref="A28:A29"/>
    <mergeCell ref="B28:B29"/>
    <mergeCell ref="D28:D31"/>
    <mergeCell ref="E28:E31"/>
    <mergeCell ref="F28:F31"/>
    <mergeCell ref="M28:M30"/>
    <mergeCell ref="D38:D39"/>
    <mergeCell ref="E39:G39"/>
    <mergeCell ref="A40:A41"/>
    <mergeCell ref="B40:B41"/>
    <mergeCell ref="C40:C41"/>
    <mergeCell ref="D40:D41"/>
    <mergeCell ref="E40:E41"/>
    <mergeCell ref="F40:F41"/>
    <mergeCell ref="D32:D34"/>
    <mergeCell ref="E32:E34"/>
    <mergeCell ref="F32:F34"/>
    <mergeCell ref="N44:N45"/>
    <mergeCell ref="O44:O45"/>
    <mergeCell ref="A46:A48"/>
    <mergeCell ref="B46:B48"/>
    <mergeCell ref="C46:C48"/>
    <mergeCell ref="D46:D48"/>
    <mergeCell ref="M47:M48"/>
    <mergeCell ref="D42:D43"/>
    <mergeCell ref="M42:M43"/>
    <mergeCell ref="N42:N43"/>
    <mergeCell ref="O42:O43"/>
    <mergeCell ref="A44:A45"/>
    <mergeCell ref="B44:B45"/>
    <mergeCell ref="C44:C45"/>
    <mergeCell ref="D44:D45"/>
    <mergeCell ref="M44:M45"/>
    <mergeCell ref="N85:N86"/>
    <mergeCell ref="O85:O86"/>
    <mergeCell ref="D68:D69"/>
    <mergeCell ref="M68:M69"/>
    <mergeCell ref="D75:D77"/>
    <mergeCell ref="D78:D79"/>
    <mergeCell ref="M78:M79"/>
    <mergeCell ref="D80:D81"/>
    <mergeCell ref="C49:G49"/>
    <mergeCell ref="M49:Q49"/>
    <mergeCell ref="C50:Q50"/>
    <mergeCell ref="E51:E62"/>
    <mergeCell ref="D60:D61"/>
    <mergeCell ref="M60:M61"/>
    <mergeCell ref="D89:G89"/>
    <mergeCell ref="A90:A91"/>
    <mergeCell ref="B90:B91"/>
    <mergeCell ref="C90:C91"/>
    <mergeCell ref="D90:D91"/>
    <mergeCell ref="E90:E91"/>
    <mergeCell ref="F90:F91"/>
    <mergeCell ref="D82:D83"/>
    <mergeCell ref="M85:M86"/>
    <mergeCell ref="A105:A107"/>
    <mergeCell ref="B105:B107"/>
    <mergeCell ref="D105:D107"/>
    <mergeCell ref="M105:M107"/>
    <mergeCell ref="D108:D109"/>
    <mergeCell ref="E108:E109"/>
    <mergeCell ref="M90:M91"/>
    <mergeCell ref="D92:D93"/>
    <mergeCell ref="D100:D101"/>
    <mergeCell ref="M100:M101"/>
    <mergeCell ref="D102:D103"/>
    <mergeCell ref="E102:E105"/>
    <mergeCell ref="M102:M104"/>
    <mergeCell ref="F115:F118"/>
    <mergeCell ref="A119:A122"/>
    <mergeCell ref="B119:B122"/>
    <mergeCell ref="C119:C122"/>
    <mergeCell ref="D119:D122"/>
    <mergeCell ref="E119:E122"/>
    <mergeCell ref="F119:F122"/>
    <mergeCell ref="A110:A111"/>
    <mergeCell ref="B110:B111"/>
    <mergeCell ref="D110:D112"/>
    <mergeCell ref="D113:D114"/>
    <mergeCell ref="F113:F114"/>
    <mergeCell ref="A115:A118"/>
    <mergeCell ref="B115:B118"/>
    <mergeCell ref="C115:C118"/>
    <mergeCell ref="D115:D118"/>
    <mergeCell ref="E115:E118"/>
    <mergeCell ref="C126:G126"/>
    <mergeCell ref="M126:Q126"/>
    <mergeCell ref="C127:Q127"/>
    <mergeCell ref="D129:D131"/>
    <mergeCell ref="E129:E135"/>
    <mergeCell ref="F129:F137"/>
    <mergeCell ref="D132:D134"/>
    <mergeCell ref="D135:D136"/>
    <mergeCell ref="A123:A125"/>
    <mergeCell ref="B123:B125"/>
    <mergeCell ref="C123:C125"/>
    <mergeCell ref="D123:D125"/>
    <mergeCell ref="E123:E125"/>
    <mergeCell ref="F123:F125"/>
    <mergeCell ref="D142:G142"/>
    <mergeCell ref="M142:Q142"/>
    <mergeCell ref="C143:G143"/>
    <mergeCell ref="M143:Q143"/>
    <mergeCell ref="C144:Q144"/>
    <mergeCell ref="D146:D147"/>
    <mergeCell ref="D138:D139"/>
    <mergeCell ref="G138:G139"/>
    <mergeCell ref="H138:H139"/>
    <mergeCell ref="K138:K139"/>
    <mergeCell ref="L138:L139"/>
    <mergeCell ref="D140:D141"/>
    <mergeCell ref="D163:D164"/>
    <mergeCell ref="M163:M164"/>
    <mergeCell ref="D166:D167"/>
    <mergeCell ref="C168:G168"/>
    <mergeCell ref="M168:Q168"/>
    <mergeCell ref="C169:G169"/>
    <mergeCell ref="M169:Q169"/>
    <mergeCell ref="D148:D151"/>
    <mergeCell ref="E148:E150"/>
    <mergeCell ref="M148:M149"/>
    <mergeCell ref="D152:D153"/>
    <mergeCell ref="D154:G154"/>
    <mergeCell ref="D155:D157"/>
    <mergeCell ref="E155:E158"/>
    <mergeCell ref="B170:G170"/>
    <mergeCell ref="M170:Q170"/>
    <mergeCell ref="A171:L171"/>
    <mergeCell ref="A172:G172"/>
    <mergeCell ref="S180:S181"/>
    <mergeCell ref="T180:T181"/>
    <mergeCell ref="A181:G181"/>
    <mergeCell ref="A174:G174"/>
    <mergeCell ref="N174:Q174"/>
    <mergeCell ref="A175:G175"/>
    <mergeCell ref="A176:G176"/>
    <mergeCell ref="A177:G177"/>
    <mergeCell ref="A178:G178"/>
    <mergeCell ref="N172:Q172"/>
    <mergeCell ref="A173:G173"/>
    <mergeCell ref="N173:Q173"/>
    <mergeCell ref="Q22:Q23"/>
    <mergeCell ref="Q28:Q31"/>
    <mergeCell ref="Q51:Q58"/>
    <mergeCell ref="Q42:Q43"/>
    <mergeCell ref="A185:G185"/>
    <mergeCell ref="N185:Q185"/>
    <mergeCell ref="F187:L187"/>
    <mergeCell ref="I6:I8"/>
    <mergeCell ref="I138:I139"/>
    <mergeCell ref="J6:J8"/>
    <mergeCell ref="P42:P43"/>
    <mergeCell ref="P85:P86"/>
    <mergeCell ref="M6:P6"/>
    <mergeCell ref="N7:P7"/>
    <mergeCell ref="A182:G182"/>
    <mergeCell ref="N182:Q182"/>
    <mergeCell ref="A183:G183"/>
    <mergeCell ref="N183:Q183"/>
    <mergeCell ref="A184:G184"/>
    <mergeCell ref="N184:Q184"/>
    <mergeCell ref="A179:G179"/>
    <mergeCell ref="N179:Q179"/>
    <mergeCell ref="A180:G180"/>
    <mergeCell ref="N180:Q180"/>
  </mergeCells>
  <printOptions horizontalCentered="1"/>
  <pageMargins left="0.31496062992125984" right="0.31496062992125984" top="0.74803149606299213" bottom="0.35433070866141736" header="0.31496062992125984" footer="0.31496062992125984"/>
  <pageSetup paperSize="9" scale="86" orientation="landscape" r:id="rId1"/>
  <rowBreaks count="3" manualBreakCount="3">
    <brk id="50" max="16" man="1"/>
    <brk id="67" max="16" man="1"/>
    <brk id="15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36"/>
  <sheetViews>
    <sheetView zoomScaleNormal="100" workbookViewId="0">
      <selection activeCell="J57" sqref="J57"/>
    </sheetView>
  </sheetViews>
  <sheetFormatPr defaultColWidth="9.140625" defaultRowHeight="15" x14ac:dyDescent="0.25"/>
  <cols>
    <col min="1" max="3" width="3.28515625" style="243" customWidth="1"/>
    <col min="4" max="4" width="25.28515625" style="238" customWidth="1"/>
    <col min="5" max="5" width="3.28515625" style="347" customWidth="1"/>
    <col min="6" max="6" width="3.140625" style="1535" customWidth="1"/>
    <col min="7" max="7" width="16" style="314" customWidth="1"/>
    <col min="8" max="8" width="7.5703125" style="238" customWidth="1"/>
    <col min="9" max="9" width="9.42578125" style="292" customWidth="1"/>
    <col min="10" max="10" width="11.140625" style="292" customWidth="1"/>
    <col min="11" max="14" width="8.7109375" style="292" customWidth="1"/>
    <col min="15" max="16" width="8.140625" style="292" customWidth="1"/>
    <col min="17" max="17" width="24.28515625" style="238" customWidth="1"/>
    <col min="18" max="18" width="5.85546875" style="1475" customWidth="1"/>
    <col min="19" max="19" width="5.42578125" style="243" customWidth="1"/>
    <col min="20" max="20" width="5.28515625" style="243" customWidth="1"/>
    <col min="21" max="21" width="6" style="243" customWidth="1"/>
    <col min="22" max="22" width="9.140625" style="1970"/>
    <col min="23" max="16384" width="9.140625" style="238"/>
  </cols>
  <sheetData>
    <row r="1" spans="1:26" s="620" customFormat="1" ht="45" customHeight="1" x14ac:dyDescent="0.25">
      <c r="A1" s="616"/>
      <c r="B1" s="616"/>
      <c r="C1" s="616"/>
      <c r="D1" s="616"/>
      <c r="E1" s="617"/>
      <c r="F1" s="1534"/>
      <c r="G1" s="1594"/>
      <c r="H1" s="619"/>
      <c r="I1" s="2544"/>
      <c r="J1" s="2544"/>
      <c r="K1" s="2544"/>
      <c r="L1" s="2544"/>
      <c r="M1" s="2544"/>
      <c r="N1" s="2544"/>
      <c r="O1" s="2544"/>
      <c r="P1" s="1983"/>
      <c r="Q1" s="3100" t="s">
        <v>444</v>
      </c>
      <c r="R1" s="3100"/>
      <c r="S1" s="3100"/>
      <c r="T1" s="3100"/>
      <c r="U1" s="3100"/>
      <c r="V1" s="1963"/>
    </row>
    <row r="2" spans="1:26" s="235" customFormat="1" ht="16.5" customHeight="1" x14ac:dyDescent="0.25">
      <c r="A2" s="3035" t="s">
        <v>349</v>
      </c>
      <c r="B2" s="3035"/>
      <c r="C2" s="3035"/>
      <c r="D2" s="3035"/>
      <c r="E2" s="3035"/>
      <c r="F2" s="3035"/>
      <c r="G2" s="3035"/>
      <c r="H2" s="3035"/>
      <c r="I2" s="3035"/>
      <c r="J2" s="3035"/>
      <c r="K2" s="3035"/>
      <c r="L2" s="3035"/>
      <c r="M2" s="3035"/>
      <c r="N2" s="3035"/>
      <c r="O2" s="3035"/>
      <c r="P2" s="3035"/>
      <c r="Q2" s="3035"/>
      <c r="R2" s="3035"/>
      <c r="S2" s="3035"/>
      <c r="T2" s="3035"/>
      <c r="U2" s="3035"/>
      <c r="V2" s="1964"/>
    </row>
    <row r="3" spans="1:26" s="236" customFormat="1" ht="16.5" customHeight="1" x14ac:dyDescent="0.25">
      <c r="A3" s="3036" t="s">
        <v>0</v>
      </c>
      <c r="B3" s="3036"/>
      <c r="C3" s="3036"/>
      <c r="D3" s="3036"/>
      <c r="E3" s="3036"/>
      <c r="F3" s="3036"/>
      <c r="G3" s="3036"/>
      <c r="H3" s="3036"/>
      <c r="I3" s="3036"/>
      <c r="J3" s="3036"/>
      <c r="K3" s="3036"/>
      <c r="L3" s="3036"/>
      <c r="M3" s="3036"/>
      <c r="N3" s="3036"/>
      <c r="O3" s="3036"/>
      <c r="P3" s="3036"/>
      <c r="Q3" s="3036"/>
      <c r="R3" s="3036"/>
      <c r="S3" s="3036"/>
      <c r="T3" s="3036"/>
      <c r="U3" s="3036"/>
      <c r="V3" s="1965"/>
    </row>
    <row r="4" spans="1:26" s="236" customFormat="1" ht="16.5" customHeight="1" x14ac:dyDescent="0.25">
      <c r="A4" s="3037" t="s">
        <v>1</v>
      </c>
      <c r="B4" s="3037"/>
      <c r="C4" s="3037"/>
      <c r="D4" s="3037"/>
      <c r="E4" s="3037"/>
      <c r="F4" s="3037"/>
      <c r="G4" s="3037"/>
      <c r="H4" s="3037"/>
      <c r="I4" s="3037"/>
      <c r="J4" s="3037"/>
      <c r="K4" s="3037"/>
      <c r="L4" s="3037"/>
      <c r="M4" s="3037"/>
      <c r="N4" s="3037"/>
      <c r="O4" s="3037"/>
      <c r="P4" s="3037"/>
      <c r="Q4" s="3037"/>
      <c r="R4" s="3037"/>
      <c r="S4" s="3037"/>
      <c r="T4" s="3037"/>
      <c r="U4" s="3037"/>
      <c r="V4" s="1965"/>
    </row>
    <row r="5" spans="1:26" s="2" customFormat="1" ht="21.75" customHeight="1" thickBot="1" x14ac:dyDescent="0.25">
      <c r="A5" s="3042" t="s">
        <v>2</v>
      </c>
      <c r="B5" s="3042"/>
      <c r="C5" s="3042"/>
      <c r="D5" s="3042"/>
      <c r="E5" s="3042"/>
      <c r="F5" s="3042"/>
      <c r="G5" s="3042"/>
      <c r="H5" s="3042"/>
      <c r="I5" s="3042"/>
      <c r="J5" s="3042"/>
      <c r="K5" s="3042"/>
      <c r="L5" s="3042"/>
      <c r="M5" s="3042"/>
      <c r="N5" s="3042"/>
      <c r="O5" s="3042"/>
      <c r="P5" s="3042"/>
      <c r="Q5" s="3042"/>
      <c r="R5" s="3042"/>
      <c r="S5" s="3042"/>
      <c r="T5" s="3042"/>
      <c r="U5" s="3042"/>
      <c r="V5" s="1941"/>
    </row>
    <row r="6" spans="1:26" s="3" customFormat="1" ht="18.75" customHeight="1" x14ac:dyDescent="0.25">
      <c r="A6" s="3043" t="s">
        <v>3</v>
      </c>
      <c r="B6" s="3046" t="s">
        <v>4</v>
      </c>
      <c r="C6" s="3049" t="s">
        <v>5</v>
      </c>
      <c r="D6" s="3052" t="s">
        <v>6</v>
      </c>
      <c r="E6" s="3055" t="s">
        <v>7</v>
      </c>
      <c r="F6" s="3029" t="s">
        <v>8</v>
      </c>
      <c r="G6" s="3124" t="s">
        <v>117</v>
      </c>
      <c r="H6" s="3032" t="s">
        <v>9</v>
      </c>
      <c r="I6" s="3120" t="s">
        <v>339</v>
      </c>
      <c r="J6" s="3117" t="s">
        <v>340</v>
      </c>
      <c r="K6" s="3105" t="s">
        <v>341</v>
      </c>
      <c r="L6" s="3106"/>
      <c r="M6" s="3106"/>
      <c r="N6" s="3107"/>
      <c r="O6" s="3020" t="s">
        <v>193</v>
      </c>
      <c r="P6" s="3020" t="s">
        <v>345</v>
      </c>
      <c r="Q6" s="3022" t="s">
        <v>11</v>
      </c>
      <c r="R6" s="3023"/>
      <c r="S6" s="3023"/>
      <c r="T6" s="3023"/>
      <c r="U6" s="3024"/>
      <c r="V6" s="1962"/>
    </row>
    <row r="7" spans="1:26" s="3" customFormat="1" ht="21" customHeight="1" x14ac:dyDescent="0.25">
      <c r="A7" s="3044"/>
      <c r="B7" s="3047"/>
      <c r="C7" s="3050"/>
      <c r="D7" s="3053"/>
      <c r="E7" s="3056"/>
      <c r="F7" s="3030"/>
      <c r="G7" s="3125"/>
      <c r="H7" s="3033"/>
      <c r="I7" s="3121"/>
      <c r="J7" s="3118"/>
      <c r="K7" s="3108" t="s">
        <v>118</v>
      </c>
      <c r="L7" s="3110" t="s">
        <v>342</v>
      </c>
      <c r="M7" s="3110"/>
      <c r="N7" s="3111" t="s">
        <v>343</v>
      </c>
      <c r="O7" s="3021"/>
      <c r="P7" s="3021"/>
      <c r="Q7" s="3025" t="s">
        <v>6</v>
      </c>
      <c r="R7" s="3104" t="s">
        <v>12</v>
      </c>
      <c r="S7" s="3027"/>
      <c r="T7" s="3027"/>
      <c r="U7" s="3028"/>
      <c r="V7" s="1962"/>
    </row>
    <row r="8" spans="1:26" s="3" customFormat="1" ht="103.5" customHeight="1" thickBot="1" x14ac:dyDescent="0.3">
      <c r="A8" s="3045"/>
      <c r="B8" s="3048"/>
      <c r="C8" s="3051"/>
      <c r="D8" s="3054"/>
      <c r="E8" s="3057"/>
      <c r="F8" s="3031"/>
      <c r="G8" s="3126"/>
      <c r="H8" s="3034"/>
      <c r="I8" s="3122"/>
      <c r="J8" s="3119"/>
      <c r="K8" s="3109"/>
      <c r="L8" s="2545" t="s">
        <v>118</v>
      </c>
      <c r="M8" s="2546" t="s">
        <v>344</v>
      </c>
      <c r="N8" s="3112"/>
      <c r="O8" s="3021"/>
      <c r="P8" s="3021"/>
      <c r="Q8" s="3026"/>
      <c r="R8" s="1443" t="s">
        <v>13</v>
      </c>
      <c r="S8" s="4" t="s">
        <v>14</v>
      </c>
      <c r="T8" s="4" t="s">
        <v>194</v>
      </c>
      <c r="U8" s="1444" t="s">
        <v>346</v>
      </c>
      <c r="V8" s="1962"/>
    </row>
    <row r="9" spans="1:26" s="2" customFormat="1" ht="15" customHeight="1" x14ac:dyDescent="0.25">
      <c r="A9" s="3009" t="s">
        <v>15</v>
      </c>
      <c r="B9" s="3010"/>
      <c r="C9" s="3010"/>
      <c r="D9" s="3010"/>
      <c r="E9" s="3010"/>
      <c r="F9" s="3010"/>
      <c r="G9" s="3010"/>
      <c r="H9" s="3010"/>
      <c r="I9" s="3010"/>
      <c r="J9" s="3010"/>
      <c r="K9" s="3010"/>
      <c r="L9" s="3010"/>
      <c r="M9" s="3010"/>
      <c r="N9" s="3010"/>
      <c r="O9" s="3010"/>
      <c r="P9" s="3010"/>
      <c r="Q9" s="3010"/>
      <c r="R9" s="3010"/>
      <c r="S9" s="3010"/>
      <c r="T9" s="3010"/>
      <c r="U9" s="3011"/>
      <c r="V9" s="1941"/>
    </row>
    <row r="10" spans="1:26" s="2" customFormat="1" ht="16.5" customHeight="1" thickBot="1" x14ac:dyDescent="0.3">
      <c r="A10" s="3012" t="s">
        <v>16</v>
      </c>
      <c r="B10" s="3013"/>
      <c r="C10" s="3013"/>
      <c r="D10" s="3013"/>
      <c r="E10" s="3013"/>
      <c r="F10" s="3013"/>
      <c r="G10" s="3013"/>
      <c r="H10" s="3013"/>
      <c r="I10" s="3013"/>
      <c r="J10" s="3013"/>
      <c r="K10" s="3013"/>
      <c r="L10" s="3013"/>
      <c r="M10" s="3013"/>
      <c r="N10" s="3013"/>
      <c r="O10" s="3013"/>
      <c r="P10" s="3013"/>
      <c r="Q10" s="3013"/>
      <c r="R10" s="3013"/>
      <c r="S10" s="3013"/>
      <c r="T10" s="3013"/>
      <c r="U10" s="3014"/>
      <c r="V10" s="1941"/>
      <c r="Z10" s="3"/>
    </row>
    <row r="11" spans="1:26" s="3" customFormat="1" ht="16.5" customHeight="1" thickBot="1" x14ac:dyDescent="0.3">
      <c r="A11" s="2372" t="s">
        <v>17</v>
      </c>
      <c r="B11" s="3015" t="s">
        <v>18</v>
      </c>
      <c r="C11" s="3015"/>
      <c r="D11" s="3015"/>
      <c r="E11" s="3015"/>
      <c r="F11" s="3015"/>
      <c r="G11" s="3015"/>
      <c r="H11" s="3015"/>
      <c r="I11" s="3015"/>
      <c r="J11" s="3015"/>
      <c r="K11" s="3015"/>
      <c r="L11" s="3015"/>
      <c r="M11" s="3015"/>
      <c r="N11" s="3015"/>
      <c r="O11" s="3015"/>
      <c r="P11" s="3015"/>
      <c r="Q11" s="3015"/>
      <c r="R11" s="3015"/>
      <c r="S11" s="3015"/>
      <c r="T11" s="3015"/>
      <c r="U11" s="3016"/>
      <c r="V11" s="1962"/>
    </row>
    <row r="12" spans="1:26" s="3" customFormat="1" ht="16.5" customHeight="1" thickBot="1" x14ac:dyDescent="0.3">
      <c r="A12" s="2373" t="s">
        <v>17</v>
      </c>
      <c r="B12" s="8" t="s">
        <v>17</v>
      </c>
      <c r="C12" s="3101" t="s">
        <v>19</v>
      </c>
      <c r="D12" s="3101"/>
      <c r="E12" s="3101"/>
      <c r="F12" s="3101"/>
      <c r="G12" s="3102"/>
      <c r="H12" s="3102"/>
      <c r="I12" s="3102"/>
      <c r="J12" s="3102"/>
      <c r="K12" s="3102"/>
      <c r="L12" s="3102"/>
      <c r="M12" s="3102"/>
      <c r="N12" s="3102"/>
      <c r="O12" s="3102"/>
      <c r="P12" s="3102"/>
      <c r="Q12" s="3102"/>
      <c r="R12" s="3102"/>
      <c r="S12" s="3102"/>
      <c r="T12" s="3102"/>
      <c r="U12" s="3103"/>
      <c r="V12" s="1962"/>
    </row>
    <row r="13" spans="1:26" s="3" customFormat="1" ht="30" customHeight="1" x14ac:dyDescent="0.25">
      <c r="A13" s="2374" t="s">
        <v>17</v>
      </c>
      <c r="B13" s="9" t="s">
        <v>17</v>
      </c>
      <c r="C13" s="10" t="s">
        <v>17</v>
      </c>
      <c r="D13" s="2908" t="s">
        <v>20</v>
      </c>
      <c r="E13" s="482"/>
      <c r="F13" s="380" t="s">
        <v>22</v>
      </c>
      <c r="G13" s="63" t="s">
        <v>422</v>
      </c>
      <c r="H13" s="1565" t="s">
        <v>25</v>
      </c>
      <c r="I13" s="2547">
        <v>1965.7</v>
      </c>
      <c r="J13" s="1605">
        <v>1965.7</v>
      </c>
      <c r="K13" s="1544">
        <f>L13</f>
        <v>1910</v>
      </c>
      <c r="L13" s="1543">
        <v>1910</v>
      </c>
      <c r="M13" s="1543"/>
      <c r="N13" s="1549"/>
      <c r="O13" s="1554">
        <v>1910</v>
      </c>
      <c r="P13" s="1556">
        <v>1910</v>
      </c>
      <c r="Q13" s="1562" t="s">
        <v>26</v>
      </c>
      <c r="R13" s="1460">
        <v>1300</v>
      </c>
      <c r="S13" s="12">
        <v>1340</v>
      </c>
      <c r="T13" s="12">
        <v>1340</v>
      </c>
      <c r="U13" s="161">
        <v>1340</v>
      </c>
      <c r="V13" s="1962"/>
      <c r="W13" s="276"/>
    </row>
    <row r="14" spans="1:26" s="3" customFormat="1" ht="39.75" customHeight="1" x14ac:dyDescent="0.25">
      <c r="A14" s="2375"/>
      <c r="B14" s="13"/>
      <c r="C14" s="14"/>
      <c r="D14" s="2909"/>
      <c r="E14" s="2046"/>
      <c r="F14" s="2015"/>
      <c r="G14" s="62"/>
      <c r="H14" s="502" t="s">
        <v>25</v>
      </c>
      <c r="I14" s="1109">
        <v>1509.7</v>
      </c>
      <c r="J14" s="1606">
        <f>896.6-75.6</f>
        <v>821</v>
      </c>
      <c r="K14" s="1079">
        <f>L14</f>
        <v>940.1</v>
      </c>
      <c r="L14" s="671">
        <v>940.1</v>
      </c>
      <c r="M14" s="671"/>
      <c r="N14" s="1550"/>
      <c r="O14" s="395">
        <v>940.1</v>
      </c>
      <c r="P14" s="1051">
        <v>940.1</v>
      </c>
      <c r="Q14" s="230" t="s">
        <v>27</v>
      </c>
      <c r="R14" s="1449">
        <v>5901</v>
      </c>
      <c r="S14" s="2020">
        <v>4660</v>
      </c>
      <c r="T14" s="2020">
        <v>4660</v>
      </c>
      <c r="U14" s="2021">
        <v>4660</v>
      </c>
      <c r="V14" s="1962"/>
    </row>
    <row r="15" spans="1:26" s="3" customFormat="1" ht="54" customHeight="1" x14ac:dyDescent="0.25">
      <c r="A15" s="2375"/>
      <c r="B15" s="13"/>
      <c r="C15" s="14"/>
      <c r="D15" s="2909"/>
      <c r="E15" s="2046"/>
      <c r="F15" s="2015"/>
      <c r="G15" s="62"/>
      <c r="H15" s="502" t="s">
        <v>25</v>
      </c>
      <c r="I15" s="1109">
        <v>95.4</v>
      </c>
      <c r="J15" s="1606">
        <v>125.4</v>
      </c>
      <c r="K15" s="1079">
        <f>L15</f>
        <v>178.6</v>
      </c>
      <c r="L15" s="671">
        <v>178.6</v>
      </c>
      <c r="M15" s="671"/>
      <c r="N15" s="1550"/>
      <c r="O15" s="395">
        <v>178.6</v>
      </c>
      <c r="P15" s="1051">
        <v>178.6</v>
      </c>
      <c r="Q15" s="98" t="s">
        <v>28</v>
      </c>
      <c r="R15" s="2019">
        <v>97</v>
      </c>
      <c r="S15" s="2020">
        <v>100</v>
      </c>
      <c r="T15" s="2020">
        <v>100</v>
      </c>
      <c r="U15" s="2021">
        <v>100</v>
      </c>
      <c r="V15" s="1962"/>
    </row>
    <row r="16" spans="1:26" s="3" customFormat="1" ht="17.25" customHeight="1" x14ac:dyDescent="0.25">
      <c r="A16" s="2375"/>
      <c r="B16" s="13"/>
      <c r="C16" s="14"/>
      <c r="D16" s="2903" t="s">
        <v>24</v>
      </c>
      <c r="E16" s="2233"/>
      <c r="F16" s="2184"/>
      <c r="G16" s="62"/>
      <c r="H16" s="958" t="s">
        <v>281</v>
      </c>
      <c r="I16" s="2548">
        <v>59</v>
      </c>
      <c r="J16" s="1227">
        <v>59</v>
      </c>
      <c r="K16" s="1541"/>
      <c r="L16" s="1224"/>
      <c r="M16" s="1541"/>
      <c r="N16" s="1551"/>
      <c r="O16" s="1542"/>
      <c r="P16" s="1541"/>
      <c r="Q16" s="2234"/>
      <c r="R16" s="1446"/>
      <c r="S16" s="2219"/>
      <c r="T16" s="401"/>
      <c r="U16" s="2216"/>
      <c r="V16" s="1962"/>
    </row>
    <row r="17" spans="1:23" s="3" customFormat="1" ht="54" customHeight="1" x14ac:dyDescent="0.25">
      <c r="A17" s="2375"/>
      <c r="B17" s="13"/>
      <c r="C17" s="14"/>
      <c r="D17" s="2903"/>
      <c r="E17" s="2233"/>
      <c r="F17" s="2184"/>
      <c r="G17" s="62"/>
      <c r="H17" s="28" t="s">
        <v>23</v>
      </c>
      <c r="I17" s="2549">
        <v>2.2000000000000002</v>
      </c>
      <c r="J17" s="1493">
        <v>2.2000000000000002</v>
      </c>
      <c r="K17" s="1545">
        <f>L17</f>
        <v>2.2000000000000002</v>
      </c>
      <c r="L17" s="1521">
        <v>2.2000000000000002</v>
      </c>
      <c r="M17" s="1521"/>
      <c r="N17" s="1552"/>
      <c r="O17" s="1523">
        <v>2.2000000000000002</v>
      </c>
      <c r="P17" s="1522">
        <v>2.2000000000000002</v>
      </c>
      <c r="Q17" s="98" t="s">
        <v>157</v>
      </c>
      <c r="R17" s="1447">
        <v>5</v>
      </c>
      <c r="S17" s="195">
        <v>5</v>
      </c>
      <c r="T17" s="195">
        <v>5</v>
      </c>
      <c r="U17" s="2195">
        <v>5</v>
      </c>
      <c r="V17" s="1962"/>
    </row>
    <row r="18" spans="1:23" s="3" customFormat="1" ht="41.25" customHeight="1" x14ac:dyDescent="0.25">
      <c r="A18" s="2375"/>
      <c r="B18" s="13"/>
      <c r="C18" s="14"/>
      <c r="D18" s="2903"/>
      <c r="E18" s="2233"/>
      <c r="F18" s="2184"/>
      <c r="G18" s="62"/>
      <c r="H18" s="28" t="s">
        <v>23</v>
      </c>
      <c r="I18" s="1560">
        <v>667.5</v>
      </c>
      <c r="J18" s="1493">
        <f>667.5+3.7</f>
        <v>671.2</v>
      </c>
      <c r="K18" s="1546">
        <f>L18</f>
        <v>725.5</v>
      </c>
      <c r="L18" s="715">
        <v>725.5</v>
      </c>
      <c r="M18" s="715"/>
      <c r="N18" s="1553"/>
      <c r="O18" s="1555">
        <f>+K18</f>
        <v>725.5</v>
      </c>
      <c r="P18" s="1555">
        <f>+L18</f>
        <v>725.5</v>
      </c>
      <c r="Q18" s="126" t="s">
        <v>156</v>
      </c>
      <c r="R18" s="1448">
        <v>180</v>
      </c>
      <c r="S18" s="256">
        <v>180</v>
      </c>
      <c r="T18" s="256">
        <v>180</v>
      </c>
      <c r="U18" s="1422">
        <v>180</v>
      </c>
      <c r="V18" s="1962"/>
      <c r="W18" s="276"/>
    </row>
    <row r="19" spans="1:23" s="3" customFormat="1" ht="36.75" customHeight="1" x14ac:dyDescent="0.25">
      <c r="A19" s="2375"/>
      <c r="B19" s="13"/>
      <c r="C19" s="14"/>
      <c r="D19" s="1336"/>
      <c r="E19" s="2233"/>
      <c r="F19" s="2184"/>
      <c r="G19" s="62"/>
      <c r="H19" s="28" t="s">
        <v>23</v>
      </c>
      <c r="I19" s="1560">
        <v>46.2</v>
      </c>
      <c r="J19" s="1493">
        <v>24.1</v>
      </c>
      <c r="K19" s="1545">
        <f>L19</f>
        <v>52.6</v>
      </c>
      <c r="L19" s="1521">
        <v>52.6</v>
      </c>
      <c r="M19" s="1521"/>
      <c r="N19" s="1552"/>
      <c r="O19" s="1523">
        <f>+K19</f>
        <v>52.6</v>
      </c>
      <c r="P19" s="1523">
        <f>+L19</f>
        <v>52.6</v>
      </c>
      <c r="Q19" s="3058" t="s">
        <v>158</v>
      </c>
      <c r="R19" s="1448">
        <v>10</v>
      </c>
      <c r="S19" s="196">
        <v>40</v>
      </c>
      <c r="T19" s="256">
        <v>45</v>
      </c>
      <c r="U19" s="1422">
        <v>50</v>
      </c>
      <c r="V19" s="1962"/>
      <c r="W19" s="276"/>
    </row>
    <row r="20" spans="1:23" s="3" customFormat="1" ht="17.25" customHeight="1" x14ac:dyDescent="0.25">
      <c r="A20" s="2375"/>
      <c r="B20" s="13"/>
      <c r="C20" s="2226"/>
      <c r="D20" s="2177"/>
      <c r="E20" s="2233"/>
      <c r="F20" s="2184"/>
      <c r="G20" s="62"/>
      <c r="H20" s="25" t="s">
        <v>29</v>
      </c>
      <c r="I20" s="1613">
        <f t="shared" ref="I20:P20" si="0">SUM(I13:I19)</f>
        <v>4345.7</v>
      </c>
      <c r="J20" s="1202">
        <f>SUM(J13:J19)</f>
        <v>3668.6</v>
      </c>
      <c r="K20" s="624">
        <f>SUM(K13:K19)</f>
        <v>3808.9999999999995</v>
      </c>
      <c r="L20" s="638">
        <f>SUM(L13:L19)</f>
        <v>3808.9999999999995</v>
      </c>
      <c r="M20" s="624">
        <f t="shared" si="0"/>
        <v>0</v>
      </c>
      <c r="N20" s="1497">
        <f t="shared" si="0"/>
        <v>0</v>
      </c>
      <c r="O20" s="1559">
        <f t="shared" si="0"/>
        <v>3808.9999999999995</v>
      </c>
      <c r="P20" s="26">
        <f t="shared" si="0"/>
        <v>3808.9999999999995</v>
      </c>
      <c r="Q20" s="3059"/>
      <c r="R20" s="1446"/>
      <c r="S20" s="2219"/>
      <c r="T20" s="401"/>
      <c r="U20" s="2216"/>
      <c r="V20" s="1962"/>
    </row>
    <row r="21" spans="1:23" s="3" customFormat="1" ht="54" customHeight="1" x14ac:dyDescent="0.25">
      <c r="A21" s="2375"/>
      <c r="B21" s="13"/>
      <c r="C21" s="14"/>
      <c r="D21" s="1336" t="s">
        <v>30</v>
      </c>
      <c r="E21" s="3093" t="s">
        <v>175</v>
      </c>
      <c r="F21" s="2259"/>
      <c r="G21" s="2258"/>
      <c r="H21" s="28" t="s">
        <v>23</v>
      </c>
      <c r="I21" s="1560">
        <v>1084.2</v>
      </c>
      <c r="J21" s="1607">
        <v>1664.2</v>
      </c>
      <c r="K21" s="2533">
        <f t="shared" ref="K21:K26" si="1">L21</f>
        <v>936.8</v>
      </c>
      <c r="L21" s="2534">
        <v>936.8</v>
      </c>
      <c r="M21" s="2534"/>
      <c r="N21" s="1493"/>
      <c r="O21" s="1514">
        <v>1500</v>
      </c>
      <c r="P21" s="1486">
        <v>1500</v>
      </c>
      <c r="Q21" s="2251" t="s">
        <v>356</v>
      </c>
      <c r="R21" s="1563">
        <v>440</v>
      </c>
      <c r="S21" s="1557">
        <v>440</v>
      </c>
      <c r="T21" s="1557">
        <v>440</v>
      </c>
      <c r="U21" s="1558">
        <v>440</v>
      </c>
      <c r="V21" s="1962"/>
      <c r="W21" s="276"/>
    </row>
    <row r="22" spans="1:23" s="3" customFormat="1" ht="54" customHeight="1" x14ac:dyDescent="0.25">
      <c r="A22" s="2375"/>
      <c r="B22" s="13"/>
      <c r="C22" s="14"/>
      <c r="D22" s="1336"/>
      <c r="E22" s="3093"/>
      <c r="F22" s="2259"/>
      <c r="G22" s="62"/>
      <c r="H22" s="28" t="s">
        <v>23</v>
      </c>
      <c r="I22" s="1560">
        <v>169.2</v>
      </c>
      <c r="J22" s="1607">
        <v>170.3</v>
      </c>
      <c r="K22" s="2533">
        <f t="shared" si="1"/>
        <v>200.2</v>
      </c>
      <c r="L22" s="2534">
        <v>200.2</v>
      </c>
      <c r="M22" s="2534">
        <v>145.6</v>
      </c>
      <c r="N22" s="1493"/>
      <c r="O22" s="1514">
        <v>173.5</v>
      </c>
      <c r="P22" s="1486">
        <v>173.5</v>
      </c>
      <c r="Q22" s="2251" t="s">
        <v>357</v>
      </c>
      <c r="R22" s="1563">
        <v>55</v>
      </c>
      <c r="S22" s="1557">
        <v>55</v>
      </c>
      <c r="T22" s="1557">
        <v>55</v>
      </c>
      <c r="U22" s="1558">
        <v>55</v>
      </c>
      <c r="V22" s="1962"/>
      <c r="W22" s="276"/>
    </row>
    <row r="23" spans="1:23" s="3" customFormat="1" ht="54" customHeight="1" x14ac:dyDescent="0.25">
      <c r="A23" s="2376"/>
      <c r="B23" s="897"/>
      <c r="C23" s="898"/>
      <c r="D23" s="210"/>
      <c r="E23" s="3061"/>
      <c r="F23" s="223"/>
      <c r="G23" s="908"/>
      <c r="H23" s="24" t="s">
        <v>23</v>
      </c>
      <c r="I23" s="2550">
        <v>440.1</v>
      </c>
      <c r="J23" s="1935">
        <v>431.6</v>
      </c>
      <c r="K23" s="2535">
        <f t="shared" si="1"/>
        <v>500.5</v>
      </c>
      <c r="L23" s="1184">
        <v>500.5</v>
      </c>
      <c r="M23" s="1184">
        <v>362.5</v>
      </c>
      <c r="N23" s="1664"/>
      <c r="O23" s="1326">
        <v>432.6</v>
      </c>
      <c r="P23" s="1667">
        <v>432.6</v>
      </c>
      <c r="Q23" s="1771" t="s">
        <v>358</v>
      </c>
      <c r="R23" s="1450">
        <v>85</v>
      </c>
      <c r="S23" s="214">
        <v>85</v>
      </c>
      <c r="T23" s="214">
        <v>85</v>
      </c>
      <c r="U23" s="208">
        <v>85</v>
      </c>
      <c r="V23" s="1962"/>
      <c r="W23" s="276"/>
    </row>
    <row r="24" spans="1:23" s="3" customFormat="1" ht="54" customHeight="1" x14ac:dyDescent="0.25">
      <c r="A24" s="2375"/>
      <c r="B24" s="13"/>
      <c r="C24" s="14"/>
      <c r="D24" s="1336"/>
      <c r="E24" s="2306"/>
      <c r="F24" s="2184"/>
      <c r="G24" s="62"/>
      <c r="H24" s="24" t="s">
        <v>23</v>
      </c>
      <c r="I24" s="2550">
        <v>95.2</v>
      </c>
      <c r="J24" s="1935">
        <v>95.2</v>
      </c>
      <c r="K24" s="2535">
        <f t="shared" si="1"/>
        <v>114.3</v>
      </c>
      <c r="L24" s="1184">
        <v>114.3</v>
      </c>
      <c r="M24" s="1184">
        <v>87.6</v>
      </c>
      <c r="N24" s="1664"/>
      <c r="O24" s="1326">
        <v>98</v>
      </c>
      <c r="P24" s="1667">
        <v>98</v>
      </c>
      <c r="Q24" s="1771" t="s">
        <v>359</v>
      </c>
      <c r="R24" s="1450">
        <v>28</v>
      </c>
      <c r="S24" s="214">
        <v>29</v>
      </c>
      <c r="T24" s="214">
        <v>29</v>
      </c>
      <c r="U24" s="208">
        <v>29</v>
      </c>
      <c r="V24" s="1962"/>
      <c r="W24" s="276"/>
    </row>
    <row r="25" spans="1:23" s="3" customFormat="1" ht="54" customHeight="1" x14ac:dyDescent="0.25">
      <c r="A25" s="2375"/>
      <c r="B25" s="13"/>
      <c r="C25" s="14"/>
      <c r="D25" s="1336"/>
      <c r="E25" s="2306"/>
      <c r="F25" s="2184"/>
      <c r="G25" s="62"/>
      <c r="H25" s="28" t="s">
        <v>23</v>
      </c>
      <c r="I25" s="1560">
        <v>216.6</v>
      </c>
      <c r="J25" s="1607">
        <v>153.69999999999999</v>
      </c>
      <c r="K25" s="2533">
        <f t="shared" si="1"/>
        <v>241.5</v>
      </c>
      <c r="L25" s="2534">
        <v>241.5</v>
      </c>
      <c r="M25" s="2534">
        <v>185.2</v>
      </c>
      <c r="N25" s="1493"/>
      <c r="O25" s="1514">
        <v>206.9</v>
      </c>
      <c r="P25" s="1486">
        <v>206.9</v>
      </c>
      <c r="Q25" s="2196" t="s">
        <v>360</v>
      </c>
      <c r="R25" s="1563">
        <v>40</v>
      </c>
      <c r="S25" s="1557">
        <v>40</v>
      </c>
      <c r="T25" s="1557">
        <v>40</v>
      </c>
      <c r="U25" s="1558">
        <v>40</v>
      </c>
      <c r="V25" s="1962"/>
      <c r="W25" s="276"/>
    </row>
    <row r="26" spans="1:23" s="3" customFormat="1" ht="51.75" customHeight="1" x14ac:dyDescent="0.25">
      <c r="A26" s="2375"/>
      <c r="B26" s="13"/>
      <c r="C26" s="14"/>
      <c r="D26" s="1336"/>
      <c r="E26" s="2306"/>
      <c r="F26" s="2184"/>
      <c r="G26" s="62"/>
      <c r="H26" s="28" t="s">
        <v>23</v>
      </c>
      <c r="I26" s="2549">
        <v>15.2</v>
      </c>
      <c r="J26" s="1607">
        <v>15.2</v>
      </c>
      <c r="K26" s="2533">
        <f t="shared" si="1"/>
        <v>25.5</v>
      </c>
      <c r="L26" s="2534">
        <v>25.5</v>
      </c>
      <c r="M26" s="2534">
        <v>19.5</v>
      </c>
      <c r="N26" s="1548"/>
      <c r="O26" s="628">
        <v>21.8</v>
      </c>
      <c r="P26" s="30">
        <v>21.8</v>
      </c>
      <c r="Q26" s="3123" t="s">
        <v>361</v>
      </c>
      <c r="R26" s="1564">
        <v>8</v>
      </c>
      <c r="S26" s="32">
        <v>8</v>
      </c>
      <c r="T26" s="32">
        <v>8</v>
      </c>
      <c r="U26" s="1540">
        <v>8</v>
      </c>
      <c r="V26" s="1962"/>
      <c r="W26" s="276"/>
    </row>
    <row r="27" spans="1:23" s="3" customFormat="1" ht="16.5" customHeight="1" x14ac:dyDescent="0.25">
      <c r="A27" s="2375"/>
      <c r="B27" s="13"/>
      <c r="C27" s="2226"/>
      <c r="D27" s="210"/>
      <c r="E27" s="2307"/>
      <c r="F27" s="2184"/>
      <c r="G27" s="2183"/>
      <c r="H27" s="34" t="s">
        <v>29</v>
      </c>
      <c r="I27" s="35">
        <f>SUM(I21:I26)</f>
        <v>2020.5</v>
      </c>
      <c r="J27" s="1635">
        <f>SUM(J21:J26)</f>
        <v>2530.1999999999994</v>
      </c>
      <c r="K27" s="261">
        <f>SUM(K21:K26)</f>
        <v>2018.8</v>
      </c>
      <c r="L27" s="639">
        <f>SUM(L21:L26)</f>
        <v>2018.8</v>
      </c>
      <c r="M27" s="625">
        <f t="shared" ref="M27" si="2">SUM(M21:M26)</f>
        <v>800.40000000000009</v>
      </c>
      <c r="N27" s="1503">
        <f t="shared" ref="N27" si="3">SUM(N21:N26)</f>
        <v>0</v>
      </c>
      <c r="O27" s="625">
        <f>SUM(O21:O26)</f>
        <v>2432.8000000000002</v>
      </c>
      <c r="P27" s="1561">
        <f>SUM(P21:P26)</f>
        <v>2432.8000000000002</v>
      </c>
      <c r="Q27" s="3041"/>
      <c r="R27" s="1450"/>
      <c r="S27" s="214"/>
      <c r="T27" s="1433"/>
      <c r="U27" s="208"/>
      <c r="V27" s="1962"/>
    </row>
    <row r="28" spans="1:23" s="3" customFormat="1" ht="27.75" customHeight="1" x14ac:dyDescent="0.25">
      <c r="A28" s="2375"/>
      <c r="B28" s="13"/>
      <c r="C28" s="14"/>
      <c r="D28" s="2903" t="s">
        <v>32</v>
      </c>
      <c r="E28" s="483"/>
      <c r="F28" s="2184"/>
      <c r="G28" s="62"/>
      <c r="H28" s="24" t="s">
        <v>23</v>
      </c>
      <c r="I28" s="2551">
        <v>342.5</v>
      </c>
      <c r="J28" s="1718">
        <v>361.4</v>
      </c>
      <c r="K28" s="2536">
        <v>480.1</v>
      </c>
      <c r="L28" s="1134">
        <v>480.1</v>
      </c>
      <c r="M28" s="1135">
        <v>361.1</v>
      </c>
      <c r="N28" s="1608"/>
      <c r="O28" s="1609">
        <v>436.5</v>
      </c>
      <c r="P28" s="1609">
        <v>436.5</v>
      </c>
      <c r="Q28" s="3040" t="s">
        <v>33</v>
      </c>
      <c r="R28" s="3113">
        <v>36</v>
      </c>
      <c r="S28" s="3115">
        <v>36</v>
      </c>
      <c r="T28" s="3064">
        <v>36</v>
      </c>
      <c r="U28" s="2223">
        <v>36</v>
      </c>
      <c r="V28" s="1962"/>
    </row>
    <row r="29" spans="1:23" s="3" customFormat="1" ht="16.5" customHeight="1" x14ac:dyDescent="0.25">
      <c r="A29" s="2375"/>
      <c r="B29" s="13"/>
      <c r="C29" s="2226"/>
      <c r="D29" s="2879"/>
      <c r="E29" s="484"/>
      <c r="F29" s="2184"/>
      <c r="G29" s="62"/>
      <c r="H29" s="34" t="s">
        <v>29</v>
      </c>
      <c r="I29" s="2137">
        <f>SUM(I28)</f>
        <v>342.5</v>
      </c>
      <c r="J29" s="1997">
        <f>+J28</f>
        <v>361.4</v>
      </c>
      <c r="K29" s="261">
        <f>+K28</f>
        <v>480.1</v>
      </c>
      <c r="L29" s="639">
        <f t="shared" ref="L29:M29" si="4">+L28</f>
        <v>480.1</v>
      </c>
      <c r="M29" s="625">
        <f t="shared" si="4"/>
        <v>361.1</v>
      </c>
      <c r="N29" s="1503">
        <f t="shared" ref="N29" si="5">+N28</f>
        <v>0</v>
      </c>
      <c r="O29" s="35">
        <f>+O28</f>
        <v>436.5</v>
      </c>
      <c r="P29" s="35">
        <f>+P28</f>
        <v>436.5</v>
      </c>
      <c r="Q29" s="3041"/>
      <c r="R29" s="3114"/>
      <c r="S29" s="3116"/>
      <c r="T29" s="3065"/>
      <c r="U29" s="2224"/>
      <c r="V29" s="1962"/>
    </row>
    <row r="30" spans="1:23" s="3" customFormat="1" ht="39.75" customHeight="1" x14ac:dyDescent="0.25">
      <c r="A30" s="2375"/>
      <c r="B30" s="13"/>
      <c r="C30" s="14"/>
      <c r="D30" s="2895" t="s">
        <v>34</v>
      </c>
      <c r="E30" s="3066" t="s">
        <v>170</v>
      </c>
      <c r="F30" s="2184"/>
      <c r="G30" s="2183"/>
      <c r="H30" s="24" t="s">
        <v>23</v>
      </c>
      <c r="I30" s="2551">
        <v>373.4</v>
      </c>
      <c r="J30" s="1718">
        <v>359.5</v>
      </c>
      <c r="K30" s="258">
        <v>469.2</v>
      </c>
      <c r="L30" s="641">
        <v>469.2</v>
      </c>
      <c r="M30" s="627"/>
      <c r="N30" s="1610"/>
      <c r="O30" s="36">
        <f>+K30</f>
        <v>469.2</v>
      </c>
      <c r="P30" s="36">
        <f>+L30</f>
        <v>469.2</v>
      </c>
      <c r="Q30" s="3040" t="s">
        <v>35</v>
      </c>
      <c r="R30" s="1611" t="s">
        <v>441</v>
      </c>
      <c r="S30" s="38" t="s">
        <v>362</v>
      </c>
      <c r="T30" s="1612" t="s">
        <v>362</v>
      </c>
      <c r="U30" s="39" t="s">
        <v>362</v>
      </c>
      <c r="V30" s="1962"/>
    </row>
    <row r="31" spans="1:23" s="3" customFormat="1" ht="16.5" customHeight="1" x14ac:dyDescent="0.25">
      <c r="A31" s="2375"/>
      <c r="B31" s="13"/>
      <c r="C31" s="14"/>
      <c r="D31" s="2895"/>
      <c r="E31" s="3067"/>
      <c r="F31" s="2184"/>
      <c r="G31" s="62"/>
      <c r="H31" s="34" t="s">
        <v>29</v>
      </c>
      <c r="I31" s="1613">
        <f>SUM(I30)</f>
        <v>373.4</v>
      </c>
      <c r="J31" s="1100">
        <f>+J30</f>
        <v>359.5</v>
      </c>
      <c r="K31" s="26">
        <f>+K30</f>
        <v>469.2</v>
      </c>
      <c r="L31" s="638">
        <f t="shared" ref="L31:M31" si="6">+L30</f>
        <v>469.2</v>
      </c>
      <c r="M31" s="624">
        <f t="shared" si="6"/>
        <v>0</v>
      </c>
      <c r="N31" s="1497">
        <f t="shared" ref="N31" si="7">+N30</f>
        <v>0</v>
      </c>
      <c r="O31" s="1613">
        <f>+O30</f>
        <v>469.2</v>
      </c>
      <c r="P31" s="1613">
        <f>+P30</f>
        <v>469.2</v>
      </c>
      <c r="Q31" s="3040"/>
      <c r="R31" s="1614" t="s">
        <v>440</v>
      </c>
      <c r="S31" s="41" t="s">
        <v>363</v>
      </c>
      <c r="T31" s="1615" t="s">
        <v>363</v>
      </c>
      <c r="U31" s="42" t="s">
        <v>363</v>
      </c>
      <c r="V31" s="1962"/>
    </row>
    <row r="32" spans="1:23" s="3" customFormat="1" ht="36.75" customHeight="1" x14ac:dyDescent="0.25">
      <c r="A32" s="2925"/>
      <c r="B32" s="2927"/>
      <c r="C32" s="2231"/>
      <c r="D32" s="3005" t="s">
        <v>36</v>
      </c>
      <c r="E32" s="3068" t="s">
        <v>170</v>
      </c>
      <c r="F32" s="2172"/>
      <c r="G32" s="311"/>
      <c r="H32" s="24" t="s">
        <v>25</v>
      </c>
      <c r="I32" s="1560">
        <v>92.8</v>
      </c>
      <c r="J32" s="1514">
        <v>78.8</v>
      </c>
      <c r="K32" s="43">
        <v>77.5</v>
      </c>
      <c r="L32" s="642">
        <v>77.5</v>
      </c>
      <c r="M32" s="628"/>
      <c r="N32" s="1616"/>
      <c r="O32" s="30">
        <v>77.5</v>
      </c>
      <c r="P32" s="30">
        <v>77.5</v>
      </c>
      <c r="Q32" s="2214" t="s">
        <v>159</v>
      </c>
      <c r="R32" s="1617">
        <v>1300</v>
      </c>
      <c r="S32" s="1421">
        <v>1260</v>
      </c>
      <c r="T32" s="196">
        <v>1260</v>
      </c>
      <c r="U32" s="1422">
        <v>1260</v>
      </c>
      <c r="V32" s="1962"/>
      <c r="W32" s="276"/>
    </row>
    <row r="33" spans="1:26" s="3" customFormat="1" ht="21" customHeight="1" x14ac:dyDescent="0.25">
      <c r="A33" s="2925"/>
      <c r="B33" s="2927"/>
      <c r="C33" s="2231"/>
      <c r="D33" s="3038"/>
      <c r="E33" s="3069"/>
      <c r="F33" s="2172"/>
      <c r="G33" s="311"/>
      <c r="H33" s="44" t="s">
        <v>29</v>
      </c>
      <c r="I33" s="2552">
        <f>I32</f>
        <v>92.8</v>
      </c>
      <c r="J33" s="625">
        <f>+J32</f>
        <v>78.8</v>
      </c>
      <c r="K33" s="261">
        <f>+K32</f>
        <v>77.5</v>
      </c>
      <c r="L33" s="639">
        <f t="shared" ref="L33:M33" si="8">+L32</f>
        <v>77.5</v>
      </c>
      <c r="M33" s="625">
        <f t="shared" si="8"/>
        <v>0</v>
      </c>
      <c r="N33" s="1503">
        <f t="shared" ref="N33" si="9">+N32</f>
        <v>0</v>
      </c>
      <c r="O33" s="35">
        <f>+O32</f>
        <v>77.5</v>
      </c>
      <c r="P33" s="35">
        <f>+P32</f>
        <v>77.5</v>
      </c>
      <c r="Q33" s="186"/>
      <c r="R33" s="1451"/>
      <c r="S33" s="892"/>
      <c r="T33" s="193"/>
      <c r="U33" s="47"/>
      <c r="V33" s="1962"/>
    </row>
    <row r="34" spans="1:26" s="2" customFormat="1" ht="16.5" customHeight="1" x14ac:dyDescent="0.25">
      <c r="A34" s="2925"/>
      <c r="B34" s="2927"/>
      <c r="C34" s="2231"/>
      <c r="D34" s="2895" t="s">
        <v>232</v>
      </c>
      <c r="E34" s="2974" t="s">
        <v>179</v>
      </c>
      <c r="F34" s="2907"/>
      <c r="G34" s="144"/>
      <c r="H34" s="891" t="s">
        <v>23</v>
      </c>
      <c r="I34" s="1480">
        <v>287.60000000000002</v>
      </c>
      <c r="J34" s="1618">
        <v>287.60000000000002</v>
      </c>
      <c r="K34" s="2537">
        <v>289.3</v>
      </c>
      <c r="L34" s="2538">
        <v>289.3</v>
      </c>
      <c r="M34" s="2539">
        <v>216.5</v>
      </c>
      <c r="N34" s="1619"/>
      <c r="O34" s="268">
        <v>287.60000000000002</v>
      </c>
      <c r="P34" s="268">
        <v>71.900000000000006</v>
      </c>
      <c r="Q34" s="2868" t="s">
        <v>248</v>
      </c>
      <c r="R34" s="1620">
        <v>108</v>
      </c>
      <c r="S34" s="163">
        <v>108</v>
      </c>
      <c r="T34" s="1621">
        <v>108</v>
      </c>
      <c r="U34" s="734">
        <v>108</v>
      </c>
      <c r="V34" s="1941"/>
    </row>
    <row r="35" spans="1:26" s="2" customFormat="1" ht="16.5" customHeight="1" x14ac:dyDescent="0.25">
      <c r="A35" s="2925"/>
      <c r="B35" s="2927"/>
      <c r="C35" s="2231"/>
      <c r="D35" s="2895"/>
      <c r="E35" s="2974"/>
      <c r="F35" s="2907"/>
      <c r="G35" s="311"/>
      <c r="H35" s="387" t="s">
        <v>333</v>
      </c>
      <c r="I35" s="1481">
        <v>198.9</v>
      </c>
      <c r="J35" s="1479">
        <v>198.9</v>
      </c>
      <c r="K35" s="2537">
        <v>197.2</v>
      </c>
      <c r="L35" s="2538">
        <v>197.2</v>
      </c>
      <c r="M35" s="2539">
        <v>101.7</v>
      </c>
      <c r="N35" s="1623"/>
      <c r="O35" s="52"/>
      <c r="P35" s="52"/>
      <c r="Q35" s="2868"/>
      <c r="R35" s="1452"/>
      <c r="S35" s="163"/>
      <c r="T35" s="216"/>
      <c r="U35" s="734"/>
      <c r="V35" s="1941"/>
      <c r="X35" s="3"/>
    </row>
    <row r="36" spans="1:26" s="2" customFormat="1" ht="21" customHeight="1" x14ac:dyDescent="0.25">
      <c r="A36" s="2375"/>
      <c r="B36" s="2006"/>
      <c r="C36" s="2231"/>
      <c r="D36" s="2895"/>
      <c r="E36" s="2974"/>
      <c r="F36" s="2907"/>
      <c r="G36" s="311"/>
      <c r="H36" s="387" t="s">
        <v>287</v>
      </c>
      <c r="I36" s="1481">
        <v>6.8</v>
      </c>
      <c r="J36" s="1624">
        <v>187.8</v>
      </c>
      <c r="K36" s="2537">
        <v>36.9</v>
      </c>
      <c r="L36" s="2538">
        <v>36.9</v>
      </c>
      <c r="M36" s="1622"/>
      <c r="N36" s="1623"/>
      <c r="O36" s="52">
        <v>198.3</v>
      </c>
      <c r="P36" s="52">
        <v>16.600000000000001</v>
      </c>
      <c r="Q36" s="2868"/>
      <c r="R36" s="1452"/>
      <c r="S36" s="163"/>
      <c r="T36" s="216"/>
      <c r="U36" s="734"/>
      <c r="V36" s="1941"/>
      <c r="X36" s="3"/>
    </row>
    <row r="37" spans="1:26" s="2" customFormat="1" ht="17.25" customHeight="1" x14ac:dyDescent="0.25">
      <c r="A37" s="2375"/>
      <c r="B37" s="2006"/>
      <c r="C37" s="2200"/>
      <c r="D37" s="3038"/>
      <c r="E37" s="2975"/>
      <c r="F37" s="2907"/>
      <c r="G37" s="311"/>
      <c r="H37" s="34" t="s">
        <v>29</v>
      </c>
      <c r="I37" s="35">
        <f>SUM(I34:I36)</f>
        <v>493.3</v>
      </c>
      <c r="J37" s="625">
        <f>SUM(J34:J36)</f>
        <v>674.3</v>
      </c>
      <c r="K37" s="26">
        <f>SUM(K34:K36)</f>
        <v>523.4</v>
      </c>
      <c r="L37" s="638">
        <f>SUM(L34:L36)</f>
        <v>523.4</v>
      </c>
      <c r="M37" s="624">
        <f t="shared" ref="M37" si="10">SUM(M34:M36)</f>
        <v>318.2</v>
      </c>
      <c r="N37" s="1497">
        <f t="shared" ref="N37" si="11">SUM(N34:N36)</f>
        <v>0</v>
      </c>
      <c r="O37" s="26">
        <f>SUM(O34:O36)</f>
        <v>485.90000000000003</v>
      </c>
      <c r="P37" s="26">
        <f>SUM(P34:P36)</f>
        <v>88.5</v>
      </c>
      <c r="Q37" s="2176"/>
      <c r="R37" s="1453"/>
      <c r="S37" s="2213"/>
      <c r="T37" s="62"/>
      <c r="U37" s="2223"/>
      <c r="V37" s="1941"/>
      <c r="Z37" s="3"/>
    </row>
    <row r="38" spans="1:26" s="2" customFormat="1" ht="41.25" customHeight="1" x14ac:dyDescent="0.25">
      <c r="A38" s="2375"/>
      <c r="B38" s="2248"/>
      <c r="C38" s="2291"/>
      <c r="D38" s="2895" t="s">
        <v>309</v>
      </c>
      <c r="E38" s="2974"/>
      <c r="F38" s="2907"/>
      <c r="G38" s="144"/>
      <c r="H38" s="891" t="s">
        <v>25</v>
      </c>
      <c r="I38" s="1714"/>
      <c r="J38" s="694">
        <v>15</v>
      </c>
      <c r="K38" s="1625">
        <f>L38</f>
        <v>12.4</v>
      </c>
      <c r="L38" s="1626">
        <v>12.4</v>
      </c>
      <c r="M38" s="1626"/>
      <c r="N38" s="1627"/>
      <c r="O38" s="1628">
        <v>15</v>
      </c>
      <c r="P38" s="1629">
        <v>15</v>
      </c>
      <c r="Q38" s="1630" t="s">
        <v>364</v>
      </c>
      <c r="R38" s="1570">
        <v>5</v>
      </c>
      <c r="S38" s="1571">
        <v>6</v>
      </c>
      <c r="T38" s="1571">
        <v>6</v>
      </c>
      <c r="U38" s="1572">
        <v>6</v>
      </c>
      <c r="V38" s="1941"/>
    </row>
    <row r="39" spans="1:26" s="2" customFormat="1" ht="23.25" customHeight="1" x14ac:dyDescent="0.25">
      <c r="A39" s="2375"/>
      <c r="B39" s="2248"/>
      <c r="C39" s="2291"/>
      <c r="D39" s="2895"/>
      <c r="E39" s="2974"/>
      <c r="F39" s="2907"/>
      <c r="G39" s="311"/>
      <c r="H39" s="891" t="s">
        <v>25</v>
      </c>
      <c r="I39" s="1109"/>
      <c r="J39" s="1628"/>
      <c r="K39" s="1625">
        <v>26.8</v>
      </c>
      <c r="L39" s="1626">
        <v>26.8</v>
      </c>
      <c r="M39" s="1626"/>
      <c r="N39" s="1627"/>
      <c r="O39" s="1628">
        <v>26.8</v>
      </c>
      <c r="P39" s="2509">
        <v>26.8</v>
      </c>
      <c r="Q39" s="2833" t="s">
        <v>365</v>
      </c>
      <c r="R39" s="1631">
        <v>0</v>
      </c>
      <c r="S39" s="411">
        <v>10</v>
      </c>
      <c r="T39" s="411">
        <v>10</v>
      </c>
      <c r="U39" s="1632">
        <v>10</v>
      </c>
      <c r="V39" s="1941"/>
    </row>
    <row r="40" spans="1:26" s="2" customFormat="1" ht="17.25" customHeight="1" x14ac:dyDescent="0.25">
      <c r="A40" s="2375"/>
      <c r="B40" s="2248"/>
      <c r="C40" s="2291"/>
      <c r="D40" s="2895"/>
      <c r="E40" s="2974"/>
      <c r="F40" s="2907"/>
      <c r="G40" s="311"/>
      <c r="H40" s="25" t="s">
        <v>29</v>
      </c>
      <c r="I40" s="1613"/>
      <c r="J40" s="624">
        <f>SUM(J38:J38)</f>
        <v>15</v>
      </c>
      <c r="K40" s="1633">
        <f>SUM(K38:K39)</f>
        <v>39.200000000000003</v>
      </c>
      <c r="L40" s="1634">
        <f>SUM(L38:L39)</f>
        <v>39.200000000000003</v>
      </c>
      <c r="M40" s="1635">
        <f t="shared" ref="M40" si="12">SUM(M38:M38)</f>
        <v>0</v>
      </c>
      <c r="N40" s="1636">
        <f t="shared" ref="N40" si="13">SUM(N38:N38)</f>
        <v>0</v>
      </c>
      <c r="O40" s="1635">
        <f>SUM(O38:O39)</f>
        <v>41.8</v>
      </c>
      <c r="P40" s="1637">
        <f>SUM(P38:P39)</f>
        <v>41.8</v>
      </c>
      <c r="Q40" s="3074"/>
      <c r="R40" s="1638"/>
      <c r="S40" s="2285"/>
      <c r="T40" s="1639"/>
      <c r="U40" s="1640"/>
      <c r="V40" s="1941"/>
    </row>
    <row r="41" spans="1:26" s="2" customFormat="1" ht="27.75" customHeight="1" x14ac:dyDescent="0.25">
      <c r="A41" s="2375"/>
      <c r="B41" s="2248"/>
      <c r="C41" s="2291"/>
      <c r="D41" s="3005" t="s">
        <v>310</v>
      </c>
      <c r="E41" s="2922"/>
      <c r="F41" s="2907"/>
      <c r="G41" s="144"/>
      <c r="H41" s="388" t="s">
        <v>41</v>
      </c>
      <c r="I41" s="1479"/>
      <c r="J41" s="1641">
        <v>157.4</v>
      </c>
      <c r="K41" s="2510">
        <v>157.4</v>
      </c>
      <c r="L41" s="2512">
        <v>157.4</v>
      </c>
      <c r="M41" s="2515"/>
      <c r="N41" s="1517"/>
      <c r="O41" s="2510">
        <v>157.4</v>
      </c>
      <c r="P41" s="2510">
        <v>157.4</v>
      </c>
      <c r="Q41" s="2833" t="s">
        <v>312</v>
      </c>
      <c r="R41" s="1631">
        <v>30</v>
      </c>
      <c r="S41" s="417">
        <v>30</v>
      </c>
      <c r="T41" s="1840">
        <v>30</v>
      </c>
      <c r="U41" s="1841">
        <v>30</v>
      </c>
      <c r="V41" s="1941"/>
    </row>
    <row r="42" spans="1:26" s="2" customFormat="1" ht="17.25" customHeight="1" x14ac:dyDescent="0.25">
      <c r="A42" s="2375"/>
      <c r="B42" s="2248"/>
      <c r="C42" s="2244"/>
      <c r="D42" s="3038"/>
      <c r="E42" s="2922"/>
      <c r="F42" s="2907"/>
      <c r="G42" s="2268"/>
      <c r="H42" s="34" t="s">
        <v>29</v>
      </c>
      <c r="I42" s="35"/>
      <c r="J42" s="625">
        <f>SUM(J41:J41)</f>
        <v>157.4</v>
      </c>
      <c r="K42" s="1633">
        <f>SUM(K41:K41)</f>
        <v>157.4</v>
      </c>
      <c r="L42" s="1634">
        <f t="shared" ref="L42:M42" si="14">SUM(L41:L41)</f>
        <v>157.4</v>
      </c>
      <c r="M42" s="1635">
        <f t="shared" si="14"/>
        <v>0</v>
      </c>
      <c r="N42" s="1636">
        <f t="shared" ref="N42" si="15">SUM(N41:N41)</f>
        <v>0</v>
      </c>
      <c r="O42" s="1633">
        <f>SUM(O41:O41)</f>
        <v>157.4</v>
      </c>
      <c r="P42" s="1633">
        <f>SUM(P41:P41)</f>
        <v>157.4</v>
      </c>
      <c r="Q42" s="3074"/>
      <c r="R42" s="1638"/>
      <c r="S42" s="2285"/>
      <c r="T42" s="1639"/>
      <c r="U42" s="1640"/>
      <c r="V42" s="1941"/>
    </row>
    <row r="43" spans="1:26" s="2" customFormat="1" ht="64.5" customHeight="1" x14ac:dyDescent="0.25">
      <c r="A43" s="2376"/>
      <c r="B43" s="2279"/>
      <c r="C43" s="233"/>
      <c r="D43" s="210" t="s">
        <v>366</v>
      </c>
      <c r="E43" s="918"/>
      <c r="F43" s="2329"/>
      <c r="G43" s="910"/>
      <c r="H43" s="2330"/>
      <c r="I43" s="2553"/>
      <c r="J43" s="2331"/>
      <c r="K43" s="2332"/>
      <c r="L43" s="2333"/>
      <c r="M43" s="2334"/>
      <c r="N43" s="2335"/>
      <c r="O43" s="2332"/>
      <c r="P43" s="2332"/>
      <c r="Q43" s="985" t="s">
        <v>367</v>
      </c>
      <c r="R43" s="1638">
        <v>2500</v>
      </c>
      <c r="S43" s="2285">
        <v>2500</v>
      </c>
      <c r="T43" s="1639">
        <v>2500</v>
      </c>
      <c r="U43" s="1640">
        <v>2500</v>
      </c>
      <c r="V43" s="1941"/>
    </row>
    <row r="44" spans="1:26" s="2" customFormat="1" ht="53.25" customHeight="1" x14ac:dyDescent="0.25">
      <c r="A44" s="2375"/>
      <c r="B44" s="2006"/>
      <c r="C44" s="2231"/>
      <c r="D44" s="2868" t="s">
        <v>439</v>
      </c>
      <c r="E44" s="581"/>
      <c r="F44" s="2143"/>
      <c r="G44" s="311"/>
      <c r="H44" s="612"/>
      <c r="I44" s="1059"/>
      <c r="J44" s="656"/>
      <c r="K44" s="2308"/>
      <c r="L44" s="2309"/>
      <c r="M44" s="2310"/>
      <c r="N44" s="2311"/>
      <c r="O44" s="2308"/>
      <c r="P44" s="2308"/>
      <c r="Q44" s="424" t="s">
        <v>367</v>
      </c>
      <c r="R44" s="1642">
        <v>2500</v>
      </c>
      <c r="S44" s="1643">
        <v>2500</v>
      </c>
      <c r="T44" s="1644">
        <v>2500</v>
      </c>
      <c r="U44" s="1645">
        <v>2500</v>
      </c>
      <c r="V44" s="1941"/>
    </row>
    <row r="45" spans="1:26" s="2" customFormat="1" ht="17.25" customHeight="1" thickBot="1" x14ac:dyDescent="0.3">
      <c r="A45" s="2378"/>
      <c r="B45" s="2009"/>
      <c r="C45" s="2232"/>
      <c r="D45" s="2929"/>
      <c r="E45" s="2327"/>
      <c r="F45" s="2328"/>
      <c r="G45" s="2966" t="s">
        <v>38</v>
      </c>
      <c r="H45" s="2968"/>
      <c r="I45" s="2554">
        <f>I42+I40+I37+I33+I31+I29+I27+I20</f>
        <v>7668.2</v>
      </c>
      <c r="J45" s="629">
        <f>J37+J33+J31+J29+J27+J20+J40+J42</f>
        <v>7845.1999999999989</v>
      </c>
      <c r="K45" s="54">
        <f>K37+K33+K31+K29+K27+K20+K40+K42</f>
        <v>7574.5999999999995</v>
      </c>
      <c r="L45" s="643">
        <f>L37+L33+L31+L29+L27+L20+L40+L42</f>
        <v>7574.5999999999995</v>
      </c>
      <c r="M45" s="629">
        <f t="shared" ref="M45" si="16">M37+M33+M31+M29+M27+M20+M40+M42</f>
        <v>1479.7</v>
      </c>
      <c r="N45" s="1491">
        <f t="shared" ref="N45" si="17">N37+N33+N31+N29+N27+N20+N40+N42</f>
        <v>0</v>
      </c>
      <c r="O45" s="54">
        <f t="shared" ref="O45" si="18">O37+O33+O31+O29+O27+O20+O40+O42</f>
        <v>7910.0999999999995</v>
      </c>
      <c r="P45" s="54">
        <f t="shared" ref="P45" si="19">P37+P33+P31+P29+P27+P20+P40+P42</f>
        <v>7512.7</v>
      </c>
      <c r="Q45" s="1865"/>
      <c r="R45" s="1454"/>
      <c r="S45" s="288"/>
      <c r="T45" s="1434"/>
      <c r="U45" s="489"/>
      <c r="V45" s="1941"/>
      <c r="W45" s="3"/>
      <c r="Z45" s="3"/>
    </row>
    <row r="46" spans="1:26" s="3" customFormat="1" ht="64.5" customHeight="1" x14ac:dyDescent="0.25">
      <c r="A46" s="2925" t="s">
        <v>17</v>
      </c>
      <c r="B46" s="2927" t="s">
        <v>17</v>
      </c>
      <c r="C46" s="2999" t="s">
        <v>39</v>
      </c>
      <c r="D46" s="2868" t="s">
        <v>40</v>
      </c>
      <c r="E46" s="3001"/>
      <c r="F46" s="3003" t="s">
        <v>22</v>
      </c>
      <c r="G46" s="33" t="s">
        <v>422</v>
      </c>
      <c r="H46" s="16" t="s">
        <v>41</v>
      </c>
      <c r="I46" s="2555">
        <v>12558</v>
      </c>
      <c r="J46" s="622">
        <v>12558</v>
      </c>
      <c r="K46" s="2540">
        <v>13213.2</v>
      </c>
      <c r="L46" s="2541">
        <v>13213.2</v>
      </c>
      <c r="M46" s="630"/>
      <c r="N46" s="1649"/>
      <c r="O46" s="53">
        <v>12529</v>
      </c>
      <c r="P46" s="53">
        <v>12529</v>
      </c>
      <c r="Q46" s="2234" t="s">
        <v>42</v>
      </c>
      <c r="R46" s="1446">
        <v>6852</v>
      </c>
      <c r="S46" s="2219">
        <v>6800</v>
      </c>
      <c r="T46" s="194">
        <v>6800</v>
      </c>
      <c r="U46" s="2216">
        <v>6800</v>
      </c>
      <c r="V46" s="1962"/>
    </row>
    <row r="47" spans="1:26" s="3" customFormat="1" ht="16.5" customHeight="1" thickBot="1" x14ac:dyDescent="0.3">
      <c r="A47" s="2982"/>
      <c r="B47" s="2983"/>
      <c r="C47" s="3000"/>
      <c r="D47" s="2929"/>
      <c r="E47" s="3002"/>
      <c r="F47" s="3004"/>
      <c r="G47" s="289"/>
      <c r="H47" s="57" t="s">
        <v>29</v>
      </c>
      <c r="I47" s="58">
        <f>I46</f>
        <v>12558</v>
      </c>
      <c r="J47" s="629">
        <f>+J46</f>
        <v>12558</v>
      </c>
      <c r="K47" s="54">
        <f>+K46</f>
        <v>13213.2</v>
      </c>
      <c r="L47" s="643">
        <f t="shared" ref="L47:M47" si="20">+L46</f>
        <v>13213.2</v>
      </c>
      <c r="M47" s="629">
        <f t="shared" si="20"/>
        <v>0</v>
      </c>
      <c r="N47" s="1491">
        <f t="shared" ref="N47" si="21">+N46</f>
        <v>0</v>
      </c>
      <c r="O47" s="55">
        <f>+O46</f>
        <v>12529</v>
      </c>
      <c r="P47" s="55">
        <f>+P46</f>
        <v>12529</v>
      </c>
      <c r="Q47" s="189"/>
      <c r="R47" s="1455"/>
      <c r="S47" s="2230"/>
      <c r="T47" s="1435"/>
      <c r="U47" s="2217"/>
      <c r="V47" s="1962"/>
    </row>
    <row r="48" spans="1:26" s="3" customFormat="1" ht="21.75" customHeight="1" x14ac:dyDescent="0.25">
      <c r="A48" s="2374" t="s">
        <v>17</v>
      </c>
      <c r="B48" s="9" t="s">
        <v>17</v>
      </c>
      <c r="C48" s="374" t="s">
        <v>43</v>
      </c>
      <c r="D48" s="2928" t="s">
        <v>44</v>
      </c>
      <c r="E48" s="475"/>
      <c r="F48" s="200" t="s">
        <v>22</v>
      </c>
      <c r="G48" s="3135" t="s">
        <v>422</v>
      </c>
      <c r="H48" s="2208" t="s">
        <v>41</v>
      </c>
      <c r="I48" s="2556">
        <v>2154.9</v>
      </c>
      <c r="J48" s="1650">
        <v>2154.9</v>
      </c>
      <c r="K48" s="2542">
        <v>13641.4</v>
      </c>
      <c r="L48" s="2543">
        <v>13641.4</v>
      </c>
      <c r="M48" s="631"/>
      <c r="N48" s="1651"/>
      <c r="O48" s="1652">
        <v>2514.1999999999998</v>
      </c>
      <c r="P48" s="1652">
        <v>2514.1999999999998</v>
      </c>
      <c r="Q48" s="2954" t="s">
        <v>42</v>
      </c>
      <c r="R48" s="3131">
        <v>5700</v>
      </c>
      <c r="S48" s="3133">
        <v>5868</v>
      </c>
      <c r="T48" s="2958">
        <v>5868</v>
      </c>
      <c r="U48" s="2991">
        <v>5869</v>
      </c>
      <c r="V48" s="1962"/>
    </row>
    <row r="49" spans="1:26" s="3" customFormat="1" ht="16.5" customHeight="1" thickBot="1" x14ac:dyDescent="0.3">
      <c r="A49" s="2378"/>
      <c r="B49" s="59"/>
      <c r="C49" s="2180"/>
      <c r="D49" s="2929"/>
      <c r="E49" s="60"/>
      <c r="F49" s="2185"/>
      <c r="G49" s="3136"/>
      <c r="H49" s="57" t="s">
        <v>29</v>
      </c>
      <c r="I49" s="58">
        <f>I48</f>
        <v>2154.9</v>
      </c>
      <c r="J49" s="629">
        <f>+J48</f>
        <v>2154.9</v>
      </c>
      <c r="K49" s="54">
        <f>+K48</f>
        <v>13641.4</v>
      </c>
      <c r="L49" s="643">
        <f t="shared" ref="L49:N49" si="22">+L48</f>
        <v>13641.4</v>
      </c>
      <c r="M49" s="629">
        <f t="shared" si="22"/>
        <v>0</v>
      </c>
      <c r="N49" s="1491">
        <f t="shared" si="22"/>
        <v>0</v>
      </c>
      <c r="O49" s="58">
        <f>+O48</f>
        <v>2514.1999999999998</v>
      </c>
      <c r="P49" s="58">
        <f>+P48</f>
        <v>2514.1999999999998</v>
      </c>
      <c r="Q49" s="2955"/>
      <c r="R49" s="3132"/>
      <c r="S49" s="3134"/>
      <c r="T49" s="2959"/>
      <c r="U49" s="2992"/>
      <c r="V49" s="1962"/>
    </row>
    <row r="50" spans="1:26" s="2" customFormat="1" ht="54" customHeight="1" x14ac:dyDescent="0.25">
      <c r="A50" s="2924" t="s">
        <v>17</v>
      </c>
      <c r="B50" s="2926" t="s">
        <v>17</v>
      </c>
      <c r="C50" s="2984" t="s">
        <v>45</v>
      </c>
      <c r="D50" s="2928" t="s">
        <v>296</v>
      </c>
      <c r="E50" s="475"/>
      <c r="F50" s="2198" t="s">
        <v>22</v>
      </c>
      <c r="G50" s="217" t="s">
        <v>422</v>
      </c>
      <c r="H50" s="61" t="s">
        <v>25</v>
      </c>
      <c r="I50" s="2557">
        <v>321.2</v>
      </c>
      <c r="J50" s="1653">
        <v>321.2</v>
      </c>
      <c r="K50" s="228">
        <v>401.2</v>
      </c>
      <c r="L50" s="646">
        <v>401.2</v>
      </c>
      <c r="M50" s="632"/>
      <c r="N50" s="1654"/>
      <c r="O50" s="228">
        <v>401.2</v>
      </c>
      <c r="P50" s="228">
        <v>401.2</v>
      </c>
      <c r="Q50" s="2993" t="s">
        <v>297</v>
      </c>
      <c r="R50" s="1456">
        <v>349</v>
      </c>
      <c r="S50" s="3129">
        <v>350</v>
      </c>
      <c r="T50" s="2997">
        <v>350</v>
      </c>
      <c r="U50" s="2220">
        <v>350</v>
      </c>
      <c r="V50" s="1941"/>
      <c r="W50" s="275"/>
    </row>
    <row r="51" spans="1:26" s="3" customFormat="1" ht="16.5" customHeight="1" thickBot="1" x14ac:dyDescent="0.3">
      <c r="A51" s="2982"/>
      <c r="B51" s="2983"/>
      <c r="C51" s="2986"/>
      <c r="D51" s="2929"/>
      <c r="E51" s="60"/>
      <c r="F51" s="2185"/>
      <c r="G51" s="289"/>
      <c r="H51" s="57" t="s">
        <v>29</v>
      </c>
      <c r="I51" s="58">
        <f>I50</f>
        <v>321.2</v>
      </c>
      <c r="J51" s="629">
        <f>+J50</f>
        <v>321.2</v>
      </c>
      <c r="K51" s="54">
        <f>+K50</f>
        <v>401.2</v>
      </c>
      <c r="L51" s="643">
        <f t="shared" ref="L51:N51" si="23">+L50</f>
        <v>401.2</v>
      </c>
      <c r="M51" s="629">
        <f t="shared" si="23"/>
        <v>0</v>
      </c>
      <c r="N51" s="1491">
        <f t="shared" si="23"/>
        <v>0</v>
      </c>
      <c r="O51" s="58">
        <f>+O50</f>
        <v>401.2</v>
      </c>
      <c r="P51" s="58">
        <f>+P50</f>
        <v>401.2</v>
      </c>
      <c r="Q51" s="2994"/>
      <c r="R51" s="1655"/>
      <c r="S51" s="3130"/>
      <c r="T51" s="2998"/>
      <c r="U51" s="2221"/>
      <c r="V51" s="1962"/>
    </row>
    <row r="52" spans="1:26" s="2" customFormat="1" ht="28.5" customHeight="1" x14ac:dyDescent="0.25">
      <c r="A52" s="2924" t="s">
        <v>17</v>
      </c>
      <c r="B52" s="2926" t="s">
        <v>17</v>
      </c>
      <c r="C52" s="2984" t="s">
        <v>46</v>
      </c>
      <c r="D52" s="2928" t="s">
        <v>421</v>
      </c>
      <c r="E52" s="475"/>
      <c r="F52" s="2198" t="s">
        <v>22</v>
      </c>
      <c r="G52" s="217" t="s">
        <v>422</v>
      </c>
      <c r="H52" s="61" t="s">
        <v>23</v>
      </c>
      <c r="I52" s="2558"/>
      <c r="J52" s="1877">
        <v>166.1</v>
      </c>
      <c r="K52" s="528">
        <v>238.4</v>
      </c>
      <c r="L52" s="684">
        <v>238.4</v>
      </c>
      <c r="M52" s="661"/>
      <c r="N52" s="1760"/>
      <c r="O52" s="528">
        <f>+K52</f>
        <v>238.4</v>
      </c>
      <c r="P52" s="528">
        <f>+L52</f>
        <v>238.4</v>
      </c>
      <c r="Q52" s="1872" t="s">
        <v>419</v>
      </c>
      <c r="R52" s="1873">
        <v>200</v>
      </c>
      <c r="S52" s="1868">
        <v>200</v>
      </c>
      <c r="T52" s="1875">
        <v>200</v>
      </c>
      <c r="U52" s="1869">
        <v>200</v>
      </c>
      <c r="V52" s="1941"/>
      <c r="W52" s="275"/>
      <c r="Z52" s="3"/>
    </row>
    <row r="53" spans="1:26" s="2" customFormat="1" ht="24" customHeight="1" x14ac:dyDescent="0.25">
      <c r="A53" s="2925"/>
      <c r="B53" s="2927"/>
      <c r="C53" s="2985"/>
      <c r="D53" s="2868"/>
      <c r="E53" s="62"/>
      <c r="F53" s="131"/>
      <c r="G53" s="218"/>
      <c r="H53" s="606"/>
      <c r="I53" s="2313"/>
      <c r="J53" s="653"/>
      <c r="K53" s="110"/>
      <c r="L53" s="674"/>
      <c r="M53" s="651"/>
      <c r="N53" s="1842"/>
      <c r="O53" s="110"/>
      <c r="P53" s="110"/>
      <c r="Q53" s="3127" t="s">
        <v>420</v>
      </c>
      <c r="R53" s="1874">
        <v>50</v>
      </c>
      <c r="S53" s="1870">
        <v>50</v>
      </c>
      <c r="T53" s="1876">
        <v>50</v>
      </c>
      <c r="U53" s="1871">
        <v>50</v>
      </c>
      <c r="V53" s="1941"/>
      <c r="W53" s="275"/>
    </row>
    <row r="54" spans="1:26" s="3" customFormat="1" ht="16.5" customHeight="1" thickBot="1" x14ac:dyDescent="0.3">
      <c r="A54" s="2982"/>
      <c r="B54" s="2983"/>
      <c r="C54" s="2986"/>
      <c r="D54" s="2929"/>
      <c r="E54" s="60"/>
      <c r="F54" s="2185"/>
      <c r="G54" s="289"/>
      <c r="H54" s="57" t="s">
        <v>29</v>
      </c>
      <c r="I54" s="58">
        <f>I52</f>
        <v>0</v>
      </c>
      <c r="J54" s="629">
        <f>+J52</f>
        <v>166.1</v>
      </c>
      <c r="K54" s="54">
        <f>+K52</f>
        <v>238.4</v>
      </c>
      <c r="L54" s="643">
        <f t="shared" ref="L54:N54" si="24">+L52</f>
        <v>238.4</v>
      </c>
      <c r="M54" s="629">
        <f t="shared" si="24"/>
        <v>0</v>
      </c>
      <c r="N54" s="1491">
        <f t="shared" si="24"/>
        <v>0</v>
      </c>
      <c r="O54" s="58">
        <f>+O52</f>
        <v>238.4</v>
      </c>
      <c r="P54" s="58">
        <f>+P52</f>
        <v>238.4</v>
      </c>
      <c r="Q54" s="3128"/>
      <c r="R54" s="1655"/>
      <c r="S54" s="1866"/>
      <c r="T54" s="1867"/>
      <c r="U54" s="2221"/>
      <c r="V54" s="1962"/>
    </row>
    <row r="55" spans="1:26" s="2" customFormat="1" ht="16.5" customHeight="1" thickBot="1" x14ac:dyDescent="0.3">
      <c r="A55" s="2373" t="s">
        <v>17</v>
      </c>
      <c r="B55" s="8" t="s">
        <v>17</v>
      </c>
      <c r="C55" s="2988" t="s">
        <v>47</v>
      </c>
      <c r="D55" s="2989"/>
      <c r="E55" s="2989"/>
      <c r="F55" s="2989"/>
      <c r="G55" s="2990"/>
      <c r="H55" s="2990"/>
      <c r="I55" s="165">
        <f>I51+I49+I47+I45+I54</f>
        <v>22702.3</v>
      </c>
      <c r="J55" s="719">
        <f t="shared" ref="J55:P55" si="25">J51+J49+J47+J45+J54</f>
        <v>23045.399999999998</v>
      </c>
      <c r="K55" s="2559">
        <f t="shared" si="25"/>
        <v>35068.800000000003</v>
      </c>
      <c r="L55" s="1938">
        <f t="shared" si="25"/>
        <v>35068.800000000003</v>
      </c>
      <c r="M55" s="719">
        <f t="shared" si="25"/>
        <v>1479.7</v>
      </c>
      <c r="N55" s="941">
        <f t="shared" si="25"/>
        <v>0</v>
      </c>
      <c r="O55" s="2559">
        <f t="shared" si="25"/>
        <v>23592.9</v>
      </c>
      <c r="P55" s="2559">
        <f t="shared" si="25"/>
        <v>23195.5</v>
      </c>
      <c r="Q55" s="2857"/>
      <c r="R55" s="2858"/>
      <c r="S55" s="2858"/>
      <c r="T55" s="2858"/>
      <c r="U55" s="2859"/>
      <c r="V55" s="1941"/>
      <c r="X55" s="3"/>
    </row>
    <row r="56" spans="1:26" s="2" customFormat="1" ht="16.5" customHeight="1" thickBot="1" x14ac:dyDescent="0.3">
      <c r="A56" s="2379" t="s">
        <v>17</v>
      </c>
      <c r="B56" s="8" t="s">
        <v>39</v>
      </c>
      <c r="C56" s="2865" t="s">
        <v>48</v>
      </c>
      <c r="D56" s="2865"/>
      <c r="E56" s="2865"/>
      <c r="F56" s="2865"/>
      <c r="G56" s="2865"/>
      <c r="H56" s="2865"/>
      <c r="I56" s="2865"/>
      <c r="J56" s="2865"/>
      <c r="K56" s="2865"/>
      <c r="L56" s="2865"/>
      <c r="M56" s="2865"/>
      <c r="N56" s="2865"/>
      <c r="O56" s="2865"/>
      <c r="P56" s="2865"/>
      <c r="Q56" s="2865"/>
      <c r="R56" s="2865"/>
      <c r="S56" s="2865"/>
      <c r="T56" s="2865"/>
      <c r="U56" s="2866"/>
      <c r="V56" s="1941"/>
    </row>
    <row r="57" spans="1:26" s="3" customFormat="1" ht="33" customHeight="1" thickBot="1" x14ac:dyDescent="0.3">
      <c r="A57" s="2374" t="s">
        <v>17</v>
      </c>
      <c r="B57" s="2247" t="s">
        <v>39</v>
      </c>
      <c r="C57" s="67" t="s">
        <v>17</v>
      </c>
      <c r="D57" s="2274" t="s">
        <v>49</v>
      </c>
      <c r="E57" s="2978" t="s">
        <v>176</v>
      </c>
      <c r="F57" s="1574">
        <v>3</v>
      </c>
      <c r="G57" s="2269" t="s">
        <v>422</v>
      </c>
      <c r="H57" s="1575" t="s">
        <v>128</v>
      </c>
      <c r="I57" s="79">
        <v>62</v>
      </c>
      <c r="J57" s="633">
        <v>62</v>
      </c>
      <c r="K57" s="79"/>
      <c r="L57" s="633"/>
      <c r="M57" s="899"/>
      <c r="N57" s="1492"/>
      <c r="O57" s="79"/>
      <c r="P57" s="79"/>
      <c r="Q57" s="406"/>
      <c r="R57" s="1457"/>
      <c r="S57" s="408"/>
      <c r="T57" s="1436"/>
      <c r="U57" s="1519"/>
      <c r="V57" s="1962"/>
    </row>
    <row r="58" spans="1:26" s="3" customFormat="1" ht="15.75" customHeight="1" x14ac:dyDescent="0.25">
      <c r="A58" s="2375"/>
      <c r="B58" s="2248"/>
      <c r="C58" s="2291"/>
      <c r="D58" s="3073" t="s">
        <v>252</v>
      </c>
      <c r="E58" s="2979"/>
      <c r="F58" s="739"/>
      <c r="G58" s="2271"/>
      <c r="H58" s="1902" t="s">
        <v>25</v>
      </c>
      <c r="I58" s="1121">
        <v>281.7</v>
      </c>
      <c r="J58" s="1493">
        <v>281.7</v>
      </c>
      <c r="K58" s="2678">
        <v>334.7</v>
      </c>
      <c r="L58" s="2679">
        <v>334.7</v>
      </c>
      <c r="M58" s="2678">
        <v>255.3</v>
      </c>
      <c r="N58" s="1548"/>
      <c r="O58" s="709">
        <f>+K58</f>
        <v>334.7</v>
      </c>
      <c r="P58" s="29">
        <f>+L58</f>
        <v>334.7</v>
      </c>
      <c r="Q58" s="70" t="s">
        <v>368</v>
      </c>
      <c r="R58" s="2266">
        <v>82</v>
      </c>
      <c r="S58" s="1557">
        <v>82</v>
      </c>
      <c r="T58" s="1557">
        <v>82</v>
      </c>
      <c r="U58" s="1558">
        <v>82</v>
      </c>
      <c r="V58" s="1962"/>
    </row>
    <row r="59" spans="1:26" s="3" customFormat="1" ht="15.75" customHeight="1" x14ac:dyDescent="0.25">
      <c r="A59" s="2375"/>
      <c r="B59" s="2248"/>
      <c r="C59" s="2291"/>
      <c r="D59" s="2834"/>
      <c r="E59" s="2979"/>
      <c r="F59" s="739"/>
      <c r="G59" s="2271"/>
      <c r="H59" s="1671" t="s">
        <v>52</v>
      </c>
      <c r="I59" s="1121">
        <v>311</v>
      </c>
      <c r="J59" s="1493">
        <v>341</v>
      </c>
      <c r="K59" s="2619">
        <v>348</v>
      </c>
      <c r="L59" s="2620">
        <f>347</f>
        <v>347</v>
      </c>
      <c r="M59" s="2619">
        <v>74.7</v>
      </c>
      <c r="N59" s="1548">
        <v>1</v>
      </c>
      <c r="O59" s="709">
        <f>+K59</f>
        <v>348</v>
      </c>
      <c r="P59" s="29">
        <v>348</v>
      </c>
      <c r="Q59" s="2937" t="s">
        <v>416</v>
      </c>
      <c r="R59" s="1657"/>
      <c r="S59" s="2152">
        <v>1</v>
      </c>
      <c r="T59" s="983"/>
      <c r="U59" s="1658"/>
      <c r="V59" s="1962"/>
    </row>
    <row r="60" spans="1:26" s="3" customFormat="1" ht="15.75" customHeight="1" thickBot="1" x14ac:dyDescent="0.3">
      <c r="A60" s="2375"/>
      <c r="B60" s="2248"/>
      <c r="C60" s="2291"/>
      <c r="D60" s="2238"/>
      <c r="E60" s="2979"/>
      <c r="F60" s="739"/>
      <c r="G60" s="2271"/>
      <c r="H60" s="1430" t="s">
        <v>23</v>
      </c>
      <c r="I60" s="110"/>
      <c r="J60" s="1713">
        <v>2.6</v>
      </c>
      <c r="K60" s="1967"/>
      <c r="L60" s="2621"/>
      <c r="M60" s="1967"/>
      <c r="N60" s="1947"/>
      <c r="O60" s="622"/>
      <c r="P60" s="2708"/>
      <c r="Q60" s="2853"/>
      <c r="R60" s="1660"/>
      <c r="S60" s="678"/>
      <c r="T60" s="1661"/>
      <c r="U60" s="1619"/>
      <c r="V60" s="1962"/>
    </row>
    <row r="61" spans="1:26" s="3" customFormat="1" ht="15.75" customHeight="1" x14ac:dyDescent="0.25">
      <c r="A61" s="2375"/>
      <c r="B61" s="2248"/>
      <c r="C61" s="2291"/>
      <c r="D61" s="2833" t="s">
        <v>308</v>
      </c>
      <c r="E61" s="2979"/>
      <c r="F61" s="739"/>
      <c r="G61" s="2271"/>
      <c r="H61" s="1977" t="s">
        <v>287</v>
      </c>
      <c r="I61" s="2560"/>
      <c r="J61" s="1913">
        <v>5.9</v>
      </c>
      <c r="K61" s="2622">
        <v>2.8</v>
      </c>
      <c r="L61" s="2623">
        <v>2.1</v>
      </c>
      <c r="M61" s="2623">
        <v>1.2</v>
      </c>
      <c r="N61" s="2561">
        <v>0.7</v>
      </c>
      <c r="O61" s="1650">
        <v>0.9</v>
      </c>
      <c r="P61" s="1609"/>
      <c r="Q61" s="2910" t="s">
        <v>335</v>
      </c>
      <c r="R61" s="1445">
        <v>60</v>
      </c>
      <c r="S61" s="1948">
        <v>60</v>
      </c>
      <c r="T61" s="1948">
        <v>60</v>
      </c>
      <c r="U61" s="1949"/>
      <c r="V61" s="1962"/>
    </row>
    <row r="62" spans="1:26" s="3" customFormat="1" ht="27" customHeight="1" x14ac:dyDescent="0.25">
      <c r="A62" s="2375"/>
      <c r="B62" s="2248"/>
      <c r="C62" s="2291"/>
      <c r="D62" s="2834"/>
      <c r="E62" s="2979"/>
      <c r="F62" s="739"/>
      <c r="G62" s="2271"/>
      <c r="H62" s="2797" t="s">
        <v>25</v>
      </c>
      <c r="I62" s="259"/>
      <c r="J62" s="1664">
        <v>3.8</v>
      </c>
      <c r="K62" s="2624">
        <v>2.7</v>
      </c>
      <c r="L62" s="1942">
        <v>2</v>
      </c>
      <c r="M62" s="2624">
        <v>1.2</v>
      </c>
      <c r="N62" s="1608">
        <v>0.7</v>
      </c>
      <c r="O62" s="106">
        <v>0.8</v>
      </c>
      <c r="P62" s="1609"/>
      <c r="Q62" s="3140"/>
      <c r="R62" s="1944"/>
      <c r="S62" s="1945"/>
      <c r="T62" s="1663"/>
      <c r="U62" s="1946"/>
      <c r="V62" s="1962"/>
    </row>
    <row r="63" spans="1:26" s="3" customFormat="1" ht="21.75" customHeight="1" x14ac:dyDescent="0.25">
      <c r="A63" s="2375"/>
      <c r="B63" s="2248"/>
      <c r="C63" s="2291"/>
      <c r="D63" s="2834"/>
      <c r="E63" s="2979"/>
      <c r="F63" s="739"/>
      <c r="G63" s="2271"/>
      <c r="H63" s="1577" t="s">
        <v>290</v>
      </c>
      <c r="I63" s="284"/>
      <c r="J63" s="1713">
        <v>43</v>
      </c>
      <c r="K63" s="1967">
        <f>L63+N63</f>
        <v>15.5</v>
      </c>
      <c r="L63" s="2621">
        <v>11.5</v>
      </c>
      <c r="M63" s="1967">
        <v>6.7</v>
      </c>
      <c r="N63" s="1947">
        <v>4</v>
      </c>
      <c r="O63" s="23"/>
      <c r="P63" s="102"/>
      <c r="Q63" s="3142" t="s">
        <v>336</v>
      </c>
      <c r="R63" s="1974">
        <v>50</v>
      </c>
      <c r="S63" s="1975">
        <v>50</v>
      </c>
      <c r="T63" s="1675">
        <v>50</v>
      </c>
      <c r="U63" s="1976"/>
      <c r="V63" s="1962"/>
    </row>
    <row r="64" spans="1:26" s="3" customFormat="1" ht="21.75" customHeight="1" x14ac:dyDescent="0.25">
      <c r="A64" s="2375"/>
      <c r="B64" s="2248"/>
      <c r="C64" s="2244"/>
      <c r="D64" s="3074"/>
      <c r="E64" s="2979"/>
      <c r="F64" s="739"/>
      <c r="G64" s="2271"/>
      <c r="H64" s="2312" t="s">
        <v>287</v>
      </c>
      <c r="I64" s="132"/>
      <c r="J64" s="1493"/>
      <c r="K64" s="1922">
        <f>L64+N64</f>
        <v>15</v>
      </c>
      <c r="L64" s="2620">
        <v>11.1</v>
      </c>
      <c r="M64" s="2619">
        <v>6.5</v>
      </c>
      <c r="N64" s="1548">
        <v>3.9</v>
      </c>
      <c r="O64" s="29">
        <v>9.3000000000000007</v>
      </c>
      <c r="P64" s="1555"/>
      <c r="Q64" s="3140"/>
      <c r="R64" s="1944"/>
      <c r="S64" s="1945"/>
      <c r="T64" s="1663"/>
      <c r="U64" s="1946"/>
      <c r="V64" s="1962"/>
    </row>
    <row r="65" spans="1:23" s="3" customFormat="1" ht="29.25" customHeight="1" x14ac:dyDescent="0.25">
      <c r="A65" s="2375"/>
      <c r="B65" s="2248"/>
      <c r="C65" s="2291"/>
      <c r="D65" s="424" t="s">
        <v>286</v>
      </c>
      <c r="E65" s="2979"/>
      <c r="F65" s="739"/>
      <c r="G65" s="2271"/>
      <c r="H65" s="2798" t="s">
        <v>25</v>
      </c>
      <c r="I65" s="259">
        <v>598.70000000000005</v>
      </c>
      <c r="J65" s="1664">
        <v>620.29999999999995</v>
      </c>
      <c r="K65" s="2680">
        <v>674.7</v>
      </c>
      <c r="L65" s="2681">
        <v>674.7</v>
      </c>
      <c r="M65" s="2681">
        <v>454.9</v>
      </c>
      <c r="N65" s="1608">
        <v>0</v>
      </c>
      <c r="O65" s="106">
        <f>+K65</f>
        <v>674.7</v>
      </c>
      <c r="P65" s="1609">
        <f>+L65</f>
        <v>674.7</v>
      </c>
      <c r="Q65" s="1878" t="s">
        <v>373</v>
      </c>
      <c r="R65" s="1879" t="s">
        <v>374</v>
      </c>
      <c r="S65" s="956" t="s">
        <v>374</v>
      </c>
      <c r="T65" s="956" t="s">
        <v>374</v>
      </c>
      <c r="U65" s="957" t="s">
        <v>374</v>
      </c>
      <c r="V65" s="1962"/>
      <c r="W65" s="1075"/>
    </row>
    <row r="66" spans="1:23" s="3" customFormat="1" ht="29.25" customHeight="1" x14ac:dyDescent="0.25">
      <c r="A66" s="2376"/>
      <c r="B66" s="2279"/>
      <c r="C66" s="233"/>
      <c r="D66" s="985"/>
      <c r="E66" s="3145"/>
      <c r="F66" s="2293"/>
      <c r="G66" s="2272"/>
      <c r="H66" s="1671" t="s">
        <v>25</v>
      </c>
      <c r="I66" s="1121"/>
      <c r="J66" s="1493"/>
      <c r="K66" s="1547">
        <v>41.4</v>
      </c>
      <c r="L66" s="2652"/>
      <c r="M66" s="2652"/>
      <c r="N66" s="2563">
        <v>41.4</v>
      </c>
      <c r="O66" s="1681"/>
      <c r="P66" s="1682"/>
      <c r="Q66" s="1683" t="s">
        <v>376</v>
      </c>
      <c r="R66" s="1684"/>
      <c r="S66" s="1685">
        <v>1</v>
      </c>
      <c r="T66" s="1686"/>
      <c r="U66" s="1687"/>
      <c r="V66" s="1962"/>
    </row>
    <row r="67" spans="1:23" s="3" customFormat="1" ht="102.75" customHeight="1" x14ac:dyDescent="0.25">
      <c r="A67" s="2375"/>
      <c r="B67" s="2006"/>
      <c r="C67" s="2231"/>
      <c r="D67" s="424"/>
      <c r="E67" s="348"/>
      <c r="F67" s="739"/>
      <c r="G67" s="2206"/>
      <c r="H67" s="1663" t="s">
        <v>25</v>
      </c>
      <c r="I67" s="1120"/>
      <c r="J67" s="1664"/>
      <c r="K67" s="2682">
        <v>1.1000000000000001</v>
      </c>
      <c r="L67" s="2649"/>
      <c r="M67" s="2649"/>
      <c r="N67" s="2564">
        <v>1.1000000000000001</v>
      </c>
      <c r="O67" s="2336"/>
      <c r="P67" s="2337"/>
      <c r="Q67" s="1878" t="s">
        <v>377</v>
      </c>
      <c r="R67" s="2338"/>
      <c r="S67" s="2339">
        <v>3</v>
      </c>
      <c r="T67" s="2340"/>
      <c r="U67" s="2341"/>
      <c r="V67" s="1962"/>
    </row>
    <row r="68" spans="1:23" s="3" customFormat="1" ht="29.25" customHeight="1" x14ac:dyDescent="0.25">
      <c r="A68" s="2375"/>
      <c r="B68" s="2006"/>
      <c r="C68" s="2231"/>
      <c r="D68" s="424"/>
      <c r="E68" s="348"/>
      <c r="F68" s="739"/>
      <c r="G68" s="2206"/>
      <c r="H68" s="1671" t="s">
        <v>25</v>
      </c>
      <c r="I68" s="1121"/>
      <c r="J68" s="1493"/>
      <c r="K68" s="1547">
        <v>1.4</v>
      </c>
      <c r="L68" s="2650"/>
      <c r="M68" s="2652"/>
      <c r="N68" s="2563">
        <v>1.4</v>
      </c>
      <c r="O68" s="1681"/>
      <c r="P68" s="1682"/>
      <c r="Q68" s="1683" t="s">
        <v>378</v>
      </c>
      <c r="R68" s="1684"/>
      <c r="S68" s="1685">
        <v>1</v>
      </c>
      <c r="T68" s="1686"/>
      <c r="U68" s="1687"/>
      <c r="V68" s="1962"/>
    </row>
    <row r="69" spans="1:23" s="3" customFormat="1" ht="16.5" customHeight="1" x14ac:dyDescent="0.25">
      <c r="A69" s="2375"/>
      <c r="B69" s="2006"/>
      <c r="C69" s="2231"/>
      <c r="D69" s="424"/>
      <c r="E69" s="348"/>
      <c r="F69" s="739"/>
      <c r="G69" s="2206"/>
      <c r="H69" s="1671" t="s">
        <v>25</v>
      </c>
      <c r="I69" s="1121"/>
      <c r="J69" s="1493"/>
      <c r="K69" s="1547">
        <v>4.5999999999999996</v>
      </c>
      <c r="L69" s="2650"/>
      <c r="M69" s="2652"/>
      <c r="N69" s="2563">
        <v>4.5999999999999996</v>
      </c>
      <c r="O69" s="1681"/>
      <c r="P69" s="1682"/>
      <c r="Q69" s="1683" t="s">
        <v>379</v>
      </c>
      <c r="R69" s="1684"/>
      <c r="S69" s="1685">
        <v>4</v>
      </c>
      <c r="T69" s="1686"/>
      <c r="U69" s="1687"/>
      <c r="V69" s="1962"/>
    </row>
    <row r="70" spans="1:23" s="3" customFormat="1" ht="29.25" customHeight="1" x14ac:dyDescent="0.25">
      <c r="A70" s="2375"/>
      <c r="B70" s="2006"/>
      <c r="C70" s="2231"/>
      <c r="D70" s="424"/>
      <c r="E70" s="348"/>
      <c r="F70" s="739"/>
      <c r="G70" s="2206"/>
      <c r="H70" s="1671" t="s">
        <v>52</v>
      </c>
      <c r="I70" s="1121">
        <v>74</v>
      </c>
      <c r="J70" s="1493">
        <v>79</v>
      </c>
      <c r="K70" s="1547">
        <v>79</v>
      </c>
      <c r="L70" s="2650">
        <v>75.400000000000006</v>
      </c>
      <c r="M70" s="2652">
        <v>31.8</v>
      </c>
      <c r="N70" s="2563">
        <v>3.6</v>
      </c>
      <c r="O70" s="1681">
        <f>+K70</f>
        <v>79</v>
      </c>
      <c r="P70" s="1682">
        <f>+K70</f>
        <v>79</v>
      </c>
      <c r="Q70" s="1683" t="s">
        <v>375</v>
      </c>
      <c r="R70" s="1684" t="s">
        <v>207</v>
      </c>
      <c r="S70" s="1686" t="s">
        <v>207</v>
      </c>
      <c r="T70" s="1686" t="s">
        <v>207</v>
      </c>
      <c r="U70" s="1687" t="s">
        <v>207</v>
      </c>
      <c r="V70" s="1962"/>
    </row>
    <row r="71" spans="1:23" s="3" customFormat="1" ht="18.75" customHeight="1" x14ac:dyDescent="0.25">
      <c r="A71" s="2375"/>
      <c r="B71" s="2006"/>
      <c r="C71" s="2231"/>
      <c r="D71" s="424"/>
      <c r="E71" s="348"/>
      <c r="F71" s="739"/>
      <c r="G71" s="2206"/>
      <c r="H71" s="1671" t="s">
        <v>23</v>
      </c>
      <c r="I71" s="1121"/>
      <c r="J71" s="1493">
        <v>4.2</v>
      </c>
      <c r="K71" s="1547"/>
      <c r="L71" s="2650"/>
      <c r="M71" s="2652"/>
      <c r="N71" s="2563"/>
      <c r="O71" s="1681"/>
      <c r="P71" s="1682"/>
      <c r="Q71" s="1683"/>
      <c r="R71" s="1688"/>
      <c r="S71" s="1689"/>
      <c r="T71" s="1689"/>
      <c r="U71" s="1690"/>
      <c r="V71" s="1962"/>
    </row>
    <row r="72" spans="1:23" s="3" customFormat="1" ht="27" customHeight="1" x14ac:dyDescent="0.25">
      <c r="A72" s="2375"/>
      <c r="B72" s="2006"/>
      <c r="C72" s="2231"/>
      <c r="D72" s="2191"/>
      <c r="E72" s="348"/>
      <c r="F72" s="739"/>
      <c r="G72" s="2206"/>
      <c r="H72" s="1671" t="s">
        <v>54</v>
      </c>
      <c r="I72" s="1121">
        <v>2.5</v>
      </c>
      <c r="J72" s="1493">
        <v>2.5</v>
      </c>
      <c r="K72" s="1547">
        <v>3</v>
      </c>
      <c r="L72" s="2652">
        <v>3</v>
      </c>
      <c r="M72" s="2652"/>
      <c r="N72" s="1666"/>
      <c r="O72" s="1514">
        <v>3</v>
      </c>
      <c r="P72" s="1486">
        <v>3</v>
      </c>
      <c r="Q72" s="1677" t="s">
        <v>371</v>
      </c>
      <c r="R72" s="1678">
        <v>250</v>
      </c>
      <c r="S72" s="1679">
        <v>250</v>
      </c>
      <c r="T72" s="1679">
        <v>250</v>
      </c>
      <c r="U72" s="1680">
        <v>250</v>
      </c>
      <c r="V72" s="1962"/>
    </row>
    <row r="73" spans="1:23" s="3" customFormat="1" ht="45.75" customHeight="1" thickBot="1" x14ac:dyDescent="0.3">
      <c r="A73" s="2375"/>
      <c r="B73" s="2006"/>
      <c r="C73" s="2231"/>
      <c r="D73" s="2191"/>
      <c r="E73" s="348"/>
      <c r="F73" s="739"/>
      <c r="G73" s="2206"/>
      <c r="H73" s="1897" t="s">
        <v>41</v>
      </c>
      <c r="I73" s="298">
        <v>37.700000000000003</v>
      </c>
      <c r="J73" s="1494">
        <v>37.700000000000003</v>
      </c>
      <c r="K73" s="2633">
        <v>20</v>
      </c>
      <c r="L73" s="2634">
        <v>20</v>
      </c>
      <c r="M73" s="2634"/>
      <c r="N73" s="1673"/>
      <c r="O73" s="1672">
        <v>20</v>
      </c>
      <c r="P73" s="263">
        <v>20</v>
      </c>
      <c r="Q73" s="1898" t="s">
        <v>372</v>
      </c>
      <c r="R73" s="1899" t="s">
        <v>370</v>
      </c>
      <c r="S73" s="1900" t="s">
        <v>370</v>
      </c>
      <c r="T73" s="1900" t="s">
        <v>370</v>
      </c>
      <c r="U73" s="1901" t="s">
        <v>370</v>
      </c>
      <c r="V73" s="1962"/>
    </row>
    <row r="74" spans="1:23" s="3" customFormat="1" ht="54" customHeight="1" x14ac:dyDescent="0.25">
      <c r="A74" s="2375"/>
      <c r="B74" s="2006"/>
      <c r="C74" s="2231"/>
      <c r="D74" s="2833" t="s">
        <v>285</v>
      </c>
      <c r="E74" s="348"/>
      <c r="F74" s="739"/>
      <c r="G74" s="2206"/>
      <c r="H74" s="1903" t="s">
        <v>41</v>
      </c>
      <c r="I74" s="228"/>
      <c r="J74" s="1913">
        <v>3.8</v>
      </c>
      <c r="K74" s="1904">
        <v>14.5</v>
      </c>
      <c r="L74" s="2683">
        <v>14.5</v>
      </c>
      <c r="M74" s="2684">
        <v>3.4</v>
      </c>
      <c r="N74" s="1654"/>
      <c r="O74" s="228">
        <v>14.5</v>
      </c>
      <c r="P74" s="1950">
        <v>14.5</v>
      </c>
      <c r="Q74" s="1951" t="s">
        <v>369</v>
      </c>
      <c r="R74" s="1952">
        <v>0.5</v>
      </c>
      <c r="S74" s="646">
        <v>0.5</v>
      </c>
      <c r="T74" s="632">
        <v>0.5</v>
      </c>
      <c r="U74" s="1654">
        <v>0.5</v>
      </c>
      <c r="V74" s="1962"/>
    </row>
    <row r="75" spans="1:23" s="3" customFormat="1" ht="42" customHeight="1" thickBot="1" x14ac:dyDescent="0.3">
      <c r="A75" s="2375"/>
      <c r="B75" s="2006"/>
      <c r="C75" s="2231"/>
      <c r="D75" s="3074"/>
      <c r="E75" s="348"/>
      <c r="F75" s="739"/>
      <c r="G75" s="2206"/>
      <c r="H75" s="1953" t="s">
        <v>81</v>
      </c>
      <c r="I75" s="1954">
        <v>43.1</v>
      </c>
      <c r="J75" s="1955">
        <v>43.1</v>
      </c>
      <c r="K75" s="2625">
        <v>43.1</v>
      </c>
      <c r="L75" s="2626">
        <v>43.1</v>
      </c>
      <c r="M75" s="2627"/>
      <c r="N75" s="1955"/>
      <c r="O75" s="1956">
        <v>43.1</v>
      </c>
      <c r="P75" s="1957">
        <v>43.1</v>
      </c>
      <c r="Q75" s="1958" t="s">
        <v>240</v>
      </c>
      <c r="R75" s="1959" t="s">
        <v>151</v>
      </c>
      <c r="S75" s="1960" t="s">
        <v>151</v>
      </c>
      <c r="T75" s="1960" t="s">
        <v>151</v>
      </c>
      <c r="U75" s="1961" t="s">
        <v>151</v>
      </c>
      <c r="V75" s="1962"/>
    </row>
    <row r="76" spans="1:23" s="3" customFormat="1" ht="42" customHeight="1" thickBot="1" x14ac:dyDescent="0.3">
      <c r="A76" s="2375"/>
      <c r="B76" s="2006"/>
      <c r="C76" s="2231"/>
      <c r="D76" s="2210" t="s">
        <v>284</v>
      </c>
      <c r="E76" s="348"/>
      <c r="F76" s="739"/>
      <c r="G76" s="2206"/>
      <c r="H76" s="1712" t="s">
        <v>81</v>
      </c>
      <c r="I76" s="284">
        <v>7.3</v>
      </c>
      <c r="J76" s="1713">
        <v>7.3</v>
      </c>
      <c r="K76" s="2628">
        <v>7.2</v>
      </c>
      <c r="L76" s="1482">
        <v>7.2</v>
      </c>
      <c r="M76" s="2629"/>
      <c r="N76" s="1713"/>
      <c r="O76" s="1983"/>
      <c r="P76" s="382"/>
      <c r="Q76" s="1984" t="s">
        <v>240</v>
      </c>
      <c r="R76" s="1880" t="s">
        <v>22</v>
      </c>
      <c r="S76" s="1881" t="s">
        <v>22</v>
      </c>
      <c r="T76" s="1881" t="s">
        <v>22</v>
      </c>
      <c r="U76" s="1520"/>
      <c r="V76" s="1962"/>
    </row>
    <row r="77" spans="1:23" s="3" customFormat="1" ht="21" customHeight="1" x14ac:dyDescent="0.25">
      <c r="A77" s="2375"/>
      <c r="B77" s="2006"/>
      <c r="C77" s="2231"/>
      <c r="D77" s="2833" t="s">
        <v>380</v>
      </c>
      <c r="E77" s="348"/>
      <c r="F77" s="739"/>
      <c r="G77" s="2206"/>
      <c r="H77" s="1985" t="s">
        <v>25</v>
      </c>
      <c r="I77" s="357"/>
      <c r="J77" s="1498">
        <v>1.5</v>
      </c>
      <c r="K77" s="2630">
        <v>6.2</v>
      </c>
      <c r="L77" s="2631">
        <v>5.7</v>
      </c>
      <c r="M77" s="2632">
        <v>0.4</v>
      </c>
      <c r="N77" s="1498">
        <v>0.5</v>
      </c>
      <c r="O77" s="669">
        <v>0.8</v>
      </c>
      <c r="P77" s="356"/>
      <c r="Q77" s="3137" t="s">
        <v>382</v>
      </c>
      <c r="R77" s="1986"/>
      <c r="S77" s="1987" t="s">
        <v>101</v>
      </c>
      <c r="T77" s="1987"/>
      <c r="U77" s="1988"/>
      <c r="V77" s="1962"/>
    </row>
    <row r="78" spans="1:23" s="3" customFormat="1" ht="21" customHeight="1" x14ac:dyDescent="0.25">
      <c r="A78" s="2375"/>
      <c r="B78" s="2006"/>
      <c r="C78" s="2231"/>
      <c r="D78" s="2834"/>
      <c r="E78" s="348"/>
      <c r="F78" s="739"/>
      <c r="G78" s="2206"/>
      <c r="H78" s="1989" t="s">
        <v>287</v>
      </c>
      <c r="I78" s="384"/>
      <c r="J78" s="1494">
        <v>6.8</v>
      </c>
      <c r="K78" s="2633">
        <v>6.1</v>
      </c>
      <c r="L78" s="1483">
        <v>5.7</v>
      </c>
      <c r="M78" s="2634">
        <v>0.5</v>
      </c>
      <c r="N78" s="1494">
        <v>0.4</v>
      </c>
      <c r="O78" s="1052">
        <v>0.8</v>
      </c>
      <c r="P78" s="385"/>
      <c r="Q78" s="3138"/>
      <c r="R78" s="1880"/>
      <c r="S78" s="1881"/>
      <c r="T78" s="1881"/>
      <c r="U78" s="957"/>
      <c r="V78" s="1962"/>
    </row>
    <row r="79" spans="1:23" s="3" customFormat="1" ht="21" customHeight="1" x14ac:dyDescent="0.25">
      <c r="A79" s="2375"/>
      <c r="B79" s="2006"/>
      <c r="C79" s="2231"/>
      <c r="D79" s="2191"/>
      <c r="E79" s="348"/>
      <c r="F79" s="739"/>
      <c r="G79" s="2206"/>
      <c r="H79" s="1989" t="s">
        <v>290</v>
      </c>
      <c r="I79" s="384"/>
      <c r="J79" s="1494"/>
      <c r="K79" s="2633">
        <f>L79+N79</f>
        <v>54</v>
      </c>
      <c r="L79" s="1483">
        <v>50</v>
      </c>
      <c r="M79" s="2634">
        <v>3.9</v>
      </c>
      <c r="N79" s="1494">
        <v>4</v>
      </c>
      <c r="O79" s="1052"/>
      <c r="P79" s="385"/>
      <c r="Q79" s="3143" t="s">
        <v>383</v>
      </c>
      <c r="R79" s="1691" t="s">
        <v>381</v>
      </c>
      <c r="S79" s="1692" t="s">
        <v>200</v>
      </c>
      <c r="T79" s="1692" t="s">
        <v>22</v>
      </c>
      <c r="U79" s="1859"/>
      <c r="V79" s="1962"/>
    </row>
    <row r="80" spans="1:23" s="3" customFormat="1" ht="21" customHeight="1" thickBot="1" x14ac:dyDescent="0.3">
      <c r="A80" s="2375"/>
      <c r="B80" s="2006"/>
      <c r="C80" s="2231"/>
      <c r="D80" s="2191"/>
      <c r="E80" s="348"/>
      <c r="F80" s="739"/>
      <c r="G80" s="2206"/>
      <c r="H80" s="1990" t="s">
        <v>287</v>
      </c>
      <c r="I80" s="2565"/>
      <c r="J80" s="1918">
        <v>17.2</v>
      </c>
      <c r="K80" s="2635">
        <f>L80+N80</f>
        <v>15.299999999999999</v>
      </c>
      <c r="L80" s="2636">
        <v>14.2</v>
      </c>
      <c r="M80" s="2637">
        <v>1.1000000000000001</v>
      </c>
      <c r="N80" s="1918">
        <v>1.1000000000000001</v>
      </c>
      <c r="O80" s="1721">
        <v>9.3000000000000007</v>
      </c>
      <c r="P80" s="1723"/>
      <c r="Q80" s="3144"/>
      <c r="R80" s="1959"/>
      <c r="S80" s="1960"/>
      <c r="T80" s="1960"/>
      <c r="U80" s="1961"/>
      <c r="V80" s="1962"/>
    </row>
    <row r="81" spans="1:22" s="3" customFormat="1" ht="41.25" customHeight="1" x14ac:dyDescent="0.25">
      <c r="A81" s="2375"/>
      <c r="B81" s="2248"/>
      <c r="C81" s="2244"/>
      <c r="D81" s="1864" t="s">
        <v>253</v>
      </c>
      <c r="E81" s="348"/>
      <c r="F81" s="739"/>
      <c r="G81" s="2271"/>
      <c r="H81" s="1903" t="s">
        <v>25</v>
      </c>
      <c r="I81" s="2560">
        <v>356.8</v>
      </c>
      <c r="J81" s="1913">
        <f>367.4</f>
        <v>367.4</v>
      </c>
      <c r="K81" s="2685">
        <v>414.9</v>
      </c>
      <c r="L81" s="2686">
        <v>414.9</v>
      </c>
      <c r="M81" s="2687">
        <v>301.89999999999998</v>
      </c>
      <c r="N81" s="1978"/>
      <c r="O81" s="1735">
        <f>+K81</f>
        <v>414.9</v>
      </c>
      <c r="P81" s="1652">
        <f>+K81</f>
        <v>414.9</v>
      </c>
      <c r="Q81" s="1860" t="s">
        <v>389</v>
      </c>
      <c r="R81" s="1861" t="s">
        <v>384</v>
      </c>
      <c r="S81" s="1862" t="s">
        <v>384</v>
      </c>
      <c r="T81" s="1862" t="s">
        <v>384</v>
      </c>
      <c r="U81" s="1863" t="s">
        <v>384</v>
      </c>
      <c r="V81" s="1962"/>
    </row>
    <row r="82" spans="1:22" s="3" customFormat="1" ht="33" customHeight="1" x14ac:dyDescent="0.25">
      <c r="A82" s="2375"/>
      <c r="B82" s="2248"/>
      <c r="C82" s="2291"/>
      <c r="D82" s="424"/>
      <c r="E82" s="348"/>
      <c r="F82" s="739"/>
      <c r="G82" s="2271"/>
      <c r="H82" s="202" t="s">
        <v>52</v>
      </c>
      <c r="I82" s="284">
        <f>54+51.4</f>
        <v>105.4</v>
      </c>
      <c r="J82" s="1713">
        <f>54+51.4</f>
        <v>105.4</v>
      </c>
      <c r="K82" s="1882">
        <v>107.4</v>
      </c>
      <c r="L82" s="2638">
        <f>50.1+54.7</f>
        <v>104.80000000000001</v>
      </c>
      <c r="M82" s="2621">
        <v>15.9</v>
      </c>
      <c r="N82" s="1947">
        <f>1.3+1.3</f>
        <v>2.6</v>
      </c>
      <c r="O82" s="630">
        <v>107.4</v>
      </c>
      <c r="P82" s="53">
        <v>107.4</v>
      </c>
      <c r="Q82" s="2314" t="s">
        <v>390</v>
      </c>
      <c r="R82" s="1611" t="s">
        <v>67</v>
      </c>
      <c r="S82" s="2315" t="s">
        <v>385</v>
      </c>
      <c r="T82" s="2315" t="s">
        <v>385</v>
      </c>
      <c r="U82" s="2316" t="s">
        <v>385</v>
      </c>
      <c r="V82" s="1962"/>
    </row>
    <row r="83" spans="1:22" s="3" customFormat="1" ht="15" customHeight="1" x14ac:dyDescent="0.25">
      <c r="A83" s="2375"/>
      <c r="B83" s="2248"/>
      <c r="C83" s="2291"/>
      <c r="D83" s="424"/>
      <c r="E83" s="348"/>
      <c r="F83" s="739"/>
      <c r="G83" s="2271"/>
      <c r="H83" s="202"/>
      <c r="I83" s="284"/>
      <c r="J83" s="1713"/>
      <c r="K83" s="2639"/>
      <c r="L83" s="2640"/>
      <c r="M83" s="1942"/>
      <c r="N83" s="1608"/>
      <c r="O83" s="630"/>
      <c r="P83" s="53"/>
      <c r="Q83" s="1701" t="s">
        <v>392</v>
      </c>
      <c r="R83" s="1702" t="s">
        <v>386</v>
      </c>
      <c r="S83" s="1703" t="s">
        <v>387</v>
      </c>
      <c r="T83" s="1703"/>
      <c r="U83" s="1704"/>
      <c r="V83" s="1962"/>
    </row>
    <row r="84" spans="1:22" s="3" customFormat="1" ht="44.25" customHeight="1" x14ac:dyDescent="0.25">
      <c r="A84" s="2376"/>
      <c r="B84" s="2279"/>
      <c r="C84" s="233"/>
      <c r="D84" s="985"/>
      <c r="E84" s="909"/>
      <c r="F84" s="2293"/>
      <c r="G84" s="2272"/>
      <c r="H84" s="1902" t="s">
        <v>23</v>
      </c>
      <c r="I84" s="132"/>
      <c r="J84" s="1493">
        <v>4.4000000000000004</v>
      </c>
      <c r="K84" s="1888"/>
      <c r="L84" s="2641"/>
      <c r="M84" s="2620"/>
      <c r="N84" s="1548"/>
      <c r="O84" s="628"/>
      <c r="P84" s="30"/>
      <c r="Q84" s="1697" t="s">
        <v>391</v>
      </c>
      <c r="R84" s="1698" t="s">
        <v>337</v>
      </c>
      <c r="S84" s="1699" t="s">
        <v>388</v>
      </c>
      <c r="T84" s="1699" t="s">
        <v>388</v>
      </c>
      <c r="U84" s="1700" t="s">
        <v>388</v>
      </c>
      <c r="V84" s="1962"/>
    </row>
    <row r="85" spans="1:22" s="3" customFormat="1" ht="30.75" customHeight="1" x14ac:dyDescent="0.25">
      <c r="A85" s="2375"/>
      <c r="B85" s="2006"/>
      <c r="C85" s="2200"/>
      <c r="D85" s="2239" t="s">
        <v>56</v>
      </c>
      <c r="E85" s="348"/>
      <c r="F85" s="743"/>
      <c r="G85" s="2203"/>
      <c r="H85" s="1663" t="s">
        <v>25</v>
      </c>
      <c r="I85" s="1120">
        <v>576.5</v>
      </c>
      <c r="J85" s="1490">
        <v>586.1</v>
      </c>
      <c r="K85" s="2688">
        <v>692.6</v>
      </c>
      <c r="L85" s="2689">
        <v>690.7</v>
      </c>
      <c r="M85" s="2690">
        <v>436</v>
      </c>
      <c r="N85" s="2342">
        <v>1.9</v>
      </c>
      <c r="O85" s="1411">
        <f>+K85</f>
        <v>692.6</v>
      </c>
      <c r="P85" s="911">
        <f>+K85</f>
        <v>692.6</v>
      </c>
      <c r="Q85" s="2289" t="s">
        <v>394</v>
      </c>
      <c r="R85" s="1462">
        <v>6715</v>
      </c>
      <c r="S85" s="41" t="s">
        <v>393</v>
      </c>
      <c r="T85" s="41" t="s">
        <v>393</v>
      </c>
      <c r="U85" s="42" t="s">
        <v>393</v>
      </c>
      <c r="V85" s="1962"/>
    </row>
    <row r="86" spans="1:22" s="3" customFormat="1" ht="45" customHeight="1" x14ac:dyDescent="0.25">
      <c r="A86" s="2375"/>
      <c r="B86" s="2006"/>
      <c r="C86" s="2231"/>
      <c r="D86" s="2197" t="s">
        <v>219</v>
      </c>
      <c r="E86" s="348"/>
      <c r="F86" s="743"/>
      <c r="G86" s="2203"/>
      <c r="H86" s="1707" t="s">
        <v>314</v>
      </c>
      <c r="I86" s="2566">
        <v>1.5</v>
      </c>
      <c r="J86" s="1708">
        <v>3</v>
      </c>
      <c r="K86" s="2642">
        <v>3</v>
      </c>
      <c r="L86" s="2643">
        <v>3</v>
      </c>
      <c r="M86" s="2644"/>
      <c r="N86" s="1906"/>
      <c r="O86" s="1710">
        <v>3</v>
      </c>
      <c r="P86" s="1711">
        <v>3</v>
      </c>
      <c r="Q86" s="2197"/>
      <c r="R86" s="1452"/>
      <c r="S86" s="163"/>
      <c r="T86" s="216"/>
      <c r="U86" s="734"/>
      <c r="V86" s="1962"/>
    </row>
    <row r="87" spans="1:22" s="3" customFormat="1" ht="18" customHeight="1" x14ac:dyDescent="0.25">
      <c r="A87" s="2375"/>
      <c r="B87" s="2006"/>
      <c r="C87" s="2231"/>
      <c r="D87" s="2868" t="s">
        <v>221</v>
      </c>
      <c r="E87" s="348"/>
      <c r="F87" s="743"/>
      <c r="G87" s="2203"/>
      <c r="H87" s="1707" t="s">
        <v>314</v>
      </c>
      <c r="I87" s="2566">
        <v>1.4</v>
      </c>
      <c r="J87" s="1708">
        <v>1.8</v>
      </c>
      <c r="K87" s="2642">
        <v>1.8</v>
      </c>
      <c r="L87" s="2643">
        <v>1.8</v>
      </c>
      <c r="M87" s="2644"/>
      <c r="N87" s="1906"/>
      <c r="O87" s="1710">
        <v>1.8</v>
      </c>
      <c r="P87" s="1711">
        <v>1.8</v>
      </c>
      <c r="Q87" s="2197"/>
      <c r="R87" s="1452"/>
      <c r="S87" s="163"/>
      <c r="T87" s="216"/>
      <c r="U87" s="734"/>
      <c r="V87" s="1962"/>
    </row>
    <row r="88" spans="1:22" s="3" customFormat="1" ht="41.25" customHeight="1" x14ac:dyDescent="0.25">
      <c r="A88" s="2375"/>
      <c r="B88" s="2006"/>
      <c r="C88" s="2231"/>
      <c r="D88" s="2868"/>
      <c r="E88" s="348"/>
      <c r="F88" s="743"/>
      <c r="G88" s="2203"/>
      <c r="H88" s="1577" t="s">
        <v>25</v>
      </c>
      <c r="I88" s="2510"/>
      <c r="J88" s="1494"/>
      <c r="K88" s="1483">
        <v>15.2</v>
      </c>
      <c r="L88" s="2645">
        <v>15.2</v>
      </c>
      <c r="M88" s="2634"/>
      <c r="N88" s="1220"/>
      <c r="O88" s="1052"/>
      <c r="P88" s="385"/>
      <c r="Q88" s="1569" t="s">
        <v>395</v>
      </c>
      <c r="R88" s="1570">
        <v>0</v>
      </c>
      <c r="S88" s="1571">
        <v>4</v>
      </c>
      <c r="T88" s="1571"/>
      <c r="U88" s="1572"/>
      <c r="V88" s="1962"/>
    </row>
    <row r="89" spans="1:22" s="3" customFormat="1" ht="26.25" customHeight="1" x14ac:dyDescent="0.25">
      <c r="A89" s="2375"/>
      <c r="B89" s="2006"/>
      <c r="C89" s="2231"/>
      <c r="D89" s="2868"/>
      <c r="E89" s="348"/>
      <c r="F89" s="743"/>
      <c r="G89" s="2203"/>
      <c r="H89" s="1712"/>
      <c r="I89" s="444"/>
      <c r="J89" s="1713"/>
      <c r="K89" s="1482"/>
      <c r="L89" s="2646"/>
      <c r="M89" s="2629"/>
      <c r="N89" s="1084"/>
      <c r="O89" s="653"/>
      <c r="P89" s="1715"/>
      <c r="Q89" s="1716" t="s">
        <v>396</v>
      </c>
      <c r="R89" s="2209">
        <v>12</v>
      </c>
      <c r="S89" s="2194">
        <v>12</v>
      </c>
      <c r="T89" s="2194">
        <v>12</v>
      </c>
      <c r="U89" s="2195">
        <v>12</v>
      </c>
      <c r="V89" s="1962"/>
    </row>
    <row r="90" spans="1:22" s="3" customFormat="1" ht="42" customHeight="1" x14ac:dyDescent="0.25">
      <c r="A90" s="2375"/>
      <c r="B90" s="2006"/>
      <c r="C90" s="2231"/>
      <c r="D90" s="2868"/>
      <c r="E90" s="348"/>
      <c r="F90" s="743"/>
      <c r="G90" s="2203"/>
      <c r="H90" s="1712"/>
      <c r="I90" s="444"/>
      <c r="J90" s="1713"/>
      <c r="K90" s="1482"/>
      <c r="L90" s="2646"/>
      <c r="M90" s="2629"/>
      <c r="N90" s="1084"/>
      <c r="O90" s="653"/>
      <c r="P90" s="1715"/>
      <c r="Q90" s="1716" t="s">
        <v>397</v>
      </c>
      <c r="R90" s="2209">
        <v>12</v>
      </c>
      <c r="S90" s="2194">
        <v>12</v>
      </c>
      <c r="T90" s="2194">
        <v>12</v>
      </c>
      <c r="U90" s="2195">
        <v>12</v>
      </c>
      <c r="V90" s="1962"/>
    </row>
    <row r="91" spans="1:22" s="3" customFormat="1" ht="39.75" customHeight="1" x14ac:dyDescent="0.25">
      <c r="A91" s="2375"/>
      <c r="B91" s="2006"/>
      <c r="C91" s="2231"/>
      <c r="D91" s="2868"/>
      <c r="E91" s="348"/>
      <c r="F91" s="743"/>
      <c r="G91" s="2203"/>
      <c r="H91" s="1717"/>
      <c r="I91" s="2511"/>
      <c r="J91" s="1664"/>
      <c r="K91" s="2647"/>
      <c r="L91" s="2648"/>
      <c r="M91" s="2649"/>
      <c r="N91" s="486"/>
      <c r="O91" s="670"/>
      <c r="P91" s="1719"/>
      <c r="Q91" s="1716" t="s">
        <v>398</v>
      </c>
      <c r="R91" s="2209">
        <v>2</v>
      </c>
      <c r="S91" s="2194">
        <v>1</v>
      </c>
      <c r="T91" s="2194">
        <v>0.75</v>
      </c>
      <c r="U91" s="2195">
        <v>0.75</v>
      </c>
      <c r="V91" s="1962"/>
    </row>
    <row r="92" spans="1:22" s="3" customFormat="1" ht="18" customHeight="1" x14ac:dyDescent="0.25">
      <c r="A92" s="2375"/>
      <c r="B92" s="2006"/>
      <c r="C92" s="2231"/>
      <c r="D92" s="2868"/>
      <c r="E92" s="348"/>
      <c r="F92" s="743"/>
      <c r="G92" s="2203"/>
      <c r="H92" s="1693" t="s">
        <v>52</v>
      </c>
      <c r="I92" s="1937">
        <v>1</v>
      </c>
      <c r="J92" s="1493">
        <v>1</v>
      </c>
      <c r="K92" s="2650">
        <v>1.2</v>
      </c>
      <c r="L92" s="2651">
        <v>1.2</v>
      </c>
      <c r="M92" s="2652"/>
      <c r="N92" s="1107"/>
      <c r="O92" s="708">
        <v>1.2</v>
      </c>
      <c r="P92" s="139">
        <v>1.2</v>
      </c>
      <c r="Q92" s="2867" t="s">
        <v>399</v>
      </c>
      <c r="R92" s="1448">
        <v>128</v>
      </c>
      <c r="S92" s="1421">
        <v>130</v>
      </c>
      <c r="T92" s="1421">
        <v>130</v>
      </c>
      <c r="U92" s="1422">
        <v>130</v>
      </c>
      <c r="V92" s="1962"/>
    </row>
    <row r="93" spans="1:22" s="3" customFormat="1" ht="18" customHeight="1" x14ac:dyDescent="0.25">
      <c r="A93" s="2375"/>
      <c r="B93" s="2006"/>
      <c r="C93" s="2231"/>
      <c r="D93" s="2868"/>
      <c r="E93" s="348"/>
      <c r="F93" s="743"/>
      <c r="G93" s="2203"/>
      <c r="H93" s="1693" t="s">
        <v>23</v>
      </c>
      <c r="I93" s="1937"/>
      <c r="J93" s="1493">
        <v>2</v>
      </c>
      <c r="K93" s="2650"/>
      <c r="L93" s="2651"/>
      <c r="M93" s="2652"/>
      <c r="N93" s="1107"/>
      <c r="O93" s="708"/>
      <c r="P93" s="139"/>
      <c r="Q93" s="2868"/>
      <c r="R93" s="1462"/>
      <c r="S93" s="2219"/>
      <c r="T93" s="2219"/>
      <c r="U93" s="2216"/>
      <c r="V93" s="1962"/>
    </row>
    <row r="94" spans="1:22" s="3" customFormat="1" ht="18" customHeight="1" x14ac:dyDescent="0.25">
      <c r="A94" s="2375"/>
      <c r="B94" s="2006"/>
      <c r="C94" s="2200"/>
      <c r="D94" s="2868"/>
      <c r="E94" s="348"/>
      <c r="F94" s="743"/>
      <c r="G94" s="2203"/>
      <c r="H94" s="1693" t="s">
        <v>41</v>
      </c>
      <c r="I94" s="1937">
        <v>11.5</v>
      </c>
      <c r="J94" s="1493">
        <v>15.1</v>
      </c>
      <c r="K94" s="2650"/>
      <c r="L94" s="2651"/>
      <c r="M94" s="2652"/>
      <c r="N94" s="1107"/>
      <c r="O94" s="708"/>
      <c r="P94" s="139"/>
      <c r="Q94" s="1720"/>
      <c r="R94" s="1451"/>
      <c r="S94" s="892"/>
      <c r="T94" s="892"/>
      <c r="U94" s="47"/>
      <c r="V94" s="1962"/>
    </row>
    <row r="95" spans="1:22" s="3" customFormat="1" ht="20.25" customHeight="1" x14ac:dyDescent="0.25">
      <c r="A95" s="2375"/>
      <c r="B95" s="2006"/>
      <c r="C95" s="2231"/>
      <c r="D95" s="2868" t="s">
        <v>249</v>
      </c>
      <c r="E95" s="348"/>
      <c r="F95" s="743"/>
      <c r="G95" s="2203"/>
      <c r="H95" s="1671" t="s">
        <v>287</v>
      </c>
      <c r="I95" s="2567">
        <v>16.5</v>
      </c>
      <c r="J95" s="1493">
        <v>0</v>
      </c>
      <c r="K95" s="2691">
        <v>0</v>
      </c>
      <c r="L95" s="2692">
        <v>0</v>
      </c>
      <c r="M95" s="2693">
        <v>0</v>
      </c>
      <c r="N95" s="1107"/>
      <c r="O95" s="708"/>
      <c r="P95" s="139"/>
      <c r="Q95" s="2969" t="s">
        <v>250</v>
      </c>
      <c r="R95" s="1448">
        <v>0</v>
      </c>
      <c r="S95" s="1421">
        <v>104</v>
      </c>
      <c r="T95" s="1421">
        <v>104</v>
      </c>
      <c r="U95" s="1422"/>
      <c r="V95" s="1962"/>
    </row>
    <row r="96" spans="1:22" s="3" customFormat="1" ht="20.25" customHeight="1" thickBot="1" x14ac:dyDescent="0.3">
      <c r="A96" s="2375"/>
      <c r="B96" s="2006"/>
      <c r="C96" s="2231"/>
      <c r="D96" s="2929"/>
      <c r="E96" s="348"/>
      <c r="F96" s="743"/>
      <c r="G96" s="2203"/>
      <c r="H96" s="1907" t="s">
        <v>25</v>
      </c>
      <c r="I96" s="1908">
        <v>3</v>
      </c>
      <c r="J96" s="1909">
        <v>0</v>
      </c>
      <c r="K96" s="2636">
        <v>3</v>
      </c>
      <c r="L96" s="2653">
        <v>3</v>
      </c>
      <c r="M96" s="2637"/>
      <c r="N96" s="1722"/>
      <c r="O96" s="1721"/>
      <c r="P96" s="1723"/>
      <c r="Q96" s="3141"/>
      <c r="R96" s="1464"/>
      <c r="S96" s="2230"/>
      <c r="T96" s="2230"/>
      <c r="U96" s="2217"/>
      <c r="V96" s="1962"/>
    </row>
    <row r="97" spans="1:22" s="3" customFormat="1" ht="29.25" customHeight="1" x14ac:dyDescent="0.25">
      <c r="A97" s="2375"/>
      <c r="B97" s="2006"/>
      <c r="C97" s="2200"/>
      <c r="D97" s="2188" t="s">
        <v>254</v>
      </c>
      <c r="E97" s="348"/>
      <c r="F97" s="743"/>
      <c r="G97" s="2203"/>
      <c r="H97" s="1905" t="s">
        <v>25</v>
      </c>
      <c r="I97" s="228">
        <v>349.5</v>
      </c>
      <c r="J97" s="1812">
        <v>349.5</v>
      </c>
      <c r="K97" s="2694">
        <f>L97</f>
        <v>411.9</v>
      </c>
      <c r="L97" s="2695">
        <v>411.9</v>
      </c>
      <c r="M97" s="2696">
        <v>286.60000000000002</v>
      </c>
      <c r="N97" s="1910"/>
      <c r="O97" s="1705">
        <f>+K97</f>
        <v>411.9</v>
      </c>
      <c r="P97" s="1706">
        <f>+K97</f>
        <v>411.9</v>
      </c>
      <c r="Q97" s="1724" t="s">
        <v>368</v>
      </c>
      <c r="R97" s="1460">
        <v>174</v>
      </c>
      <c r="S97" s="12">
        <v>174</v>
      </c>
      <c r="T97" s="12">
        <v>174</v>
      </c>
      <c r="U97" s="161">
        <v>174</v>
      </c>
      <c r="V97" s="1962"/>
    </row>
    <row r="98" spans="1:22" s="3" customFormat="1" ht="29.25" customHeight="1" x14ac:dyDescent="0.25">
      <c r="A98" s="2375"/>
      <c r="B98" s="2006"/>
      <c r="C98" s="2231"/>
      <c r="D98" s="2181"/>
      <c r="E98" s="348"/>
      <c r="F98" s="743"/>
      <c r="G98" s="2203"/>
      <c r="H98" s="1671" t="s">
        <v>52</v>
      </c>
      <c r="I98" s="1121">
        <v>28</v>
      </c>
      <c r="J98" s="1627">
        <v>28</v>
      </c>
      <c r="K98" s="2654">
        <v>28</v>
      </c>
      <c r="L98" s="2655">
        <v>26.3</v>
      </c>
      <c r="M98" s="2656"/>
      <c r="N98" s="1911">
        <v>1.7</v>
      </c>
      <c r="O98" s="1727">
        <v>28</v>
      </c>
      <c r="P98" s="849">
        <v>28</v>
      </c>
      <c r="Q98" s="1656" t="s">
        <v>401</v>
      </c>
      <c r="R98" s="2209">
        <v>50</v>
      </c>
      <c r="S98" s="2194">
        <v>55</v>
      </c>
      <c r="T98" s="2194">
        <v>55</v>
      </c>
      <c r="U98" s="2195">
        <v>55</v>
      </c>
      <c r="V98" s="1962"/>
    </row>
    <row r="99" spans="1:22" s="3" customFormat="1" ht="29.25" customHeight="1" thickBot="1" x14ac:dyDescent="0.3">
      <c r="A99" s="2375"/>
      <c r="B99" s="2006"/>
      <c r="C99" s="2231"/>
      <c r="D99" s="2182"/>
      <c r="E99" s="348"/>
      <c r="F99" s="743"/>
      <c r="G99" s="2203"/>
      <c r="H99" s="1907" t="s">
        <v>23</v>
      </c>
      <c r="I99" s="2568"/>
      <c r="J99" s="1909">
        <v>1.4</v>
      </c>
      <c r="K99" s="2657"/>
      <c r="L99" s="2658"/>
      <c r="M99" s="2659"/>
      <c r="N99" s="1912"/>
      <c r="O99" s="1729"/>
      <c r="P99" s="1730"/>
      <c r="Q99" s="1731" t="s">
        <v>400</v>
      </c>
      <c r="R99" s="1732">
        <v>2</v>
      </c>
      <c r="S99" s="1733">
        <v>1</v>
      </c>
      <c r="T99" s="1733"/>
      <c r="U99" s="1734"/>
      <c r="V99" s="1962"/>
    </row>
    <row r="100" spans="1:22" s="3" customFormat="1" ht="15" customHeight="1" x14ac:dyDescent="0.25">
      <c r="A100" s="2375"/>
      <c r="B100" s="2006"/>
      <c r="C100" s="2231"/>
      <c r="D100" s="3139" t="s">
        <v>255</v>
      </c>
      <c r="E100" s="348"/>
      <c r="F100" s="743"/>
      <c r="G100" s="2203"/>
      <c r="H100" s="1905" t="s">
        <v>25</v>
      </c>
      <c r="I100" s="228">
        <v>356.5</v>
      </c>
      <c r="J100" s="1913">
        <v>356.5</v>
      </c>
      <c r="K100" s="2686">
        <v>430.7</v>
      </c>
      <c r="L100" s="2697">
        <v>430.7</v>
      </c>
      <c r="M100" s="2687">
        <v>280.60000000000002</v>
      </c>
      <c r="N100" s="1914"/>
      <c r="O100" s="631">
        <f>+K100</f>
        <v>430.7</v>
      </c>
      <c r="P100" s="1652">
        <f>+K100</f>
        <v>430.7</v>
      </c>
      <c r="Q100" s="2190" t="s">
        <v>402</v>
      </c>
      <c r="R100" s="1456">
        <v>40</v>
      </c>
      <c r="S100" s="2218">
        <v>35</v>
      </c>
      <c r="T100" s="2218">
        <v>35</v>
      </c>
      <c r="U100" s="2220">
        <v>35</v>
      </c>
      <c r="V100" s="1962"/>
    </row>
    <row r="101" spans="1:22" s="3" customFormat="1" ht="15" customHeight="1" x14ac:dyDescent="0.25">
      <c r="A101" s="2375"/>
      <c r="B101" s="2006"/>
      <c r="C101" s="2231"/>
      <c r="D101" s="2971"/>
      <c r="E101" s="1573"/>
      <c r="F101" s="743"/>
      <c r="G101" s="2203"/>
      <c r="H101" s="1675" t="s">
        <v>23</v>
      </c>
      <c r="I101" s="1121">
        <v>83</v>
      </c>
      <c r="J101" s="1493">
        <v>85.1</v>
      </c>
      <c r="K101" s="2641">
        <v>78.099999999999994</v>
      </c>
      <c r="L101" s="2619">
        <v>78.099999999999994</v>
      </c>
      <c r="M101" s="2620">
        <v>59.8</v>
      </c>
      <c r="N101" s="1915"/>
      <c r="O101" s="628">
        <f>+K101</f>
        <v>78.099999999999994</v>
      </c>
      <c r="P101" s="30">
        <f>+L101</f>
        <v>78.099999999999994</v>
      </c>
      <c r="Q101" s="2234"/>
      <c r="R101" s="1462"/>
      <c r="S101" s="2219"/>
      <c r="T101" s="2219"/>
      <c r="U101" s="2216"/>
      <c r="V101" s="1962"/>
    </row>
    <row r="102" spans="1:22" s="3" customFormat="1" ht="15" customHeight="1" x14ac:dyDescent="0.25">
      <c r="A102" s="2375"/>
      <c r="B102" s="2006"/>
      <c r="C102" s="2231"/>
      <c r="D102" s="2181"/>
      <c r="E102" s="1573"/>
      <c r="F102" s="743"/>
      <c r="G102" s="2203"/>
      <c r="H102" s="1916" t="s">
        <v>41</v>
      </c>
      <c r="I102" s="298">
        <v>58.4</v>
      </c>
      <c r="J102" s="1494">
        <v>58.4</v>
      </c>
      <c r="K102" s="2660">
        <v>51.1</v>
      </c>
      <c r="L102" s="2661">
        <v>51.1</v>
      </c>
      <c r="M102" s="2662"/>
      <c r="N102" s="1917"/>
      <c r="O102" s="1696">
        <v>50</v>
      </c>
      <c r="P102" s="69">
        <v>50</v>
      </c>
      <c r="Q102" s="2234"/>
      <c r="R102" s="1462"/>
      <c r="S102" s="2219"/>
      <c r="T102" s="2219"/>
      <c r="U102" s="2216"/>
      <c r="V102" s="1962"/>
    </row>
    <row r="103" spans="1:22" s="3" customFormat="1" ht="15" customHeight="1" thickBot="1" x14ac:dyDescent="0.3">
      <c r="A103" s="2375"/>
      <c r="B103" s="2006"/>
      <c r="C103" s="2231"/>
      <c r="D103" s="2182"/>
      <c r="E103" s="1573"/>
      <c r="F103" s="743"/>
      <c r="G103" s="2203"/>
      <c r="H103" s="1907" t="s">
        <v>23</v>
      </c>
      <c r="I103" s="2568"/>
      <c r="J103" s="1918">
        <v>0.7</v>
      </c>
      <c r="K103" s="2663"/>
      <c r="L103" s="2664"/>
      <c r="M103" s="2665"/>
      <c r="N103" s="1919"/>
      <c r="O103" s="1737"/>
      <c r="P103" s="1738"/>
      <c r="Q103" s="1739"/>
      <c r="R103" s="1464"/>
      <c r="S103" s="2230"/>
      <c r="T103" s="2230"/>
      <c r="U103" s="2217"/>
      <c r="V103" s="1962"/>
    </row>
    <row r="104" spans="1:22" s="3" customFormat="1" ht="29.25" customHeight="1" x14ac:dyDescent="0.25">
      <c r="A104" s="2375"/>
      <c r="B104" s="2248"/>
      <c r="C104" s="2291"/>
      <c r="D104" s="2265" t="s">
        <v>256</v>
      </c>
      <c r="E104" s="1573"/>
      <c r="F104" s="743"/>
      <c r="G104" s="2268"/>
      <c r="H104" s="1905" t="s">
        <v>25</v>
      </c>
      <c r="I104" s="228">
        <v>206.6</v>
      </c>
      <c r="J104" s="1913">
        <f>272.7-J105</f>
        <v>206.6</v>
      </c>
      <c r="K104" s="2686">
        <v>345.6</v>
      </c>
      <c r="L104" s="2697">
        <v>345.6</v>
      </c>
      <c r="M104" s="2687">
        <v>225.6</v>
      </c>
      <c r="N104" s="1920">
        <v>0</v>
      </c>
      <c r="O104" s="1740">
        <f>+K104</f>
        <v>345.6</v>
      </c>
      <c r="P104" s="1741">
        <f>+K104</f>
        <v>345.6</v>
      </c>
      <c r="Q104" s="1742" t="s">
        <v>250</v>
      </c>
      <c r="R104" s="1460">
        <v>40</v>
      </c>
      <c r="S104" s="12">
        <v>40</v>
      </c>
      <c r="T104" s="12">
        <v>40</v>
      </c>
      <c r="U104" s="161">
        <v>40</v>
      </c>
      <c r="V104" s="1962"/>
    </row>
    <row r="105" spans="1:22" s="3" customFormat="1" ht="14.25" customHeight="1" x14ac:dyDescent="0.25">
      <c r="A105" s="2375"/>
      <c r="B105" s="2006"/>
      <c r="C105" s="2231"/>
      <c r="D105" s="2252"/>
      <c r="E105" s="244"/>
      <c r="F105" s="743"/>
      <c r="G105" s="2203"/>
      <c r="H105" s="1663" t="s">
        <v>25</v>
      </c>
      <c r="I105" s="1120">
        <v>66.099999999999994</v>
      </c>
      <c r="J105" s="1664">
        <v>66.099999999999994</v>
      </c>
      <c r="K105" s="2640">
        <v>66.099999999999994</v>
      </c>
      <c r="L105" s="2624"/>
      <c r="M105" s="1942"/>
      <c r="N105" s="2317">
        <v>66.099999999999994</v>
      </c>
      <c r="O105" s="2318"/>
      <c r="P105" s="2319"/>
      <c r="Q105" s="2292" t="s">
        <v>404</v>
      </c>
      <c r="R105" s="1462">
        <v>1</v>
      </c>
      <c r="S105" s="2276">
        <v>1</v>
      </c>
      <c r="T105" s="2276"/>
      <c r="U105" s="2284"/>
      <c r="V105" s="1962"/>
    </row>
    <row r="106" spans="1:22" s="3" customFormat="1" ht="14.25" customHeight="1" x14ac:dyDescent="0.25">
      <c r="A106" s="2375"/>
      <c r="B106" s="2006"/>
      <c r="C106" s="2200"/>
      <c r="D106" s="2252"/>
      <c r="E106" s="1192"/>
      <c r="F106" s="743"/>
      <c r="G106" s="2203"/>
      <c r="H106" s="1671" t="s">
        <v>52</v>
      </c>
      <c r="I106" s="1121">
        <v>49.2</v>
      </c>
      <c r="J106" s="1493">
        <v>49.2</v>
      </c>
      <c r="K106" s="2641">
        <v>49.2</v>
      </c>
      <c r="L106" s="2619">
        <f>+K106</f>
        <v>49.2</v>
      </c>
      <c r="M106" s="2620"/>
      <c r="N106" s="1921"/>
      <c r="O106" s="1743">
        <f>+K106</f>
        <v>49.2</v>
      </c>
      <c r="P106" s="1744">
        <f>+K106</f>
        <v>49.2</v>
      </c>
      <c r="Q106" s="2292"/>
      <c r="R106" s="1462"/>
      <c r="S106" s="2219"/>
      <c r="T106" s="2219"/>
      <c r="U106" s="2216"/>
      <c r="V106" s="1962"/>
    </row>
    <row r="107" spans="1:22" s="3" customFormat="1" ht="14.25" customHeight="1" x14ac:dyDescent="0.25">
      <c r="A107" s="2375"/>
      <c r="B107" s="2006"/>
      <c r="C107" s="2231"/>
      <c r="D107" s="2252"/>
      <c r="E107" s="244"/>
      <c r="F107" s="743"/>
      <c r="G107" s="2203"/>
      <c r="H107" s="1671" t="s">
        <v>23</v>
      </c>
      <c r="I107" s="1121"/>
      <c r="J107" s="1493">
        <v>2.6</v>
      </c>
      <c r="K107" s="2641"/>
      <c r="L107" s="2619"/>
      <c r="M107" s="2620"/>
      <c r="N107" s="1921"/>
      <c r="O107" s="1743"/>
      <c r="P107" s="1744"/>
      <c r="Q107" s="2292"/>
      <c r="R107" s="1462"/>
      <c r="S107" s="2219"/>
      <c r="T107" s="2219"/>
      <c r="U107" s="2216"/>
      <c r="V107" s="1962"/>
    </row>
    <row r="108" spans="1:22" s="3" customFormat="1" ht="14.25" customHeight="1" x14ac:dyDescent="0.25">
      <c r="A108" s="2375"/>
      <c r="B108" s="2248"/>
      <c r="C108" s="2291"/>
      <c r="D108" s="2252"/>
      <c r="E108" s="244"/>
      <c r="F108" s="743"/>
      <c r="G108" s="2268"/>
      <c r="H108" s="1675" t="s">
        <v>41</v>
      </c>
      <c r="I108" s="1121">
        <v>27.1</v>
      </c>
      <c r="J108" s="1493">
        <f>27.1-3.6</f>
        <v>23.5</v>
      </c>
      <c r="K108" s="2641">
        <v>36.1</v>
      </c>
      <c r="L108" s="2619">
        <v>36.1</v>
      </c>
      <c r="M108" s="2620"/>
      <c r="N108" s="1921"/>
      <c r="O108" s="1743"/>
      <c r="P108" s="1744"/>
      <c r="Q108" s="1584"/>
      <c r="R108" s="1451"/>
      <c r="S108" s="892"/>
      <c r="T108" s="892"/>
      <c r="U108" s="47"/>
      <c r="V108" s="1962"/>
    </row>
    <row r="109" spans="1:22" s="3" customFormat="1" ht="14.25" customHeight="1" x14ac:dyDescent="0.25">
      <c r="A109" s="2375"/>
      <c r="B109" s="2248"/>
      <c r="C109" s="2291"/>
      <c r="D109" s="2252"/>
      <c r="E109" s="244"/>
      <c r="F109" s="743"/>
      <c r="G109" s="2268"/>
      <c r="H109" s="1671" t="s">
        <v>25</v>
      </c>
      <c r="I109" s="1121">
        <v>211.7</v>
      </c>
      <c r="J109" s="1493">
        <v>211.7</v>
      </c>
      <c r="K109" s="2698">
        <v>237.2</v>
      </c>
      <c r="L109" s="2678">
        <v>237.2</v>
      </c>
      <c r="M109" s="2679">
        <v>147.69999999999999</v>
      </c>
      <c r="N109" s="1921"/>
      <c r="O109" s="1743">
        <f>+K109</f>
        <v>237.2</v>
      </c>
      <c r="P109" s="1744">
        <f>+L109</f>
        <v>237.2</v>
      </c>
      <c r="Q109" s="3146" t="s">
        <v>403</v>
      </c>
      <c r="R109" s="3148">
        <v>22</v>
      </c>
      <c r="S109" s="2962">
        <v>22</v>
      </c>
      <c r="T109" s="2962">
        <v>22</v>
      </c>
      <c r="U109" s="2964">
        <v>22</v>
      </c>
      <c r="V109" s="1962"/>
    </row>
    <row r="110" spans="1:22" s="3" customFormat="1" ht="14.25" customHeight="1" x14ac:dyDescent="0.25">
      <c r="A110" s="2376"/>
      <c r="B110" s="2279"/>
      <c r="C110" s="233"/>
      <c r="D110" s="100"/>
      <c r="E110" s="2344"/>
      <c r="F110" s="744"/>
      <c r="G110" s="2287"/>
      <c r="H110" s="1671" t="s">
        <v>23</v>
      </c>
      <c r="I110" s="1121">
        <v>73</v>
      </c>
      <c r="J110" s="1493">
        <v>75.5</v>
      </c>
      <c r="K110" s="2641">
        <v>33.5</v>
      </c>
      <c r="L110" s="2619">
        <v>33.5</v>
      </c>
      <c r="M110" s="2620">
        <v>14.6</v>
      </c>
      <c r="N110" s="1921"/>
      <c r="O110" s="1743">
        <f>+K110</f>
        <v>33.5</v>
      </c>
      <c r="P110" s="1744">
        <f>+L110</f>
        <v>33.5</v>
      </c>
      <c r="Q110" s="3147"/>
      <c r="R110" s="2961"/>
      <c r="S110" s="2963"/>
      <c r="T110" s="2963"/>
      <c r="U110" s="2965"/>
      <c r="V110" s="1962"/>
    </row>
    <row r="111" spans="1:22" s="3" customFormat="1" ht="14.25" customHeight="1" x14ac:dyDescent="0.25">
      <c r="A111" s="2375"/>
      <c r="B111" s="2006"/>
      <c r="C111" s="2231"/>
      <c r="D111" s="2868" t="s">
        <v>61</v>
      </c>
      <c r="E111" s="244"/>
      <c r="F111" s="743"/>
      <c r="G111" s="2203"/>
      <c r="H111" s="202" t="s">
        <v>25</v>
      </c>
      <c r="I111" s="1120">
        <v>320.39999999999998</v>
      </c>
      <c r="J111" s="1928">
        <v>350.1</v>
      </c>
      <c r="K111" s="2699">
        <v>437.6</v>
      </c>
      <c r="L111" s="2689">
        <v>437.6</v>
      </c>
      <c r="M111" s="2690">
        <v>294.3</v>
      </c>
      <c r="N111" s="1073">
        <f>18.7-N112-N113-N114-N115</f>
        <v>0</v>
      </c>
      <c r="O111" s="49">
        <f>+K111</f>
        <v>437.6</v>
      </c>
      <c r="P111" s="49">
        <f>+K111</f>
        <v>437.6</v>
      </c>
      <c r="Q111" s="1750" t="s">
        <v>402</v>
      </c>
      <c r="R111" s="1451">
        <v>45</v>
      </c>
      <c r="S111" s="892">
        <v>45</v>
      </c>
      <c r="T111" s="892">
        <v>45</v>
      </c>
      <c r="U111" s="47">
        <v>45</v>
      </c>
      <c r="V111" s="1962"/>
    </row>
    <row r="112" spans="1:22" s="3" customFormat="1" ht="26.25" customHeight="1" x14ac:dyDescent="0.25">
      <c r="A112" s="2375"/>
      <c r="B112" s="2006"/>
      <c r="C112" s="2231"/>
      <c r="D112" s="2868"/>
      <c r="E112" s="244"/>
      <c r="F112" s="743"/>
      <c r="G112" s="2203"/>
      <c r="H112" s="28" t="s">
        <v>25</v>
      </c>
      <c r="I112" s="258"/>
      <c r="J112" s="1928"/>
      <c r="K112" s="2666">
        <v>31.2</v>
      </c>
      <c r="L112" s="2654">
        <v>31.2</v>
      </c>
      <c r="M112" s="2656"/>
      <c r="N112" s="1749"/>
      <c r="O112" s="49"/>
      <c r="P112" s="49"/>
      <c r="Q112" s="1750" t="s">
        <v>405</v>
      </c>
      <c r="R112" s="1451"/>
      <c r="S112" s="892">
        <v>2</v>
      </c>
      <c r="T112" s="892"/>
      <c r="U112" s="47"/>
      <c r="V112" s="1962"/>
    </row>
    <row r="113" spans="1:31" s="3" customFormat="1" ht="26.25" customHeight="1" x14ac:dyDescent="0.25">
      <c r="A113" s="2375"/>
      <c r="B113" s="2006"/>
      <c r="C113" s="2231"/>
      <c r="D113" s="2868"/>
      <c r="E113" s="244"/>
      <c r="F113" s="743"/>
      <c r="G113" s="2203"/>
      <c r="H113" s="2229" t="s">
        <v>25</v>
      </c>
      <c r="I113" s="258"/>
      <c r="J113" s="1928"/>
      <c r="K113" s="2666">
        <v>2.5</v>
      </c>
      <c r="L113" s="2668"/>
      <c r="M113" s="2669"/>
      <c r="N113" s="1749">
        <v>2.5</v>
      </c>
      <c r="O113" s="49"/>
      <c r="P113" s="49"/>
      <c r="Q113" s="1750" t="s">
        <v>429</v>
      </c>
      <c r="R113" s="1451"/>
      <c r="S113" s="892">
        <v>2</v>
      </c>
      <c r="T113" s="892"/>
      <c r="U113" s="47"/>
      <c r="V113" s="1962"/>
    </row>
    <row r="114" spans="1:31" s="3" customFormat="1" ht="28.5" customHeight="1" x14ac:dyDescent="0.25">
      <c r="A114" s="2375"/>
      <c r="B114" s="2006"/>
      <c r="C114" s="2231"/>
      <c r="D114" s="2868"/>
      <c r="E114" s="244"/>
      <c r="F114" s="743"/>
      <c r="G114" s="2203"/>
      <c r="H114" s="28" t="s">
        <v>25</v>
      </c>
      <c r="I114" s="258"/>
      <c r="J114" s="1928"/>
      <c r="K114" s="2666">
        <v>29.2</v>
      </c>
      <c r="L114" s="2668">
        <v>13.7</v>
      </c>
      <c r="M114" s="2669"/>
      <c r="N114" s="1749">
        <v>15.5</v>
      </c>
      <c r="O114" s="49"/>
      <c r="P114" s="49"/>
      <c r="Q114" s="1750" t="s">
        <v>406</v>
      </c>
      <c r="R114" s="1451"/>
      <c r="S114" s="892">
        <v>98</v>
      </c>
      <c r="T114" s="892"/>
      <c r="U114" s="47"/>
      <c r="V114" s="1962"/>
    </row>
    <row r="115" spans="1:31" s="3" customFormat="1" ht="15.75" customHeight="1" x14ac:dyDescent="0.25">
      <c r="A115" s="2375"/>
      <c r="B115" s="2006"/>
      <c r="C115" s="2231"/>
      <c r="D115" s="2868"/>
      <c r="E115" s="244"/>
      <c r="F115" s="743"/>
      <c r="G115" s="2203"/>
      <c r="H115" s="185" t="s">
        <v>25</v>
      </c>
      <c r="I115" s="258"/>
      <c r="J115" s="1928"/>
      <c r="K115" s="2666">
        <v>0.7</v>
      </c>
      <c r="L115" s="2668"/>
      <c r="M115" s="2669"/>
      <c r="N115" s="1749">
        <v>0.7</v>
      </c>
      <c r="O115" s="49"/>
      <c r="P115" s="49"/>
      <c r="Q115" s="2937" t="s">
        <v>464</v>
      </c>
      <c r="R115" s="1448"/>
      <c r="S115" s="1421">
        <v>1</v>
      </c>
      <c r="T115" s="1421"/>
      <c r="U115" s="1422"/>
      <c r="V115" s="1962"/>
    </row>
    <row r="116" spans="1:31" s="3" customFormat="1" ht="14.25" customHeight="1" x14ac:dyDescent="0.25">
      <c r="A116" s="2375"/>
      <c r="B116" s="2006"/>
      <c r="C116" s="2231"/>
      <c r="D116" s="2868"/>
      <c r="E116" s="244"/>
      <c r="F116" s="743"/>
      <c r="G116" s="2203"/>
      <c r="H116" s="19" t="s">
        <v>23</v>
      </c>
      <c r="I116" s="43">
        <v>167</v>
      </c>
      <c r="J116" s="1993">
        <v>172.4</v>
      </c>
      <c r="K116" s="2666">
        <v>133.80000000000001</v>
      </c>
      <c r="L116" s="2668">
        <v>133.80000000000001</v>
      </c>
      <c r="M116" s="2669">
        <v>102.5</v>
      </c>
      <c r="N116" s="1749"/>
      <c r="O116" s="1753"/>
      <c r="P116" s="1753"/>
      <c r="Q116" s="2852"/>
      <c r="R116" s="1462"/>
      <c r="S116" s="2219"/>
      <c r="T116" s="2219"/>
      <c r="U116" s="2216"/>
      <c r="V116" s="1962"/>
    </row>
    <row r="117" spans="1:31" s="3" customFormat="1" ht="14.25" customHeight="1" x14ac:dyDescent="0.25">
      <c r="A117" s="2375"/>
      <c r="B117" s="2006"/>
      <c r="C117" s="2231"/>
      <c r="D117" s="2868"/>
      <c r="E117" s="244"/>
      <c r="F117" s="743"/>
      <c r="G117" s="2203"/>
      <c r="H117" s="28" t="s">
        <v>52</v>
      </c>
      <c r="I117" s="43">
        <v>68</v>
      </c>
      <c r="J117" s="1993">
        <v>33.700000000000003</v>
      </c>
      <c r="K117" s="2667">
        <v>35.6</v>
      </c>
      <c r="L117" s="2668">
        <v>35.6</v>
      </c>
      <c r="M117" s="2669"/>
      <c r="N117" s="1749"/>
      <c r="O117" s="1753">
        <v>35.6</v>
      </c>
      <c r="P117" s="1753">
        <v>35.6</v>
      </c>
      <c r="Q117" s="2234"/>
      <c r="R117" s="1462"/>
      <c r="S117" s="2219"/>
      <c r="T117" s="2219"/>
      <c r="U117" s="2216"/>
      <c r="V117" s="1962"/>
    </row>
    <row r="118" spans="1:31" s="3" customFormat="1" ht="14.25" customHeight="1" x14ac:dyDescent="0.25">
      <c r="A118" s="2375"/>
      <c r="B118" s="2006"/>
      <c r="C118" s="2231"/>
      <c r="D118" s="2868"/>
      <c r="E118" s="244"/>
      <c r="F118" s="743"/>
      <c r="G118" s="2203"/>
      <c r="H118" s="19" t="s">
        <v>41</v>
      </c>
      <c r="I118" s="981">
        <v>63</v>
      </c>
      <c r="J118" s="1991">
        <v>63</v>
      </c>
      <c r="K118" s="2667">
        <v>69</v>
      </c>
      <c r="L118" s="2668">
        <v>69</v>
      </c>
      <c r="M118" s="2669"/>
      <c r="N118" s="1749"/>
      <c r="O118" s="124">
        <v>69</v>
      </c>
      <c r="P118" s="124">
        <v>69</v>
      </c>
      <c r="Q118" s="2234"/>
      <c r="R118" s="1462"/>
      <c r="S118" s="2219"/>
      <c r="T118" s="2219"/>
      <c r="U118" s="2216"/>
      <c r="V118" s="1962"/>
    </row>
    <row r="119" spans="1:31" s="77" customFormat="1" ht="16.5" customHeight="1" thickBot="1" x14ac:dyDescent="0.3">
      <c r="A119" s="2375"/>
      <c r="B119" s="2006"/>
      <c r="C119" s="76"/>
      <c r="D119" s="2868"/>
      <c r="E119" s="244"/>
      <c r="F119" s="743"/>
      <c r="G119" s="2203"/>
      <c r="H119" s="1755" t="s">
        <v>23</v>
      </c>
      <c r="I119" s="2569"/>
      <c r="J119" s="1994">
        <v>1.2</v>
      </c>
      <c r="K119" s="2670"/>
      <c r="L119" s="2671"/>
      <c r="M119" s="2672"/>
      <c r="N119" s="1756"/>
      <c r="O119" s="1757"/>
      <c r="P119" s="1757"/>
      <c r="Q119" s="189"/>
      <c r="R119" s="1464"/>
      <c r="S119" s="2230"/>
      <c r="T119" s="2230"/>
      <c r="U119" s="2217"/>
      <c r="V119" s="1603"/>
    </row>
    <row r="120" spans="1:31" s="77" customFormat="1" ht="44.25" customHeight="1" x14ac:dyDescent="0.25">
      <c r="A120" s="2380"/>
      <c r="B120" s="2006"/>
      <c r="C120" s="76"/>
      <c r="D120" s="2188" t="s">
        <v>231</v>
      </c>
      <c r="E120" s="244"/>
      <c r="F120" s="743"/>
      <c r="G120" s="2203"/>
      <c r="H120" s="401" t="s">
        <v>25</v>
      </c>
      <c r="I120" s="48">
        <v>2.6</v>
      </c>
      <c r="J120" s="1928">
        <v>2.6</v>
      </c>
      <c r="K120" s="1745">
        <v>2</v>
      </c>
      <c r="L120" s="707">
        <v>2</v>
      </c>
      <c r="M120" s="688"/>
      <c r="N120" s="1106"/>
      <c r="O120" s="94">
        <v>2</v>
      </c>
      <c r="P120" s="1068">
        <v>2</v>
      </c>
      <c r="Q120" s="2190" t="s">
        <v>407</v>
      </c>
      <c r="R120" s="1456">
        <v>5</v>
      </c>
      <c r="S120" s="2218">
        <v>5</v>
      </c>
      <c r="T120" s="1758">
        <v>5</v>
      </c>
      <c r="U120" s="2216">
        <v>5</v>
      </c>
      <c r="V120" s="1603"/>
      <c r="W120" s="1076"/>
    </row>
    <row r="121" spans="1:31" s="77" customFormat="1" ht="17.25" customHeight="1" thickBot="1" x14ac:dyDescent="0.3">
      <c r="A121" s="2381"/>
      <c r="B121" s="2009"/>
      <c r="C121" s="893"/>
      <c r="D121" s="2966" t="s">
        <v>38</v>
      </c>
      <c r="E121" s="2967"/>
      <c r="F121" s="2967"/>
      <c r="G121" s="2967"/>
      <c r="H121" s="2967"/>
      <c r="I121" s="2570">
        <f t="shared" ref="I121:N121" si="26">SUM(I57:I120)-I86-I87</f>
        <v>4618.8</v>
      </c>
      <c r="J121" s="2571">
        <f t="shared" si="26"/>
        <v>4782.5999999999995</v>
      </c>
      <c r="K121" s="1568">
        <f t="shared" si="26"/>
        <v>5433.7</v>
      </c>
      <c r="L121" s="1759">
        <f t="shared" si="26"/>
        <v>5274.3</v>
      </c>
      <c r="M121" s="1759">
        <f t="shared" si="26"/>
        <v>3007.1</v>
      </c>
      <c r="N121" s="2572">
        <f t="shared" si="26"/>
        <v>159.39999999999998</v>
      </c>
      <c r="O121" s="2573">
        <f>SUM(O58:O120)-O86-O87</f>
        <v>4963.3999999999996</v>
      </c>
      <c r="P121" s="2574">
        <f>SUM(P58:P120)-P86-P87</f>
        <v>4941.5</v>
      </c>
      <c r="Q121" s="227"/>
      <c r="R121" s="1455"/>
      <c r="S121" s="2230"/>
      <c r="T121" s="1578"/>
      <c r="U121" s="2217"/>
      <c r="V121" s="1603"/>
      <c r="W121" s="1603"/>
    </row>
    <row r="122" spans="1:31" s="83" customFormat="1" ht="47.25" customHeight="1" x14ac:dyDescent="0.25">
      <c r="A122" s="2939" t="s">
        <v>17</v>
      </c>
      <c r="B122" s="2941" t="s">
        <v>39</v>
      </c>
      <c r="C122" s="2943" t="s">
        <v>39</v>
      </c>
      <c r="D122" s="2910" t="s">
        <v>62</v>
      </c>
      <c r="E122" s="2946" t="s">
        <v>177</v>
      </c>
      <c r="F122" s="2948" t="s">
        <v>22</v>
      </c>
      <c r="G122" s="217" t="s">
        <v>422</v>
      </c>
      <c r="H122" s="2205" t="s">
        <v>25</v>
      </c>
      <c r="I122" s="946">
        <v>236.9</v>
      </c>
      <c r="J122" s="1760">
        <v>257.10000000000002</v>
      </c>
      <c r="K122" s="1761">
        <v>322.7</v>
      </c>
      <c r="L122" s="661">
        <v>322.7</v>
      </c>
      <c r="M122" s="684">
        <v>0</v>
      </c>
      <c r="N122" s="1762"/>
      <c r="O122" s="661">
        <v>380</v>
      </c>
      <c r="P122" s="1763">
        <v>380</v>
      </c>
      <c r="Q122" s="2930" t="s">
        <v>160</v>
      </c>
      <c r="R122" s="1764">
        <v>70</v>
      </c>
      <c r="S122" s="81">
        <v>74</v>
      </c>
      <c r="T122" s="1765">
        <v>78</v>
      </c>
      <c r="U122" s="1766">
        <v>78</v>
      </c>
      <c r="V122" s="1966"/>
      <c r="W122" s="1603"/>
      <c r="X122" s="90"/>
      <c r="Y122" s="90"/>
      <c r="Z122" s="90"/>
    </row>
    <row r="123" spans="1:31" s="90" customFormat="1" ht="21.75" customHeight="1" thickBot="1" x14ac:dyDescent="0.3">
      <c r="A123" s="2940"/>
      <c r="B123" s="2942"/>
      <c r="C123" s="2944"/>
      <c r="D123" s="2945"/>
      <c r="E123" s="2947"/>
      <c r="F123" s="2949"/>
      <c r="G123" s="310"/>
      <c r="H123" s="84" t="s">
        <v>29</v>
      </c>
      <c r="I123" s="85">
        <f>I122</f>
        <v>236.9</v>
      </c>
      <c r="J123" s="1203">
        <f>SUM(J122)</f>
        <v>257.10000000000002</v>
      </c>
      <c r="K123" s="1767">
        <f>SUM(K122)</f>
        <v>322.7</v>
      </c>
      <c r="L123" s="1100">
        <f t="shared" ref="L123:M123" si="27">SUM(L122)</f>
        <v>322.7</v>
      </c>
      <c r="M123" s="683">
        <f t="shared" si="27"/>
        <v>0</v>
      </c>
      <c r="N123" s="1202">
        <f t="shared" ref="N123" si="28">SUM(N122)</f>
        <v>0</v>
      </c>
      <c r="O123" s="1100">
        <f>SUM(O122)</f>
        <v>380</v>
      </c>
      <c r="P123" s="1768">
        <f>SUM(P122)</f>
        <v>380</v>
      </c>
      <c r="Q123" s="2931"/>
      <c r="R123" s="1668"/>
      <c r="S123" s="1669"/>
      <c r="T123" s="1430"/>
      <c r="U123" s="1670"/>
      <c r="V123" s="1963"/>
      <c r="W123" s="1604"/>
    </row>
    <row r="124" spans="1:31" s="2" customFormat="1" ht="42" customHeight="1" x14ac:dyDescent="0.25">
      <c r="A124" s="2382" t="s">
        <v>17</v>
      </c>
      <c r="B124" s="92" t="s">
        <v>39</v>
      </c>
      <c r="C124" s="374" t="s">
        <v>43</v>
      </c>
      <c r="D124" s="2932" t="s">
        <v>63</v>
      </c>
      <c r="E124" s="833"/>
      <c r="F124" s="200" t="s">
        <v>22</v>
      </c>
      <c r="G124" s="1532" t="s">
        <v>422</v>
      </c>
      <c r="H124" s="2205"/>
      <c r="I124" s="946"/>
      <c r="J124" s="1496"/>
      <c r="K124" s="399"/>
      <c r="L124" s="1581"/>
      <c r="M124" s="662"/>
      <c r="N124" s="1496"/>
      <c r="O124" s="2517"/>
      <c r="P124" s="1427"/>
      <c r="Q124" s="2199"/>
      <c r="R124" s="1458"/>
      <c r="S124" s="262"/>
      <c r="T124" s="1518"/>
      <c r="U124" s="206"/>
      <c r="V124" s="1941"/>
    </row>
    <row r="125" spans="1:31" s="2" customFormat="1" ht="53.25" customHeight="1" x14ac:dyDescent="0.25">
      <c r="A125" s="2383"/>
      <c r="B125" s="96"/>
      <c r="C125" s="2179"/>
      <c r="D125" s="2885"/>
      <c r="E125" s="2173"/>
      <c r="F125" s="109"/>
      <c r="G125" s="146"/>
      <c r="H125" s="2203"/>
      <c r="I125" s="2575"/>
      <c r="J125" s="1995"/>
      <c r="K125" s="1582"/>
      <c r="L125" s="1057"/>
      <c r="M125" s="654"/>
      <c r="N125" s="1495"/>
      <c r="O125" s="97"/>
      <c r="P125" s="72"/>
      <c r="Q125" s="1584"/>
      <c r="R125" s="2212"/>
      <c r="S125" s="908"/>
      <c r="T125" s="2175"/>
      <c r="U125" s="2224"/>
      <c r="V125" s="1941"/>
    </row>
    <row r="126" spans="1:31" s="2" customFormat="1" ht="103.5" customHeight="1" x14ac:dyDescent="0.25">
      <c r="A126" s="2383"/>
      <c r="B126" s="96"/>
      <c r="C126" s="2278"/>
      <c r="D126" s="70" t="s">
        <v>145</v>
      </c>
      <c r="E126" s="2283"/>
      <c r="F126" s="109"/>
      <c r="G126" s="146"/>
      <c r="H126" s="750" t="s">
        <v>25</v>
      </c>
      <c r="I126" s="2576">
        <v>71.900000000000006</v>
      </c>
      <c r="J126" s="1996">
        <v>54.7</v>
      </c>
      <c r="K126" s="1770">
        <v>57.6</v>
      </c>
      <c r="L126" s="1726">
        <v>57.6</v>
      </c>
      <c r="M126" s="1728"/>
      <c r="N126" s="1769"/>
      <c r="O126" s="1727">
        <v>57.6</v>
      </c>
      <c r="P126" s="849">
        <v>57.6</v>
      </c>
      <c r="Q126" s="1771" t="s">
        <v>410</v>
      </c>
      <c r="R126" s="1611" t="s">
        <v>200</v>
      </c>
      <c r="S126" s="1772" t="s">
        <v>200</v>
      </c>
      <c r="T126" s="1612" t="s">
        <v>200</v>
      </c>
      <c r="U126" s="39" t="s">
        <v>200</v>
      </c>
      <c r="V126" s="1941"/>
      <c r="AC126" s="3"/>
    </row>
    <row r="127" spans="1:31" s="2" customFormat="1" ht="62.25" customHeight="1" x14ac:dyDescent="0.25">
      <c r="A127" s="2383"/>
      <c r="B127" s="96"/>
      <c r="C127" s="2226"/>
      <c r="D127" s="45" t="s">
        <v>146</v>
      </c>
      <c r="E127" s="1408" t="s">
        <v>180</v>
      </c>
      <c r="F127" s="109"/>
      <c r="G127" s="146"/>
      <c r="H127" s="2272" t="s">
        <v>25</v>
      </c>
      <c r="I127" s="2577">
        <v>74.3</v>
      </c>
      <c r="J127" s="2320">
        <v>62.4</v>
      </c>
      <c r="K127" s="50">
        <v>71.599999999999994</v>
      </c>
      <c r="L127" s="682">
        <v>71.599999999999994</v>
      </c>
      <c r="M127" s="1062"/>
      <c r="N127" s="2321"/>
      <c r="O127" s="659">
        <v>71.599999999999994</v>
      </c>
      <c r="P127" s="49">
        <v>71.599999999999994</v>
      </c>
      <c r="Q127" s="2322" t="s">
        <v>408</v>
      </c>
      <c r="R127" s="2323">
        <v>20</v>
      </c>
      <c r="S127" s="2296">
        <v>20</v>
      </c>
      <c r="T127" s="2296">
        <v>20</v>
      </c>
      <c r="U127" s="2297">
        <v>20</v>
      </c>
      <c r="V127" s="1941"/>
      <c r="AE127" s="3"/>
    </row>
    <row r="128" spans="1:31" s="2" customFormat="1" ht="55.5" customHeight="1" x14ac:dyDescent="0.25">
      <c r="A128" s="2384"/>
      <c r="B128" s="902"/>
      <c r="C128" s="1382"/>
      <c r="D128" s="45" t="s">
        <v>147</v>
      </c>
      <c r="E128" s="2261"/>
      <c r="F128" s="225"/>
      <c r="G128" s="917"/>
      <c r="H128" s="2272" t="s">
        <v>25</v>
      </c>
      <c r="I128" s="2576">
        <v>98.6</v>
      </c>
      <c r="J128" s="1489">
        <v>109.8</v>
      </c>
      <c r="K128" s="1773">
        <v>129.1</v>
      </c>
      <c r="L128" s="1748">
        <v>129.1</v>
      </c>
      <c r="M128" s="1747"/>
      <c r="N128" s="1749"/>
      <c r="O128" s="1774">
        <v>129.1</v>
      </c>
      <c r="P128" s="1753">
        <v>129.1</v>
      </c>
      <c r="Q128" s="1776" t="s">
        <v>411</v>
      </c>
      <c r="R128" s="1777">
        <v>34</v>
      </c>
      <c r="S128" s="1778">
        <v>34</v>
      </c>
      <c r="T128" s="191">
        <v>34</v>
      </c>
      <c r="U128" s="184">
        <v>10</v>
      </c>
      <c r="V128" s="1941"/>
      <c r="Z128" s="3"/>
      <c r="AA128" s="3"/>
    </row>
    <row r="129" spans="1:28" s="2" customFormat="1" ht="56.25" customHeight="1" x14ac:dyDescent="0.25">
      <c r="A129" s="2383"/>
      <c r="B129" s="96"/>
      <c r="C129" s="2226"/>
      <c r="D129" s="45" t="s">
        <v>148</v>
      </c>
      <c r="E129" s="2225" t="s">
        <v>171</v>
      </c>
      <c r="F129" s="109"/>
      <c r="G129" s="146"/>
      <c r="H129" s="2272" t="s">
        <v>25</v>
      </c>
      <c r="I129" s="2577">
        <v>83</v>
      </c>
      <c r="J129" s="1676">
        <v>89.5</v>
      </c>
      <c r="K129" s="258">
        <v>343.8</v>
      </c>
      <c r="L129" s="641">
        <v>343.8</v>
      </c>
      <c r="M129" s="627"/>
      <c r="N129" s="1610"/>
      <c r="O129" s="627">
        <v>343.8</v>
      </c>
      <c r="P129" s="36">
        <v>343.8</v>
      </c>
      <c r="Q129" s="2322" t="s">
        <v>409</v>
      </c>
      <c r="R129" s="2345">
        <v>40</v>
      </c>
      <c r="S129" s="2262">
        <v>100</v>
      </c>
      <c r="T129" s="908">
        <v>100</v>
      </c>
      <c r="U129" s="2282">
        <v>100</v>
      </c>
      <c r="V129" s="1941"/>
    </row>
    <row r="130" spans="1:28" s="2" customFormat="1" ht="78.75" customHeight="1" x14ac:dyDescent="0.25">
      <c r="A130" s="2383"/>
      <c r="B130" s="96"/>
      <c r="C130" s="2226"/>
      <c r="D130" s="100" t="s">
        <v>167</v>
      </c>
      <c r="E130" s="2178" t="s">
        <v>170</v>
      </c>
      <c r="F130" s="109"/>
      <c r="G130" s="146"/>
      <c r="H130" s="2206" t="s">
        <v>25</v>
      </c>
      <c r="I130" s="2576">
        <v>41.4</v>
      </c>
      <c r="J130" s="1489">
        <v>28.9</v>
      </c>
      <c r="K130" s="1773">
        <v>50.4</v>
      </c>
      <c r="L130" s="1748">
        <v>50.4</v>
      </c>
      <c r="M130" s="1774"/>
      <c r="N130" s="1749"/>
      <c r="O130" s="1774">
        <v>50.4</v>
      </c>
      <c r="P130" s="1753">
        <v>50.4</v>
      </c>
      <c r="Q130" s="1775" t="s">
        <v>412</v>
      </c>
      <c r="R130" s="1777">
        <v>200</v>
      </c>
      <c r="S130" s="1778">
        <v>200</v>
      </c>
      <c r="T130" s="191">
        <v>200</v>
      </c>
      <c r="U130" s="184">
        <v>200</v>
      </c>
      <c r="V130" s="1941"/>
      <c r="X130" s="3"/>
      <c r="Z130" s="3"/>
    </row>
    <row r="131" spans="1:28" s="2" customFormat="1" ht="51" customHeight="1" x14ac:dyDescent="0.25">
      <c r="A131" s="2375"/>
      <c r="B131" s="2006"/>
      <c r="C131" s="2193"/>
      <c r="D131" s="101" t="s">
        <v>166</v>
      </c>
      <c r="E131" s="246" t="s">
        <v>178</v>
      </c>
      <c r="F131" s="2172"/>
      <c r="G131" s="146"/>
      <c r="H131" s="750" t="s">
        <v>25</v>
      </c>
      <c r="I131" s="43">
        <v>11.9</v>
      </c>
      <c r="J131" s="1493">
        <v>11.9</v>
      </c>
      <c r="K131" s="29">
        <v>26</v>
      </c>
      <c r="L131" s="715">
        <v>26</v>
      </c>
      <c r="M131" s="709"/>
      <c r="N131" s="1608"/>
      <c r="O131" s="626">
        <v>26</v>
      </c>
      <c r="P131" s="1609">
        <v>26</v>
      </c>
      <c r="Q131" s="1775" t="s">
        <v>413</v>
      </c>
      <c r="R131" s="1779">
        <v>1</v>
      </c>
      <c r="S131" s="1780">
        <v>1</v>
      </c>
      <c r="T131" s="1781">
        <v>1</v>
      </c>
      <c r="U131" s="1782">
        <v>1</v>
      </c>
      <c r="V131" s="1941"/>
      <c r="Y131" s="3"/>
    </row>
    <row r="132" spans="1:28" s="2" customFormat="1" ht="38.25" customHeight="1" x14ac:dyDescent="0.25">
      <c r="A132" s="2375"/>
      <c r="B132" s="2006"/>
      <c r="C132" s="2193"/>
      <c r="D132" s="2933" t="s">
        <v>69</v>
      </c>
      <c r="E132" s="2227" t="s">
        <v>172</v>
      </c>
      <c r="F132" s="2172"/>
      <c r="G132" s="146"/>
      <c r="H132" s="2206" t="s">
        <v>25</v>
      </c>
      <c r="I132" s="43">
        <v>41.6</v>
      </c>
      <c r="J132" s="1493">
        <v>4.0999999999999996</v>
      </c>
      <c r="K132" s="29">
        <v>17.3</v>
      </c>
      <c r="L132" s="715">
        <v>17.3</v>
      </c>
      <c r="M132" s="709"/>
      <c r="N132" s="1548"/>
      <c r="O132" s="709">
        <v>17.3</v>
      </c>
      <c r="P132" s="1555">
        <v>17.3</v>
      </c>
      <c r="Q132" s="2935" t="s">
        <v>414</v>
      </c>
      <c r="R132" s="1783">
        <v>20</v>
      </c>
      <c r="S132" s="104">
        <v>20</v>
      </c>
      <c r="T132" s="1784">
        <v>20</v>
      </c>
      <c r="U132" s="1785">
        <v>20</v>
      </c>
      <c r="V132" s="1941"/>
      <c r="W132" s="3"/>
    </row>
    <row r="133" spans="1:28" s="2" customFormat="1" ht="19.5" customHeight="1" thickBot="1" x14ac:dyDescent="0.3">
      <c r="A133" s="2378"/>
      <c r="B133" s="2009"/>
      <c r="C133" s="2187"/>
      <c r="D133" s="2934"/>
      <c r="E133" s="2201"/>
      <c r="F133" s="2215"/>
      <c r="G133" s="312"/>
      <c r="H133" s="57" t="s">
        <v>29</v>
      </c>
      <c r="I133" s="54">
        <f>SUM(I124:I132)</f>
        <v>422.69999999999993</v>
      </c>
      <c r="J133" s="1491">
        <f>SUM(J126:J132)</f>
        <v>361.29999999999995</v>
      </c>
      <c r="K133" s="1476">
        <f>SUM(K124:K132)</f>
        <v>695.79999999999984</v>
      </c>
      <c r="L133" s="1786">
        <f t="shared" ref="L133:M133" si="29">SUM(L124:L132)</f>
        <v>695.79999999999984</v>
      </c>
      <c r="M133" s="1787">
        <f t="shared" si="29"/>
        <v>0</v>
      </c>
      <c r="N133" s="1491">
        <f t="shared" ref="N133:P133" si="30">SUM(N124:N132)</f>
        <v>0</v>
      </c>
      <c r="O133" s="629">
        <f t="shared" si="30"/>
        <v>695.79999999999984</v>
      </c>
      <c r="P133" s="55">
        <f t="shared" si="30"/>
        <v>695.79999999999984</v>
      </c>
      <c r="Q133" s="2936"/>
      <c r="R133" s="1455"/>
      <c r="S133" s="2230"/>
      <c r="T133" s="390"/>
      <c r="U133" s="2217"/>
      <c r="V133" s="1941"/>
      <c r="W133" s="275"/>
    </row>
    <row r="134" spans="1:28" s="2" customFormat="1" ht="28.5" customHeight="1" x14ac:dyDescent="0.25">
      <c r="A134" s="2382" t="s">
        <v>17</v>
      </c>
      <c r="B134" s="92" t="s">
        <v>39</v>
      </c>
      <c r="C134" s="374" t="s">
        <v>45</v>
      </c>
      <c r="D134" s="2250" t="s">
        <v>70</v>
      </c>
      <c r="E134" s="2953" t="s">
        <v>174</v>
      </c>
      <c r="F134" s="200" t="s">
        <v>22</v>
      </c>
      <c r="G134" s="1532" t="s">
        <v>422</v>
      </c>
      <c r="H134" s="2264"/>
      <c r="I134" s="2578"/>
      <c r="J134" s="2579"/>
      <c r="K134" s="1886"/>
      <c r="L134" s="1883"/>
      <c r="M134" s="1887"/>
      <c r="N134" s="2580"/>
      <c r="O134" s="2578"/>
      <c r="P134" s="2578"/>
      <c r="Q134" s="1579"/>
      <c r="R134" s="1445"/>
      <c r="S134" s="2286"/>
      <c r="T134" s="2263"/>
      <c r="U134" s="2281"/>
      <c r="V134" s="1941"/>
    </row>
    <row r="135" spans="1:28" s="2" customFormat="1" ht="53.25" customHeight="1" x14ac:dyDescent="0.25">
      <c r="A135" s="2383"/>
      <c r="B135" s="96"/>
      <c r="C135" s="2257"/>
      <c r="D135" s="108" t="s">
        <v>72</v>
      </c>
      <c r="E135" s="2922"/>
      <c r="F135" s="109"/>
      <c r="G135" s="146"/>
      <c r="H135" s="2287" t="s">
        <v>25</v>
      </c>
      <c r="I135" s="272">
        <v>32</v>
      </c>
      <c r="J135" s="1884">
        <v>32</v>
      </c>
      <c r="K135" s="272">
        <v>45</v>
      </c>
      <c r="L135" s="637">
        <v>45</v>
      </c>
      <c r="M135" s="623"/>
      <c r="N135" s="1884"/>
      <c r="O135" s="623">
        <v>45</v>
      </c>
      <c r="P135" s="1885">
        <v>45</v>
      </c>
      <c r="Q135" s="186" t="s">
        <v>71</v>
      </c>
      <c r="R135" s="1789">
        <v>23</v>
      </c>
      <c r="S135" s="892">
        <v>23</v>
      </c>
      <c r="T135" s="193">
        <v>23</v>
      </c>
      <c r="U135" s="47">
        <v>23</v>
      </c>
      <c r="V135" s="1941"/>
      <c r="W135" s="3"/>
    </row>
    <row r="136" spans="1:28" s="2" customFormat="1" ht="15.75" customHeight="1" x14ac:dyDescent="0.25">
      <c r="A136" s="2925"/>
      <c r="B136" s="2927"/>
      <c r="C136" s="2255"/>
      <c r="D136" s="2937" t="s">
        <v>74</v>
      </c>
      <c r="E136" s="338"/>
      <c r="F136" s="2280"/>
      <c r="G136" s="218"/>
      <c r="H136" s="2287" t="s">
        <v>25</v>
      </c>
      <c r="I136" s="298">
        <v>42.8</v>
      </c>
      <c r="J136" s="1673">
        <v>42.8</v>
      </c>
      <c r="K136" s="1121">
        <v>44.2</v>
      </c>
      <c r="L136" s="1665">
        <v>44.2</v>
      </c>
      <c r="M136" s="1514"/>
      <c r="N136" s="1666"/>
      <c r="O136" s="1514">
        <v>44.2</v>
      </c>
      <c r="P136" s="1486">
        <v>44.2</v>
      </c>
      <c r="Q136" s="2854" t="s">
        <v>150</v>
      </c>
      <c r="R136" s="1614" t="s">
        <v>415</v>
      </c>
      <c r="S136" s="264" t="s">
        <v>415</v>
      </c>
      <c r="T136" s="1615" t="s">
        <v>415</v>
      </c>
      <c r="U136" s="42" t="s">
        <v>415</v>
      </c>
      <c r="V136" s="1941"/>
      <c r="W136" s="3"/>
      <c r="Y136" s="3"/>
    </row>
    <row r="137" spans="1:28" s="2" customFormat="1" ht="15.75" customHeight="1" x14ac:dyDescent="0.25">
      <c r="A137" s="2925"/>
      <c r="B137" s="2927"/>
      <c r="C137" s="2255"/>
      <c r="D137" s="2852"/>
      <c r="E137" s="338"/>
      <c r="F137" s="2280"/>
      <c r="G137" s="218"/>
      <c r="H137" s="16" t="s">
        <v>41</v>
      </c>
      <c r="I137" s="132">
        <v>214</v>
      </c>
      <c r="J137" s="1493">
        <v>214</v>
      </c>
      <c r="K137" s="110">
        <v>210.2</v>
      </c>
      <c r="L137" s="676">
        <v>210.2</v>
      </c>
      <c r="M137" s="653"/>
      <c r="N137" s="1713"/>
      <c r="O137" s="651">
        <v>210.2</v>
      </c>
      <c r="P137" s="389">
        <v>210.2</v>
      </c>
      <c r="Q137" s="2854"/>
      <c r="R137" s="1614"/>
      <c r="S137" s="264"/>
      <c r="T137" s="1615"/>
      <c r="U137" s="42"/>
      <c r="V137" s="1941"/>
      <c r="W137" s="3"/>
    </row>
    <row r="138" spans="1:28" s="2" customFormat="1" ht="13.5" customHeight="1" x14ac:dyDescent="0.25">
      <c r="A138" s="2925"/>
      <c r="B138" s="2927"/>
      <c r="C138" s="2255" t="s">
        <v>189</v>
      </c>
      <c r="D138" s="2938"/>
      <c r="E138" s="903"/>
      <c r="F138" s="2280"/>
      <c r="G138" s="218"/>
      <c r="H138" s="28" t="s">
        <v>41</v>
      </c>
      <c r="I138" s="259">
        <v>10.7</v>
      </c>
      <c r="J138" s="1664">
        <v>10.7</v>
      </c>
      <c r="K138" s="1121">
        <v>10.5</v>
      </c>
      <c r="L138" s="714">
        <v>10.5</v>
      </c>
      <c r="M138" s="708"/>
      <c r="N138" s="1493"/>
      <c r="O138" s="1514">
        <v>10.8</v>
      </c>
      <c r="P138" s="1486">
        <v>10.8</v>
      </c>
      <c r="Q138" s="3149"/>
      <c r="R138" s="1611"/>
      <c r="S138" s="904"/>
      <c r="T138" s="1612"/>
      <c r="U138" s="39"/>
      <c r="V138" s="1941"/>
      <c r="Y138" s="3"/>
    </row>
    <row r="139" spans="1:28" s="2" customFormat="1" ht="105.6" customHeight="1" x14ac:dyDescent="0.25">
      <c r="A139" s="2383"/>
      <c r="B139" s="96"/>
      <c r="C139" s="2257"/>
      <c r="D139" s="2920" t="s">
        <v>183</v>
      </c>
      <c r="E139" s="2922" t="s">
        <v>173</v>
      </c>
      <c r="F139" s="109"/>
      <c r="G139" s="309"/>
      <c r="H139" s="16" t="s">
        <v>25</v>
      </c>
      <c r="I139" s="17">
        <v>112</v>
      </c>
      <c r="J139" s="756">
        <v>112</v>
      </c>
      <c r="K139" s="17">
        <v>112</v>
      </c>
      <c r="L139" s="635">
        <v>112</v>
      </c>
      <c r="M139" s="621"/>
      <c r="N139" s="756"/>
      <c r="O139" s="621">
        <v>112</v>
      </c>
      <c r="P139" s="18">
        <v>112</v>
      </c>
      <c r="Q139" s="474" t="s">
        <v>150</v>
      </c>
      <c r="R139" s="1614" t="s">
        <v>381</v>
      </c>
      <c r="S139" s="264" t="s">
        <v>381</v>
      </c>
      <c r="T139" s="1615" t="s">
        <v>381</v>
      </c>
      <c r="U139" s="42" t="s">
        <v>381</v>
      </c>
      <c r="V139" s="1941"/>
      <c r="AB139" s="3"/>
    </row>
    <row r="140" spans="1:28" s="2" customFormat="1" ht="16.5" customHeight="1" thickBot="1" x14ac:dyDescent="0.3">
      <c r="A140" s="2378"/>
      <c r="B140" s="2253"/>
      <c r="C140" s="2256"/>
      <c r="D140" s="2921"/>
      <c r="E140" s="2923"/>
      <c r="F140" s="2246"/>
      <c r="G140" s="310"/>
      <c r="H140" s="84" t="s">
        <v>29</v>
      </c>
      <c r="I140" s="85">
        <f>SUM(I135:I139)</f>
        <v>411.5</v>
      </c>
      <c r="J140" s="1203">
        <f>SUM(J135:J139)</f>
        <v>411.5</v>
      </c>
      <c r="K140" s="85">
        <f t="shared" ref="K140:M140" si="31">SUM(K134:K139)</f>
        <v>421.9</v>
      </c>
      <c r="L140" s="683">
        <f t="shared" si="31"/>
        <v>421.9</v>
      </c>
      <c r="M140" s="660">
        <f t="shared" si="31"/>
        <v>0</v>
      </c>
      <c r="N140" s="1203">
        <f t="shared" ref="N140:P140" si="32">SUM(N134:N139)</f>
        <v>0</v>
      </c>
      <c r="O140" s="86">
        <f t="shared" si="32"/>
        <v>422.2</v>
      </c>
      <c r="P140" s="86">
        <f t="shared" si="32"/>
        <v>422.2</v>
      </c>
      <c r="Q140" s="299"/>
      <c r="R140" s="1459"/>
      <c r="S140" s="112"/>
      <c r="T140" s="1437"/>
      <c r="U140" s="113"/>
      <c r="V140" s="1941"/>
    </row>
    <row r="141" spans="1:28" s="2" customFormat="1" ht="27" customHeight="1" x14ac:dyDescent="0.25">
      <c r="A141" s="2924" t="s">
        <v>17</v>
      </c>
      <c r="B141" s="2926" t="s">
        <v>39</v>
      </c>
      <c r="C141" s="2254" t="s">
        <v>46</v>
      </c>
      <c r="D141" s="2928" t="s">
        <v>75</v>
      </c>
      <c r="E141" s="63"/>
      <c r="F141" s="380" t="s">
        <v>76</v>
      </c>
      <c r="G141" s="3153" t="s">
        <v>423</v>
      </c>
      <c r="H141" s="2264" t="s">
        <v>25</v>
      </c>
      <c r="I141" s="260">
        <v>139.9</v>
      </c>
      <c r="J141" s="1651">
        <v>139.9</v>
      </c>
      <c r="K141" s="260">
        <v>90</v>
      </c>
      <c r="L141" s="645">
        <v>66.599999999999994</v>
      </c>
      <c r="M141" s="631"/>
      <c r="N141" s="1651">
        <v>23.4</v>
      </c>
      <c r="O141" s="1652">
        <v>90</v>
      </c>
      <c r="P141" s="666">
        <f>+O141</f>
        <v>90</v>
      </c>
      <c r="Q141" s="114" t="s">
        <v>77</v>
      </c>
      <c r="R141" s="1790">
        <v>22</v>
      </c>
      <c r="S141" s="116">
        <v>37</v>
      </c>
      <c r="T141" s="1791">
        <v>37</v>
      </c>
      <c r="U141" s="117">
        <v>37</v>
      </c>
      <c r="V141" s="1941"/>
      <c r="W141" s="275"/>
      <c r="X141" s="275"/>
    </row>
    <row r="142" spans="1:28" s="2" customFormat="1" ht="43.15" customHeight="1" x14ac:dyDescent="0.25">
      <c r="A142" s="2925"/>
      <c r="B142" s="2927"/>
      <c r="C142" s="2255"/>
      <c r="D142" s="2868"/>
      <c r="E142" s="62"/>
      <c r="F142" s="2259"/>
      <c r="G142" s="3154"/>
      <c r="H142" s="436" t="s">
        <v>41</v>
      </c>
      <c r="I142" s="51">
        <v>117.1</v>
      </c>
      <c r="J142" s="1623">
        <v>117.1</v>
      </c>
      <c r="K142" s="981">
        <v>110</v>
      </c>
      <c r="L142" s="982">
        <v>75</v>
      </c>
      <c r="M142" s="1696"/>
      <c r="N142" s="1695">
        <v>35</v>
      </c>
      <c r="O142" s="69">
        <v>110</v>
      </c>
      <c r="P142" s="1736">
        <v>110</v>
      </c>
      <c r="Q142" s="127" t="s">
        <v>161</v>
      </c>
      <c r="R142" s="1792">
        <v>10</v>
      </c>
      <c r="S142" s="204">
        <v>10</v>
      </c>
      <c r="T142" s="1793">
        <v>10</v>
      </c>
      <c r="U142" s="205">
        <v>10</v>
      </c>
      <c r="V142" s="1941"/>
    </row>
    <row r="143" spans="1:28" s="2" customFormat="1" ht="15" customHeight="1" x14ac:dyDescent="0.25">
      <c r="A143" s="2925"/>
      <c r="B143" s="2927"/>
      <c r="C143" s="2255"/>
      <c r="D143" s="2868"/>
      <c r="E143" s="62"/>
      <c r="F143" s="2259"/>
      <c r="G143" s="33"/>
      <c r="H143" s="436" t="s">
        <v>41</v>
      </c>
      <c r="I143" s="2582"/>
      <c r="J143" s="1695">
        <v>32.200000000000003</v>
      </c>
      <c r="K143" s="981"/>
      <c r="L143" s="982"/>
      <c r="M143" s="1696"/>
      <c r="N143" s="1695"/>
      <c r="O143" s="69"/>
      <c r="P143" s="1736"/>
      <c r="Q143" s="3155" t="s">
        <v>246</v>
      </c>
      <c r="R143" s="1795">
        <v>28</v>
      </c>
      <c r="S143" s="1796">
        <v>30</v>
      </c>
      <c r="T143" s="1797">
        <v>30</v>
      </c>
      <c r="U143" s="1798">
        <v>30</v>
      </c>
      <c r="V143" s="1941"/>
    </row>
    <row r="144" spans="1:28" s="2" customFormat="1" ht="15" customHeight="1" x14ac:dyDescent="0.25">
      <c r="A144" s="2375"/>
      <c r="B144" s="2248"/>
      <c r="C144" s="2255"/>
      <c r="D144" s="2868"/>
      <c r="E144" s="62"/>
      <c r="F144" s="2259"/>
      <c r="G144" s="33"/>
      <c r="H144" s="527"/>
      <c r="I144" s="2575"/>
      <c r="J144" s="1649"/>
      <c r="K144" s="48"/>
      <c r="L144" s="644"/>
      <c r="M144" s="630"/>
      <c r="N144" s="1649"/>
      <c r="O144" s="53"/>
      <c r="P144" s="1407"/>
      <c r="Q144" s="2854"/>
      <c r="R144" s="1799"/>
      <c r="S144" s="971"/>
      <c r="T144" s="1800"/>
      <c r="U144" s="972"/>
      <c r="V144" s="1941"/>
    </row>
    <row r="145" spans="1:25" s="2" customFormat="1" ht="26.25" customHeight="1" thickBot="1" x14ac:dyDescent="0.3">
      <c r="A145" s="2378"/>
      <c r="B145" s="2253"/>
      <c r="C145" s="2256"/>
      <c r="D145" s="2929"/>
      <c r="E145" s="60"/>
      <c r="F145" s="2260"/>
      <c r="G145" s="289"/>
      <c r="H145" s="64" t="s">
        <v>29</v>
      </c>
      <c r="I145" s="2583">
        <f>SUM(I141:I143)</f>
        <v>257</v>
      </c>
      <c r="J145" s="1491">
        <f>SUM(J141:J143)</f>
        <v>289.2</v>
      </c>
      <c r="K145" s="54">
        <f>SUM(K141:K143)</f>
        <v>200</v>
      </c>
      <c r="L145" s="643">
        <f t="shared" ref="L145:M145" si="33">SUM(L141:L143)</f>
        <v>141.6</v>
      </c>
      <c r="M145" s="629">
        <f t="shared" si="33"/>
        <v>0</v>
      </c>
      <c r="N145" s="1491">
        <f t="shared" ref="N145" si="34">SUM(N141:N143)</f>
        <v>58.4</v>
      </c>
      <c r="O145" s="55">
        <f>SUM(O141:O143)</f>
        <v>200</v>
      </c>
      <c r="P145" s="55">
        <f>SUM(P141:P143)</f>
        <v>200</v>
      </c>
      <c r="Q145" s="1801" t="s">
        <v>350</v>
      </c>
      <c r="R145" s="1802">
        <v>8</v>
      </c>
      <c r="S145" s="1803"/>
      <c r="T145" s="1804"/>
      <c r="U145" s="1805"/>
      <c r="V145" s="1941"/>
    </row>
    <row r="146" spans="1:25" s="2" customFormat="1" ht="24.75" customHeight="1" x14ac:dyDescent="0.25">
      <c r="A146" s="2374" t="s">
        <v>17</v>
      </c>
      <c r="B146" s="2008" t="s">
        <v>39</v>
      </c>
      <c r="C146" s="2186" t="s">
        <v>78</v>
      </c>
      <c r="D146" s="2910" t="s">
        <v>168</v>
      </c>
      <c r="E146" s="63"/>
      <c r="F146" s="2912">
        <v>3</v>
      </c>
      <c r="G146" s="3151" t="s">
        <v>422</v>
      </c>
      <c r="H146" s="2207" t="s">
        <v>25</v>
      </c>
      <c r="I146" s="2578">
        <v>3.5</v>
      </c>
      <c r="J146" s="1806">
        <v>3.5</v>
      </c>
      <c r="K146" s="118">
        <v>4.5</v>
      </c>
      <c r="L146" s="687">
        <v>4.5</v>
      </c>
      <c r="M146" s="667"/>
      <c r="N146" s="1806"/>
      <c r="O146" s="667">
        <v>4.5</v>
      </c>
      <c r="P146" s="1807">
        <v>4.5</v>
      </c>
      <c r="Q146" s="1808" t="s">
        <v>169</v>
      </c>
      <c r="R146" s="1809">
        <v>2</v>
      </c>
      <c r="S146" s="119">
        <v>2</v>
      </c>
      <c r="T146" s="63">
        <v>2</v>
      </c>
      <c r="U146" s="1810">
        <v>2</v>
      </c>
      <c r="V146" s="1941"/>
    </row>
    <row r="147" spans="1:25" s="2" customFormat="1" ht="16.5" customHeight="1" thickBot="1" x14ac:dyDescent="0.3">
      <c r="A147" s="2375"/>
      <c r="B147" s="2006"/>
      <c r="C147" s="2187"/>
      <c r="D147" s="2945"/>
      <c r="E147" s="342"/>
      <c r="F147" s="3090"/>
      <c r="G147" s="3152"/>
      <c r="H147" s="84" t="s">
        <v>29</v>
      </c>
      <c r="I147" s="85">
        <f>SUM(I146)</f>
        <v>3.5</v>
      </c>
      <c r="J147" s="1491">
        <f>J146</f>
        <v>3.5</v>
      </c>
      <c r="K147" s="54">
        <f>K146</f>
        <v>4.5</v>
      </c>
      <c r="L147" s="643">
        <f t="shared" ref="L147:M147" si="35">L146</f>
        <v>4.5</v>
      </c>
      <c r="M147" s="629">
        <f t="shared" si="35"/>
        <v>0</v>
      </c>
      <c r="N147" s="1491">
        <f t="shared" ref="N147" si="36">N146</f>
        <v>0</v>
      </c>
      <c r="O147" s="55">
        <f>O146</f>
        <v>4.5</v>
      </c>
      <c r="P147" s="55">
        <f>P146</f>
        <v>4.5</v>
      </c>
      <c r="Q147" s="2176"/>
      <c r="R147" s="1453"/>
      <c r="S147" s="2213"/>
      <c r="T147" s="62"/>
      <c r="U147" s="2223"/>
      <c r="V147" s="1941"/>
      <c r="W147" s="3"/>
    </row>
    <row r="148" spans="1:25" s="2" customFormat="1" ht="16.5" customHeight="1" x14ac:dyDescent="0.25">
      <c r="A148" s="2896" t="s">
        <v>17</v>
      </c>
      <c r="B148" s="2898" t="s">
        <v>39</v>
      </c>
      <c r="C148" s="2900" t="s">
        <v>79</v>
      </c>
      <c r="D148" s="2902" t="s">
        <v>188</v>
      </c>
      <c r="E148" s="2904"/>
      <c r="F148" s="2906">
        <v>3</v>
      </c>
      <c r="G148" s="3135" t="s">
        <v>422</v>
      </c>
      <c r="H148" s="1811" t="s">
        <v>25</v>
      </c>
      <c r="I148" s="260">
        <v>1</v>
      </c>
      <c r="J148" s="1812">
        <v>1</v>
      </c>
      <c r="K148" s="255"/>
      <c r="L148" s="1813"/>
      <c r="M148" s="1814"/>
      <c r="N148" s="1812"/>
      <c r="O148" s="1746"/>
      <c r="P148" s="1746"/>
      <c r="Q148" s="1815" t="s">
        <v>187</v>
      </c>
      <c r="R148" s="1460">
        <v>1</v>
      </c>
      <c r="S148" s="12"/>
      <c r="T148" s="1816"/>
      <c r="U148" s="161"/>
      <c r="V148" s="1941"/>
    </row>
    <row r="149" spans="1:25" s="2" customFormat="1" ht="16.5" customHeight="1" x14ac:dyDescent="0.25">
      <c r="A149" s="2897"/>
      <c r="B149" s="2899"/>
      <c r="C149" s="2901"/>
      <c r="D149" s="2903"/>
      <c r="E149" s="2905"/>
      <c r="F149" s="2907"/>
      <c r="G149" s="3150"/>
      <c r="H149" s="182" t="s">
        <v>23</v>
      </c>
      <c r="I149" s="23"/>
      <c r="J149" s="1619">
        <v>47.7</v>
      </c>
      <c r="K149" s="268">
        <v>95.5</v>
      </c>
      <c r="L149" s="678">
        <v>95.5</v>
      </c>
      <c r="M149" s="655">
        <v>8.1</v>
      </c>
      <c r="N149" s="1619"/>
      <c r="O149" s="72">
        <v>111.2</v>
      </c>
      <c r="P149" s="72">
        <v>49.5</v>
      </c>
      <c r="Q149" s="736" t="s">
        <v>186</v>
      </c>
      <c r="R149" s="1817">
        <v>350</v>
      </c>
      <c r="S149" s="1421">
        <v>350</v>
      </c>
      <c r="T149" s="256">
        <v>350</v>
      </c>
      <c r="U149" s="1422">
        <v>350</v>
      </c>
      <c r="V149" s="1941"/>
    </row>
    <row r="150" spans="1:25" s="2" customFormat="1" ht="16.5" customHeight="1" x14ac:dyDescent="0.25">
      <c r="A150" s="2897"/>
      <c r="B150" s="2899"/>
      <c r="C150" s="2901"/>
      <c r="D150" s="2903"/>
      <c r="E150" s="2905"/>
      <c r="F150" s="2907"/>
      <c r="G150" s="146"/>
      <c r="H150" s="508" t="s">
        <v>287</v>
      </c>
      <c r="I150" s="29"/>
      <c r="J150" s="1725">
        <v>107.2</v>
      </c>
      <c r="K150" s="2673">
        <v>212</v>
      </c>
      <c r="L150" s="2674">
        <v>212</v>
      </c>
      <c r="M150" s="2675">
        <v>18</v>
      </c>
      <c r="N150" s="1725"/>
      <c r="O150" s="1711">
        <v>249.9</v>
      </c>
      <c r="P150" s="1711">
        <v>111.4</v>
      </c>
      <c r="Q150" s="1662"/>
      <c r="R150" s="1461"/>
      <c r="S150" s="2219"/>
      <c r="T150" s="194"/>
      <c r="U150" s="2216"/>
      <c r="V150" s="1941"/>
    </row>
    <row r="151" spans="1:25" s="2" customFormat="1" ht="16.5" customHeight="1" x14ac:dyDescent="0.25">
      <c r="A151" s="2897"/>
      <c r="B151" s="2899"/>
      <c r="C151" s="2901"/>
      <c r="D151" s="2903"/>
      <c r="E151" s="2905"/>
      <c r="F151" s="2907"/>
      <c r="G151" s="146"/>
      <c r="H151" s="1358" t="s">
        <v>333</v>
      </c>
      <c r="I151" s="1694"/>
      <c r="J151" s="1658"/>
      <c r="K151" s="2676">
        <v>2.6</v>
      </c>
      <c r="L151" s="2677">
        <v>2.6</v>
      </c>
      <c r="M151" s="2676"/>
      <c r="N151" s="1658"/>
      <c r="O151" s="1892"/>
      <c r="P151" s="1221"/>
      <c r="Q151" s="1662"/>
      <c r="R151" s="1461"/>
      <c r="S151" s="2518"/>
      <c r="T151" s="194"/>
      <c r="U151" s="2521"/>
      <c r="V151" s="1941"/>
    </row>
    <row r="152" spans="1:25" s="2" customFormat="1" ht="15" customHeight="1" thickBot="1" x14ac:dyDescent="0.3">
      <c r="A152" s="2897"/>
      <c r="B152" s="2899"/>
      <c r="C152" s="2901"/>
      <c r="D152" s="2903"/>
      <c r="E152" s="2905"/>
      <c r="F152" s="2907"/>
      <c r="G152" s="146"/>
      <c r="H152" s="57" t="s">
        <v>29</v>
      </c>
      <c r="I152" s="26">
        <f>SUM(I148:I150)</f>
        <v>1</v>
      </c>
      <c r="J152" s="1497">
        <f>SUM(J148:J150)</f>
        <v>155.9</v>
      </c>
      <c r="K152" s="1583">
        <f>SUM(K148:K151)</f>
        <v>310.10000000000002</v>
      </c>
      <c r="L152" s="643">
        <f>SUM(L148:L151)</f>
        <v>310.10000000000002</v>
      </c>
      <c r="M152" s="643">
        <f>SUM(M148:M151)</f>
        <v>26.1</v>
      </c>
      <c r="N152" s="1500">
        <f t="shared" ref="N152" si="37">SUM(N148:N151)</f>
        <v>0</v>
      </c>
      <c r="O152" s="55">
        <f>SUM(O148:O150)</f>
        <v>361.1</v>
      </c>
      <c r="P152" s="1497">
        <f>SUM(P148:P150)</f>
        <v>160.9</v>
      </c>
      <c r="Q152" s="75"/>
      <c r="R152" s="1461"/>
      <c r="S152" s="1425"/>
      <c r="T152" s="1438"/>
      <c r="U152" s="1426"/>
      <c r="V152" s="1941"/>
      <c r="X152" s="3"/>
    </row>
    <row r="153" spans="1:25" s="2" customFormat="1" ht="18.75" customHeight="1" x14ac:dyDescent="0.25">
      <c r="A153" s="2896" t="s">
        <v>17</v>
      </c>
      <c r="B153" s="2898" t="s">
        <v>39</v>
      </c>
      <c r="C153" s="2900" t="s">
        <v>143</v>
      </c>
      <c r="D153" s="2908" t="s">
        <v>298</v>
      </c>
      <c r="E153" s="2904"/>
      <c r="F153" s="2906">
        <v>3</v>
      </c>
      <c r="G153" s="3135" t="s">
        <v>422</v>
      </c>
      <c r="H153" s="1811" t="s">
        <v>25</v>
      </c>
      <c r="I153" s="295">
        <v>5</v>
      </c>
      <c r="J153" s="1818">
        <v>5</v>
      </c>
      <c r="K153" s="1745">
        <v>5</v>
      </c>
      <c r="L153" s="688">
        <v>5</v>
      </c>
      <c r="M153" s="688"/>
      <c r="N153" s="1819"/>
      <c r="O153" s="659"/>
      <c r="P153" s="1746"/>
      <c r="Q153" s="1808" t="s">
        <v>187</v>
      </c>
      <c r="R153" s="1456">
        <v>1</v>
      </c>
      <c r="S153" s="2218"/>
      <c r="T153" s="2189"/>
      <c r="U153" s="2220"/>
      <c r="V153" s="1941"/>
    </row>
    <row r="154" spans="1:25" s="2" customFormat="1" ht="54.75" customHeight="1" x14ac:dyDescent="0.25">
      <c r="A154" s="2897"/>
      <c r="B154" s="2899"/>
      <c r="C154" s="2901"/>
      <c r="D154" s="2909"/>
      <c r="E154" s="2905"/>
      <c r="F154" s="2907"/>
      <c r="G154" s="3150"/>
      <c r="H154" s="24" t="s">
        <v>287</v>
      </c>
      <c r="I154" s="2343"/>
      <c r="J154" s="1752"/>
      <c r="K154" s="1943">
        <v>122.6</v>
      </c>
      <c r="L154" s="1709">
        <v>122.6</v>
      </c>
      <c r="M154" s="1709"/>
      <c r="N154" s="1725"/>
      <c r="O154" s="1710">
        <v>102</v>
      </c>
      <c r="P154" s="1711">
        <v>40.5</v>
      </c>
      <c r="Q154" s="1889" t="s">
        <v>428</v>
      </c>
      <c r="R154" s="1890"/>
      <c r="S154" s="976">
        <v>1</v>
      </c>
      <c r="T154" s="976"/>
      <c r="U154" s="873"/>
      <c r="V154" s="1941"/>
      <c r="Y154" s="3"/>
    </row>
    <row r="155" spans="1:25" s="2" customFormat="1" ht="30" customHeight="1" x14ac:dyDescent="0.25">
      <c r="A155" s="2897"/>
      <c r="B155" s="2899"/>
      <c r="C155" s="2901"/>
      <c r="D155" s="2909"/>
      <c r="E155" s="2905"/>
      <c r="F155" s="2907"/>
      <c r="G155" s="311"/>
      <c r="H155" s="2229" t="s">
        <v>25</v>
      </c>
      <c r="I155" s="2343"/>
      <c r="J155" s="1752"/>
      <c r="K155" s="1943">
        <v>21.7</v>
      </c>
      <c r="L155" s="1709">
        <v>21.7</v>
      </c>
      <c r="M155" s="1709"/>
      <c r="N155" s="1725"/>
      <c r="O155" s="1710">
        <v>18</v>
      </c>
      <c r="P155" s="1711">
        <v>7.1</v>
      </c>
      <c r="Q155" s="928" t="s">
        <v>427</v>
      </c>
      <c r="R155" s="1890"/>
      <c r="S155" s="976"/>
      <c r="T155" s="872">
        <v>340</v>
      </c>
      <c r="U155" s="873"/>
      <c r="V155" s="1941"/>
    </row>
    <row r="156" spans="1:25" s="2" customFormat="1" ht="15" customHeight="1" thickBot="1" x14ac:dyDescent="0.3">
      <c r="A156" s="2897"/>
      <c r="B156" s="2899"/>
      <c r="C156" s="2901"/>
      <c r="D156" s="2903"/>
      <c r="E156" s="2905"/>
      <c r="F156" s="2907"/>
      <c r="G156" s="146"/>
      <c r="H156" s="57" t="s">
        <v>29</v>
      </c>
      <c r="I156" s="1559">
        <f>SUM(I153)</f>
        <v>5</v>
      </c>
      <c r="J156" s="1820">
        <f>+J153</f>
        <v>5</v>
      </c>
      <c r="K156" s="1559">
        <f t="shared" ref="K156:P156" si="38">SUM(K153:K155)</f>
        <v>149.29999999999998</v>
      </c>
      <c r="L156" s="643">
        <f t="shared" si="38"/>
        <v>149.29999999999998</v>
      </c>
      <c r="M156" s="1580">
        <f t="shared" si="38"/>
        <v>0</v>
      </c>
      <c r="N156" s="1491">
        <f t="shared" si="38"/>
        <v>0</v>
      </c>
      <c r="O156" s="1559">
        <f t="shared" si="38"/>
        <v>120</v>
      </c>
      <c r="P156" s="1559">
        <f t="shared" si="38"/>
        <v>47.6</v>
      </c>
      <c r="Q156" s="398" t="s">
        <v>426</v>
      </c>
      <c r="R156" s="1464"/>
      <c r="S156" s="2230"/>
      <c r="T156" s="1435"/>
      <c r="U156" s="2217">
        <v>1</v>
      </c>
      <c r="V156" s="1941"/>
    </row>
    <row r="157" spans="1:25" s="2" customFormat="1" ht="27.75" customHeight="1" x14ac:dyDescent="0.25">
      <c r="A157" s="2896" t="s">
        <v>17</v>
      </c>
      <c r="B157" s="2898" t="s">
        <v>39</v>
      </c>
      <c r="C157" s="2900" t="s">
        <v>144</v>
      </c>
      <c r="D157" s="2902" t="s">
        <v>258</v>
      </c>
      <c r="E157" s="2904"/>
      <c r="F157" s="2906">
        <v>5</v>
      </c>
      <c r="G157" s="3151" t="s">
        <v>355</v>
      </c>
      <c r="H157" s="487" t="s">
        <v>25</v>
      </c>
      <c r="I157" s="357">
        <v>126.6</v>
      </c>
      <c r="J157" s="1498">
        <v>126.6</v>
      </c>
      <c r="K157" s="357">
        <f>132.3-100</f>
        <v>32.300000000000011</v>
      </c>
      <c r="L157" s="689">
        <f>132.3-100</f>
        <v>32.300000000000011</v>
      </c>
      <c r="M157" s="669"/>
      <c r="N157" s="1498"/>
      <c r="O157" s="356">
        <v>137.30000000000001</v>
      </c>
      <c r="P157" s="358">
        <v>97</v>
      </c>
      <c r="Q157" s="360" t="s">
        <v>236</v>
      </c>
      <c r="R157" s="1456">
        <v>3</v>
      </c>
      <c r="S157" s="1971">
        <v>5</v>
      </c>
      <c r="T157" s="1972">
        <v>4</v>
      </c>
      <c r="U157" s="1973">
        <v>2</v>
      </c>
      <c r="V157" s="1941"/>
    </row>
    <row r="158" spans="1:25" s="2" customFormat="1" ht="27.75" customHeight="1" x14ac:dyDescent="0.25">
      <c r="A158" s="2897"/>
      <c r="B158" s="2899"/>
      <c r="C158" s="2901"/>
      <c r="D158" s="2903"/>
      <c r="E158" s="2905"/>
      <c r="F158" s="2907"/>
      <c r="G158" s="3156"/>
      <c r="H158" s="1934" t="s">
        <v>281</v>
      </c>
      <c r="I158" s="384"/>
      <c r="J158" s="1494"/>
      <c r="K158" s="384">
        <v>100</v>
      </c>
      <c r="L158" s="634">
        <v>100</v>
      </c>
      <c r="M158" s="1052"/>
      <c r="N158" s="1494"/>
      <c r="O158" s="385"/>
      <c r="P158" s="1220"/>
      <c r="Q158" s="2211" t="s">
        <v>237</v>
      </c>
      <c r="R158" s="1448">
        <v>1</v>
      </c>
      <c r="S158" s="187"/>
      <c r="T158" s="874"/>
      <c r="U158" s="364"/>
      <c r="V158" s="1941"/>
      <c r="X158" s="3"/>
    </row>
    <row r="159" spans="1:25" s="2" customFormat="1" ht="27.75" customHeight="1" x14ac:dyDescent="0.25">
      <c r="A159" s="2897"/>
      <c r="B159" s="2899"/>
      <c r="C159" s="2901"/>
      <c r="D159" s="2903"/>
      <c r="E159" s="2905"/>
      <c r="F159" s="2907"/>
      <c r="G159" s="3156"/>
      <c r="H159" s="1930"/>
      <c r="I159" s="284"/>
      <c r="J159" s="1713"/>
      <c r="K159" s="284"/>
      <c r="L159" s="676"/>
      <c r="M159" s="653"/>
      <c r="N159" s="1713"/>
      <c r="O159" s="1715"/>
      <c r="P159" s="1084"/>
      <c r="Q159" s="2192"/>
      <c r="R159" s="1462"/>
      <c r="S159" s="2219"/>
      <c r="T159" s="194"/>
      <c r="U159" s="2216"/>
      <c r="V159" s="1941"/>
    </row>
    <row r="160" spans="1:25" s="2" customFormat="1" ht="15" customHeight="1" thickBot="1" x14ac:dyDescent="0.3">
      <c r="A160" s="2897"/>
      <c r="B160" s="2899"/>
      <c r="C160" s="2901"/>
      <c r="D160" s="2903"/>
      <c r="E160" s="2905"/>
      <c r="F160" s="2907"/>
      <c r="G160" s="3152"/>
      <c r="H160" s="359" t="s">
        <v>29</v>
      </c>
      <c r="I160" s="85">
        <f>SUM(I157:I158)</f>
        <v>126.6</v>
      </c>
      <c r="J160" s="1203">
        <f>J158+J157</f>
        <v>126.6</v>
      </c>
      <c r="K160" s="85">
        <f>SUM(K157:K159)</f>
        <v>132.30000000000001</v>
      </c>
      <c r="L160" s="683">
        <f t="shared" ref="L160:P160" si="39">SUM(L157:L159)</f>
        <v>132.30000000000001</v>
      </c>
      <c r="M160" s="683">
        <f t="shared" si="39"/>
        <v>0</v>
      </c>
      <c r="N160" s="660">
        <f t="shared" si="39"/>
        <v>0</v>
      </c>
      <c r="O160" s="85">
        <f t="shared" si="39"/>
        <v>137.30000000000001</v>
      </c>
      <c r="P160" s="85">
        <f t="shared" si="39"/>
        <v>97</v>
      </c>
      <c r="Q160" s="431"/>
      <c r="R160" s="1462"/>
      <c r="S160" s="2219"/>
      <c r="T160" s="194"/>
      <c r="U160" s="2217"/>
      <c r="V160" s="1941"/>
    </row>
    <row r="161" spans="1:30" s="2" customFormat="1" ht="16.5" customHeight="1" thickBot="1" x14ac:dyDescent="0.3">
      <c r="A161" s="2373" t="s">
        <v>17</v>
      </c>
      <c r="B161" s="8" t="s">
        <v>39</v>
      </c>
      <c r="C161" s="2856" t="s">
        <v>47</v>
      </c>
      <c r="D161" s="2856"/>
      <c r="E161" s="2856"/>
      <c r="F161" s="2856"/>
      <c r="G161" s="2856"/>
      <c r="H161" s="2856"/>
      <c r="I161" s="121">
        <f>I160+I156+I152+I147+I145+I140+I133+I123+I121</f>
        <v>6083</v>
      </c>
      <c r="J161" s="1499">
        <f t="shared" ref="J161:P161" si="40">J147+J145+J140+J133+J123+J121+J152+J156+J160</f>
        <v>6392.6999999999989</v>
      </c>
      <c r="K161" s="121">
        <f t="shared" si="40"/>
        <v>7670.3</v>
      </c>
      <c r="L161" s="647">
        <f t="shared" si="40"/>
        <v>7452.5000000000009</v>
      </c>
      <c r="M161" s="935">
        <f t="shared" si="40"/>
        <v>3033.2</v>
      </c>
      <c r="N161" s="1499">
        <f t="shared" si="40"/>
        <v>217.79999999999998</v>
      </c>
      <c r="O161" s="1516">
        <f t="shared" si="40"/>
        <v>7284.3</v>
      </c>
      <c r="P161" s="1516">
        <f t="shared" si="40"/>
        <v>6949.5</v>
      </c>
      <c r="Q161" s="2857"/>
      <c r="R161" s="2858"/>
      <c r="S161" s="2858"/>
      <c r="T161" s="2858"/>
      <c r="U161" s="2859"/>
      <c r="V161" s="1941"/>
      <c r="X161" s="2" t="s">
        <v>189</v>
      </c>
      <c r="AB161" s="3"/>
    </row>
    <row r="162" spans="1:30" s="2" customFormat="1" ht="18" customHeight="1" thickBot="1" x14ac:dyDescent="0.3">
      <c r="A162" s="2379" t="s">
        <v>17</v>
      </c>
      <c r="B162" s="8" t="s">
        <v>43</v>
      </c>
      <c r="C162" s="2893" t="s">
        <v>82</v>
      </c>
      <c r="D162" s="2893"/>
      <c r="E162" s="2893"/>
      <c r="F162" s="2893"/>
      <c r="G162" s="2893"/>
      <c r="H162" s="2893"/>
      <c r="I162" s="2893"/>
      <c r="J162" s="2893"/>
      <c r="K162" s="2893"/>
      <c r="L162" s="2893"/>
      <c r="M162" s="2893"/>
      <c r="N162" s="2893"/>
      <c r="O162" s="2893"/>
      <c r="P162" s="2893"/>
      <c r="Q162" s="2893"/>
      <c r="R162" s="2893"/>
      <c r="S162" s="2893"/>
      <c r="T162" s="2893"/>
      <c r="U162" s="2894"/>
      <c r="V162" s="1941"/>
    </row>
    <row r="163" spans="1:30" s="3" customFormat="1" ht="54.75" customHeight="1" x14ac:dyDescent="0.25">
      <c r="A163" s="2374" t="s">
        <v>17</v>
      </c>
      <c r="B163" s="2008" t="s">
        <v>43</v>
      </c>
      <c r="C163" s="362" t="s">
        <v>17</v>
      </c>
      <c r="D163" s="297" t="s">
        <v>83</v>
      </c>
      <c r="E163" s="245"/>
      <c r="F163" s="308"/>
      <c r="G163" s="1595"/>
      <c r="H163" s="213"/>
      <c r="I163" s="668"/>
      <c r="J163" s="1923"/>
      <c r="K163" s="350"/>
      <c r="L163" s="699"/>
      <c r="M163" s="691"/>
      <c r="N163" s="1487"/>
      <c r="O163" s="691"/>
      <c r="P163" s="1513"/>
      <c r="Q163" s="445"/>
      <c r="R163" s="1463"/>
      <c r="S163" s="447"/>
      <c r="T163" s="1439"/>
      <c r="U163" s="1524"/>
      <c r="V163" s="1962"/>
    </row>
    <row r="164" spans="1:30" s="3" customFormat="1" ht="17.25" customHeight="1" x14ac:dyDescent="0.25">
      <c r="A164" s="2375"/>
      <c r="B164" s="2248"/>
      <c r="C164" s="491"/>
      <c r="D164" s="2895" t="s">
        <v>442</v>
      </c>
      <c r="E164" s="2240" t="s">
        <v>85</v>
      </c>
      <c r="F164" s="2242">
        <v>5</v>
      </c>
      <c r="G164" s="3181" t="s">
        <v>351</v>
      </c>
      <c r="H164" s="349" t="s">
        <v>25</v>
      </c>
      <c r="I164" s="239">
        <v>34.799999999999997</v>
      </c>
      <c r="J164" s="1751">
        <v>34.799999999999997</v>
      </c>
      <c r="K164" s="239">
        <v>35.6</v>
      </c>
      <c r="L164" s="700"/>
      <c r="M164" s="692"/>
      <c r="N164" s="1979">
        <v>35.6</v>
      </c>
      <c r="O164" s="692">
        <v>47.4</v>
      </c>
      <c r="P164" s="1822"/>
      <c r="Q164" s="323" t="s">
        <v>80</v>
      </c>
      <c r="R164" s="1823"/>
      <c r="S164" s="324">
        <v>1</v>
      </c>
      <c r="T164" s="1824"/>
      <c r="U164" s="329"/>
      <c r="V164" s="1962"/>
    </row>
    <row r="165" spans="1:30" s="3" customFormat="1" ht="17.25" customHeight="1" x14ac:dyDescent="0.25">
      <c r="A165" s="2375"/>
      <c r="B165" s="2248"/>
      <c r="C165" s="491"/>
      <c r="D165" s="2895"/>
      <c r="E165" s="2241"/>
      <c r="F165" s="2243"/>
      <c r="G165" s="3182"/>
      <c r="H165" s="523" t="s">
        <v>287</v>
      </c>
      <c r="I165" s="269"/>
      <c r="J165" s="1754"/>
      <c r="K165" s="51">
        <v>330.1</v>
      </c>
      <c r="L165" s="701"/>
      <c r="M165" s="983"/>
      <c r="N165" s="1658">
        <v>330.1</v>
      </c>
      <c r="O165" s="1622">
        <v>172.8</v>
      </c>
      <c r="P165" s="52"/>
      <c r="Q165" s="130" t="s">
        <v>352</v>
      </c>
      <c r="R165" s="1825"/>
      <c r="S165" s="187">
        <v>80</v>
      </c>
      <c r="T165" s="875">
        <v>100</v>
      </c>
      <c r="U165" s="364"/>
      <c r="V165" s="1962"/>
    </row>
    <row r="166" spans="1:30" s="3" customFormat="1" ht="17.25" customHeight="1" x14ac:dyDescent="0.25">
      <c r="A166" s="2375"/>
      <c r="B166" s="2248"/>
      <c r="C166" s="247"/>
      <c r="D166" s="3038"/>
      <c r="E166" s="2324"/>
      <c r="F166" s="2325"/>
      <c r="G166" s="3183"/>
      <c r="H166" s="209" t="s">
        <v>281</v>
      </c>
      <c r="I166" s="270"/>
      <c r="J166" s="1752"/>
      <c r="K166" s="29">
        <f>32.3-14.5+2.4</f>
        <v>20.199999999999996</v>
      </c>
      <c r="L166" s="1709"/>
      <c r="M166" s="1710"/>
      <c r="N166" s="1725">
        <f>+K166</f>
        <v>20.199999999999996</v>
      </c>
      <c r="O166" s="709"/>
      <c r="P166" s="1555"/>
      <c r="Q166" s="305" t="s">
        <v>435</v>
      </c>
      <c r="R166" s="1827"/>
      <c r="S166" s="976"/>
      <c r="T166" s="1828">
        <v>100</v>
      </c>
      <c r="U166" s="873"/>
      <c r="V166" s="1962"/>
    </row>
    <row r="167" spans="1:30" s="3" customFormat="1" ht="15.75" customHeight="1" x14ac:dyDescent="0.25">
      <c r="A167" s="2375"/>
      <c r="B167" s="2006"/>
      <c r="C167" s="491"/>
      <c r="D167" s="2885" t="s">
        <v>437</v>
      </c>
      <c r="E167" s="2241" t="s">
        <v>85</v>
      </c>
      <c r="F167" s="2243">
        <v>5</v>
      </c>
      <c r="G167" s="3182" t="s">
        <v>351</v>
      </c>
      <c r="H167" s="2273" t="s">
        <v>25</v>
      </c>
      <c r="I167" s="268">
        <v>13.5</v>
      </c>
      <c r="J167" s="1661">
        <v>13.5</v>
      </c>
      <c r="K167" s="23">
        <v>11.4</v>
      </c>
      <c r="L167" s="678"/>
      <c r="M167" s="655"/>
      <c r="N167" s="1619">
        <v>11.4</v>
      </c>
      <c r="O167" s="655">
        <v>30.3</v>
      </c>
      <c r="P167" s="102"/>
      <c r="Q167" s="480" t="s">
        <v>80</v>
      </c>
      <c r="R167" s="1829"/>
      <c r="S167" s="974">
        <v>1</v>
      </c>
      <c r="T167" s="1830"/>
      <c r="U167" s="975"/>
      <c r="V167" s="1962"/>
      <c r="W167" s="1087"/>
    </row>
    <row r="168" spans="1:30" s="3" customFormat="1" ht="27.75" customHeight="1" x14ac:dyDescent="0.25">
      <c r="A168" s="2375"/>
      <c r="B168" s="2006"/>
      <c r="C168" s="491"/>
      <c r="D168" s="2885"/>
      <c r="E168" s="1826"/>
      <c r="F168" s="2202"/>
      <c r="G168" s="3182"/>
      <c r="H168" s="327" t="s">
        <v>287</v>
      </c>
      <c r="I168" s="51"/>
      <c r="J168" s="1924"/>
      <c r="K168" s="51">
        <v>105.6</v>
      </c>
      <c r="L168" s="1980"/>
      <c r="M168" s="1981"/>
      <c r="N168" s="1658">
        <f>+K168</f>
        <v>105.6</v>
      </c>
      <c r="O168" s="983">
        <v>130.30000000000001</v>
      </c>
      <c r="P168" s="52"/>
      <c r="Q168" s="1831" t="s">
        <v>260</v>
      </c>
      <c r="R168" s="1823"/>
      <c r="S168" s="324">
        <v>50</v>
      </c>
      <c r="T168" s="1832">
        <v>100</v>
      </c>
      <c r="U168" s="329"/>
      <c r="V168" s="1962"/>
      <c r="W168" s="1087"/>
    </row>
    <row r="169" spans="1:30" s="3" customFormat="1" ht="17.25" customHeight="1" x14ac:dyDescent="0.25">
      <c r="A169" s="2375"/>
      <c r="B169" s="2006"/>
      <c r="C169" s="491"/>
      <c r="D169" s="2885"/>
      <c r="E169" s="1826"/>
      <c r="F169" s="2202"/>
      <c r="G169" s="3182"/>
      <c r="H169" s="508" t="s">
        <v>281</v>
      </c>
      <c r="I169" s="29"/>
      <c r="J169" s="1925"/>
      <c r="K169" s="29">
        <f>11.4-3</f>
        <v>8.4</v>
      </c>
      <c r="L169" s="2064"/>
      <c r="M169" s="2065"/>
      <c r="N169" s="1725">
        <f>+K169</f>
        <v>8.4</v>
      </c>
      <c r="O169" s="709"/>
      <c r="P169" s="1555"/>
      <c r="Q169" s="480" t="s">
        <v>218</v>
      </c>
      <c r="R169" s="1829"/>
      <c r="S169" s="974"/>
      <c r="T169" s="1830">
        <v>100</v>
      </c>
      <c r="U169" s="975"/>
      <c r="V169" s="1962"/>
      <c r="W169" s="1087"/>
    </row>
    <row r="170" spans="1:30" s="2" customFormat="1" ht="48" customHeight="1" x14ac:dyDescent="0.25">
      <c r="A170" s="2375"/>
      <c r="B170" s="2248"/>
      <c r="C170" s="2291"/>
      <c r="D170" s="2884" t="s">
        <v>431</v>
      </c>
      <c r="E170" s="1539" t="s">
        <v>85</v>
      </c>
      <c r="F170" s="2242">
        <v>5</v>
      </c>
      <c r="G170" s="3181" t="s">
        <v>417</v>
      </c>
      <c r="H170" s="327" t="s">
        <v>25</v>
      </c>
      <c r="I170" s="51"/>
      <c r="J170" s="1754"/>
      <c r="K170" s="2510">
        <v>96</v>
      </c>
      <c r="L170" s="2512"/>
      <c r="M170" s="2515"/>
      <c r="N170" s="1517">
        <v>96</v>
      </c>
      <c r="O170" s="2515">
        <v>639.4</v>
      </c>
      <c r="P170" s="2508">
        <v>2721.6</v>
      </c>
      <c r="Q170" s="1196" t="s">
        <v>80</v>
      </c>
      <c r="R170" s="1631"/>
      <c r="S170" s="411">
        <v>1</v>
      </c>
      <c r="T170" s="1833"/>
      <c r="U170" s="1632"/>
      <c r="V170" s="1941"/>
      <c r="Y170" s="3"/>
    </row>
    <row r="171" spans="1:30" s="2" customFormat="1" ht="48" customHeight="1" x14ac:dyDescent="0.25">
      <c r="A171" s="2730"/>
      <c r="B171" s="2731"/>
      <c r="C171" s="2727"/>
      <c r="D171" s="3170"/>
      <c r="E171" s="918" t="s">
        <v>177</v>
      </c>
      <c r="F171" s="2325"/>
      <c r="G171" s="3183"/>
      <c r="H171" s="199"/>
      <c r="I171" s="106"/>
      <c r="J171" s="1751"/>
      <c r="K171" s="2511"/>
      <c r="L171" s="2513"/>
      <c r="M171" s="2516"/>
      <c r="N171" s="1490"/>
      <c r="O171" s="2516"/>
      <c r="P171" s="2509"/>
      <c r="Q171" s="1835" t="s">
        <v>353</v>
      </c>
      <c r="R171" s="1570"/>
      <c r="S171" s="1571"/>
      <c r="T171" s="1836">
        <v>25</v>
      </c>
      <c r="U171" s="1572">
        <v>100</v>
      </c>
      <c r="V171" s="1941"/>
      <c r="AD171" s="3"/>
    </row>
    <row r="172" spans="1:30" s="3" customFormat="1" ht="27" customHeight="1" x14ac:dyDescent="0.25">
      <c r="A172" s="2375"/>
      <c r="B172" s="2006"/>
      <c r="C172" s="122"/>
      <c r="D172" s="2868" t="s">
        <v>432</v>
      </c>
      <c r="E172" s="2241"/>
      <c r="F172" s="2346" t="s">
        <v>381</v>
      </c>
      <c r="G172" s="3171" t="s">
        <v>436</v>
      </c>
      <c r="H172" s="2273" t="s">
        <v>25</v>
      </c>
      <c r="I172" s="268">
        <v>640</v>
      </c>
      <c r="J172" s="1661">
        <v>160</v>
      </c>
      <c r="K172" s="268">
        <v>193</v>
      </c>
      <c r="L172" s="678"/>
      <c r="M172" s="655"/>
      <c r="N172" s="1619">
        <v>193</v>
      </c>
      <c r="O172" s="655">
        <v>229</v>
      </c>
      <c r="P172" s="405"/>
      <c r="Q172" s="1336" t="s">
        <v>80</v>
      </c>
      <c r="R172" s="1893">
        <v>1</v>
      </c>
      <c r="S172" s="221"/>
      <c r="T172" s="1712"/>
      <c r="U172" s="1894"/>
      <c r="V172" s="1962"/>
    </row>
    <row r="173" spans="1:30" s="3" customFormat="1" ht="27" customHeight="1" x14ac:dyDescent="0.25">
      <c r="A173" s="2375"/>
      <c r="B173" s="2006"/>
      <c r="C173" s="491"/>
      <c r="D173" s="2869"/>
      <c r="E173" s="2222"/>
      <c r="F173" s="1895"/>
      <c r="G173" s="3172"/>
      <c r="H173" s="209" t="s">
        <v>281</v>
      </c>
      <c r="I173" s="270"/>
      <c r="J173" s="1752"/>
      <c r="K173" s="270">
        <v>150</v>
      </c>
      <c r="L173" s="1709"/>
      <c r="M173" s="1710"/>
      <c r="N173" s="1725">
        <v>150</v>
      </c>
      <c r="O173" s="1710"/>
      <c r="P173" s="1711"/>
      <c r="Q173" s="1336" t="s">
        <v>261</v>
      </c>
      <c r="R173" s="1893">
        <v>20</v>
      </c>
      <c r="S173" s="221">
        <v>60</v>
      </c>
      <c r="T173" s="1712">
        <v>100</v>
      </c>
      <c r="U173" s="469"/>
      <c r="V173" s="1962"/>
    </row>
    <row r="174" spans="1:30" s="90" customFormat="1" ht="20.25" customHeight="1" x14ac:dyDescent="0.25">
      <c r="A174" s="2385"/>
      <c r="B174" s="320"/>
      <c r="C174" s="321"/>
      <c r="D174" s="2878" t="s">
        <v>182</v>
      </c>
      <c r="E174" s="2204" t="s">
        <v>85</v>
      </c>
      <c r="F174" s="1600">
        <v>1</v>
      </c>
      <c r="G174" s="1094" t="s">
        <v>430</v>
      </c>
      <c r="H174" s="2880" t="s">
        <v>25</v>
      </c>
      <c r="I174" s="2584">
        <v>320</v>
      </c>
      <c r="J174" s="3175">
        <v>320</v>
      </c>
      <c r="K174" s="2882">
        <v>350</v>
      </c>
      <c r="L174" s="2512"/>
      <c r="M174" s="2515"/>
      <c r="N174" s="1517">
        <v>350</v>
      </c>
      <c r="O174" s="3177"/>
      <c r="P174" s="2870"/>
      <c r="Q174" s="2174" t="s">
        <v>212</v>
      </c>
      <c r="R174" s="1588">
        <v>2</v>
      </c>
      <c r="S174" s="1589">
        <v>2</v>
      </c>
      <c r="T174" s="1601"/>
      <c r="U174" s="1602"/>
      <c r="V174" s="1963"/>
    </row>
    <row r="175" spans="1:30" s="90" customFormat="1" ht="24" customHeight="1" x14ac:dyDescent="0.25">
      <c r="A175" s="2385"/>
      <c r="B175" s="322"/>
      <c r="C175" s="321"/>
      <c r="D175" s="2879"/>
      <c r="E175" s="2228"/>
      <c r="F175" s="900"/>
      <c r="G175" s="1598"/>
      <c r="H175" s="2881"/>
      <c r="I175" s="2585"/>
      <c r="J175" s="3176"/>
      <c r="K175" s="2883"/>
      <c r="L175" s="2513"/>
      <c r="M175" s="2516"/>
      <c r="N175" s="1490"/>
      <c r="O175" s="3178"/>
      <c r="P175" s="2871"/>
      <c r="Q175" s="1590"/>
      <c r="R175" s="1591"/>
      <c r="S175" s="1592"/>
      <c r="T175" s="1599"/>
      <c r="U175" s="1526"/>
      <c r="V175" s="1963"/>
    </row>
    <row r="176" spans="1:30" s="1" customFormat="1" ht="23.25" customHeight="1" x14ac:dyDescent="0.2">
      <c r="A176" s="2380"/>
      <c r="B176" s="2006"/>
      <c r="C176" s="2024"/>
      <c r="D176" s="2834" t="s">
        <v>224</v>
      </c>
      <c r="E176" s="1837"/>
      <c r="F176" s="933" t="s">
        <v>76</v>
      </c>
      <c r="G176" s="3173" t="s">
        <v>418</v>
      </c>
      <c r="H176" s="891" t="s">
        <v>25</v>
      </c>
      <c r="I176" s="259">
        <v>94.4</v>
      </c>
      <c r="J176" s="1935">
        <f>105-10.6</f>
        <v>94.4</v>
      </c>
      <c r="K176" s="259">
        <f>+L176</f>
        <v>75.900000000000006</v>
      </c>
      <c r="L176" s="690">
        <v>75.900000000000006</v>
      </c>
      <c r="M176" s="670"/>
      <c r="N176" s="1676"/>
      <c r="O176" s="1326"/>
      <c r="P176" s="1667"/>
      <c r="Q176" s="1674" t="s">
        <v>223</v>
      </c>
      <c r="R176" s="1631">
        <v>8</v>
      </c>
      <c r="S176" s="1931">
        <v>9</v>
      </c>
      <c r="T176" s="1833">
        <v>9</v>
      </c>
      <c r="U176" s="1632">
        <v>9</v>
      </c>
      <c r="V176" s="1967"/>
      <c r="W176" s="128"/>
      <c r="Y176" s="128"/>
      <c r="AB176" s="128"/>
    </row>
    <row r="177" spans="1:28" s="1" customFormat="1" ht="23.25" customHeight="1" x14ac:dyDescent="0.2">
      <c r="A177" s="2380"/>
      <c r="B177" s="2006"/>
      <c r="C177" s="2024"/>
      <c r="D177" s="2834"/>
      <c r="E177" s="1837"/>
      <c r="F177" s="933"/>
      <c r="G177" s="3174"/>
      <c r="H177" s="503" t="s">
        <v>281</v>
      </c>
      <c r="I177" s="110">
        <v>10.6</v>
      </c>
      <c r="J177" s="1926">
        <v>10.6</v>
      </c>
      <c r="K177" s="259">
        <f>+L177</f>
        <v>9.1999999999999993</v>
      </c>
      <c r="L177" s="676">
        <v>9.1999999999999993</v>
      </c>
      <c r="M177" s="653"/>
      <c r="N177" s="1842"/>
      <c r="O177" s="651"/>
      <c r="P177" s="389"/>
      <c r="Q177" s="1843"/>
      <c r="R177" s="1838"/>
      <c r="S177" s="1839"/>
      <c r="T177" s="1428"/>
      <c r="U177" s="1841"/>
      <c r="V177" s="1967"/>
      <c r="W177" s="128"/>
      <c r="Y177" s="128"/>
      <c r="AB177" s="128"/>
    </row>
    <row r="178" spans="1:28" s="3" customFormat="1" ht="29.25" customHeight="1" x14ac:dyDescent="0.25">
      <c r="A178" s="2375"/>
      <c r="B178" s="2006"/>
      <c r="C178" s="122"/>
      <c r="D178" s="2878" t="s">
        <v>185</v>
      </c>
      <c r="E178" s="3179"/>
      <c r="F178" s="336">
        <v>3</v>
      </c>
      <c r="G178" s="232"/>
      <c r="H178" s="211" t="s">
        <v>25</v>
      </c>
      <c r="I178" s="335">
        <v>6.3</v>
      </c>
      <c r="J178" s="1927">
        <v>6.3</v>
      </c>
      <c r="K178" s="335"/>
      <c r="L178" s="704"/>
      <c r="M178" s="696"/>
      <c r="N178" s="1489"/>
      <c r="O178" s="696"/>
      <c r="P178" s="296"/>
      <c r="Q178" s="303" t="s">
        <v>84</v>
      </c>
      <c r="R178" s="1844">
        <v>1</v>
      </c>
      <c r="S178" s="1537"/>
      <c r="T178" s="1538"/>
      <c r="U178" s="1343"/>
      <c r="V178" s="1962"/>
    </row>
    <row r="179" spans="1:28" s="3" customFormat="1" ht="18.75" customHeight="1" x14ac:dyDescent="0.25">
      <c r="A179" s="2375"/>
      <c r="B179" s="2006"/>
      <c r="C179" s="122"/>
      <c r="D179" s="2879"/>
      <c r="E179" s="3180"/>
      <c r="F179" s="1845" t="s">
        <v>76</v>
      </c>
      <c r="G179" s="1846"/>
      <c r="H179" s="211" t="s">
        <v>25</v>
      </c>
      <c r="I179" s="335">
        <v>176.3</v>
      </c>
      <c r="J179" s="1927">
        <v>176.3</v>
      </c>
      <c r="K179" s="335"/>
      <c r="L179" s="704"/>
      <c r="M179" s="696"/>
      <c r="N179" s="1489"/>
      <c r="O179" s="696"/>
      <c r="P179" s="296"/>
      <c r="Q179" s="304" t="s">
        <v>184</v>
      </c>
      <c r="R179" s="1844">
        <v>2</v>
      </c>
      <c r="S179" s="1342"/>
      <c r="T179" s="1536"/>
      <c r="U179" s="1343"/>
      <c r="V179" s="1962"/>
    </row>
    <row r="180" spans="1:28" s="3" customFormat="1" ht="40.5" customHeight="1" x14ac:dyDescent="0.25">
      <c r="A180" s="2375"/>
      <c r="B180" s="2006"/>
      <c r="C180" s="1266"/>
      <c r="D180" s="922" t="s">
        <v>264</v>
      </c>
      <c r="E180" s="2034"/>
      <c r="F180" s="1316" t="s">
        <v>22</v>
      </c>
      <c r="G180" s="1596"/>
      <c r="H180" s="2033" t="s">
        <v>25</v>
      </c>
      <c r="I180" s="2585">
        <v>13.2</v>
      </c>
      <c r="J180" s="1928">
        <v>13.2</v>
      </c>
      <c r="K180" s="2523"/>
      <c r="L180" s="422"/>
      <c r="M180" s="694"/>
      <c r="N180" s="1488"/>
      <c r="O180" s="654"/>
      <c r="P180" s="72"/>
      <c r="Q180" s="1585" t="s">
        <v>262</v>
      </c>
      <c r="R180" s="1586">
        <v>22.5</v>
      </c>
      <c r="S180" s="1587"/>
      <c r="T180" s="1440"/>
      <c r="U180" s="1525"/>
      <c r="V180" s="1962"/>
    </row>
    <row r="181" spans="1:28" s="2" customFormat="1" ht="16.5" customHeight="1" thickBot="1" x14ac:dyDescent="0.3">
      <c r="A181" s="2378"/>
      <c r="B181" s="2009"/>
      <c r="C181" s="492"/>
      <c r="D181" s="2872" t="s">
        <v>38</v>
      </c>
      <c r="E181" s="2873"/>
      <c r="F181" s="2873"/>
      <c r="G181" s="2873"/>
      <c r="H181" s="2874"/>
      <c r="I181" s="2586">
        <f t="shared" ref="I181:P181" si="41">SUM(I164:I180)</f>
        <v>1309.0999999999999</v>
      </c>
      <c r="J181" s="2587">
        <f t="shared" si="41"/>
        <v>829.09999999999991</v>
      </c>
      <c r="K181" s="2588">
        <f t="shared" si="41"/>
        <v>1385.4</v>
      </c>
      <c r="L181" s="2586">
        <f t="shared" si="41"/>
        <v>85.100000000000009</v>
      </c>
      <c r="M181" s="2589">
        <f t="shared" si="41"/>
        <v>0</v>
      </c>
      <c r="N181" s="2590">
        <f t="shared" si="41"/>
        <v>1300.3</v>
      </c>
      <c r="O181" s="2586">
        <f t="shared" si="41"/>
        <v>1249.2</v>
      </c>
      <c r="P181" s="2591">
        <f t="shared" si="41"/>
        <v>2721.6</v>
      </c>
      <c r="Q181" s="2875"/>
      <c r="R181" s="2876"/>
      <c r="S181" s="2876"/>
      <c r="T181" s="2876"/>
      <c r="U181" s="2877"/>
      <c r="V181" s="1941"/>
    </row>
    <row r="182" spans="1:28" s="2" customFormat="1" ht="16.5" customHeight="1" thickBot="1" x14ac:dyDescent="0.3">
      <c r="A182" s="2373" t="s">
        <v>17</v>
      </c>
      <c r="B182" s="133" t="s">
        <v>43</v>
      </c>
      <c r="C182" s="2886" t="s">
        <v>47</v>
      </c>
      <c r="D182" s="2856"/>
      <c r="E182" s="2856"/>
      <c r="F182" s="2856"/>
      <c r="G182" s="2856"/>
      <c r="H182" s="2887"/>
      <c r="I182" s="935">
        <f>I181</f>
        <v>1309.0999999999999</v>
      </c>
      <c r="J182" s="1499">
        <f t="shared" ref="J182:P182" si="42">J181</f>
        <v>829.09999999999991</v>
      </c>
      <c r="K182" s="121">
        <f>K181</f>
        <v>1385.4</v>
      </c>
      <c r="L182" s="647">
        <f t="shared" ref="L182:N182" si="43">L181</f>
        <v>85.100000000000009</v>
      </c>
      <c r="M182" s="935">
        <f t="shared" si="43"/>
        <v>0</v>
      </c>
      <c r="N182" s="1499">
        <f t="shared" si="43"/>
        <v>1300.3</v>
      </c>
      <c r="O182" s="1516">
        <f t="shared" ref="O182" si="44">O181</f>
        <v>1249.2</v>
      </c>
      <c r="P182" s="121">
        <f t="shared" si="42"/>
        <v>2721.6</v>
      </c>
      <c r="Q182" s="2857"/>
      <c r="R182" s="2858"/>
      <c r="S182" s="2858"/>
      <c r="T182" s="2858"/>
      <c r="U182" s="2859"/>
      <c r="V182" s="1941"/>
    </row>
    <row r="183" spans="1:28" s="1" customFormat="1" ht="16.5" customHeight="1" thickBot="1" x14ac:dyDescent="0.25">
      <c r="A183" s="2373" t="s">
        <v>17</v>
      </c>
      <c r="B183" s="133" t="s">
        <v>45</v>
      </c>
      <c r="C183" s="2864" t="s">
        <v>87</v>
      </c>
      <c r="D183" s="2865"/>
      <c r="E183" s="2865"/>
      <c r="F183" s="2865"/>
      <c r="G183" s="2865"/>
      <c r="H183" s="2865"/>
      <c r="I183" s="2865"/>
      <c r="J183" s="2865"/>
      <c r="K183" s="2865"/>
      <c r="L183" s="2865"/>
      <c r="M183" s="2865"/>
      <c r="N183" s="2865"/>
      <c r="O183" s="2865"/>
      <c r="P183" s="2865"/>
      <c r="Q183" s="2865"/>
      <c r="R183" s="2865"/>
      <c r="S183" s="2865"/>
      <c r="T183" s="2865"/>
      <c r="U183" s="2866"/>
      <c r="V183" s="1968"/>
    </row>
    <row r="184" spans="1:28" s="1" customFormat="1" ht="26.25" customHeight="1" x14ac:dyDescent="0.2">
      <c r="A184" s="2374" t="s">
        <v>17</v>
      </c>
      <c r="B184" s="2008" t="s">
        <v>45</v>
      </c>
      <c r="C184" s="2010" t="s">
        <v>17</v>
      </c>
      <c r="D184" s="135" t="s">
        <v>88</v>
      </c>
      <c r="E184" s="344"/>
      <c r="F184" s="136"/>
      <c r="G184" s="311"/>
      <c r="H184" s="446"/>
      <c r="I184" s="93"/>
      <c r="J184" s="1502"/>
      <c r="K184" s="707"/>
      <c r="L184" s="713"/>
      <c r="M184" s="707"/>
      <c r="N184" s="1502"/>
      <c r="O184" s="94"/>
      <c r="P184" s="1106"/>
      <c r="Q184" s="138"/>
      <c r="R184" s="1456"/>
      <c r="S184" s="2045"/>
      <c r="T184" s="2013"/>
      <c r="U184" s="2040"/>
      <c r="V184" s="1968"/>
      <c r="X184" s="128"/>
    </row>
    <row r="185" spans="1:28" s="1" customFormat="1" ht="15.75" customHeight="1" x14ac:dyDescent="0.2">
      <c r="A185" s="2375"/>
      <c r="B185" s="2006"/>
      <c r="C185" s="2011"/>
      <c r="D185" s="2833" t="s">
        <v>211</v>
      </c>
      <c r="E185" s="1162"/>
      <c r="F185" s="136">
        <v>1</v>
      </c>
      <c r="G185" s="1441" t="s">
        <v>430</v>
      </c>
      <c r="H185" s="1431" t="s">
        <v>25</v>
      </c>
      <c r="I185" s="125">
        <v>350</v>
      </c>
      <c r="J185" s="1493">
        <v>850</v>
      </c>
      <c r="K185" s="708">
        <v>350</v>
      </c>
      <c r="L185" s="714"/>
      <c r="M185" s="708"/>
      <c r="N185" s="1493">
        <v>350</v>
      </c>
      <c r="O185" s="139">
        <v>350</v>
      </c>
      <c r="P185" s="1107">
        <v>350</v>
      </c>
      <c r="Q185" s="365" t="s">
        <v>210</v>
      </c>
      <c r="R185" s="1465">
        <v>34</v>
      </c>
      <c r="S185" s="141">
        <v>10</v>
      </c>
      <c r="T185" s="1441">
        <v>10</v>
      </c>
      <c r="U185" s="1527">
        <v>10</v>
      </c>
      <c r="V185" s="1968"/>
    </row>
    <row r="186" spans="1:28" s="1" customFormat="1" ht="15.75" customHeight="1" x14ac:dyDescent="0.2">
      <c r="A186" s="2375"/>
      <c r="B186" s="2006"/>
      <c r="C186" s="2011"/>
      <c r="D186" s="2834"/>
      <c r="E186" s="1162"/>
      <c r="F186" s="109"/>
      <c r="G186" s="311"/>
      <c r="H186" s="1431" t="s">
        <v>281</v>
      </c>
      <c r="I186" s="125"/>
      <c r="J186" s="1494">
        <v>510</v>
      </c>
      <c r="K186" s="1052"/>
      <c r="L186" s="634"/>
      <c r="M186" s="1052"/>
      <c r="N186" s="1494"/>
      <c r="O186" s="385"/>
      <c r="P186" s="1220"/>
      <c r="Q186" s="366"/>
      <c r="R186" s="1466"/>
      <c r="S186" s="145"/>
      <c r="T186" s="311"/>
      <c r="U186" s="1528"/>
      <c r="V186" s="1968"/>
    </row>
    <row r="187" spans="1:28" s="1" customFormat="1" ht="15.75" customHeight="1" x14ac:dyDescent="0.2">
      <c r="A187" s="2375"/>
      <c r="B187" s="2006"/>
      <c r="C187" s="2011"/>
      <c r="D187" s="2834"/>
      <c r="E187" s="1162"/>
      <c r="F187" s="109"/>
      <c r="G187" s="311"/>
      <c r="H187" s="1431" t="s">
        <v>41</v>
      </c>
      <c r="I187" s="125">
        <v>350</v>
      </c>
      <c r="J187" s="1494"/>
      <c r="K187" s="1052"/>
      <c r="L187" s="634"/>
      <c r="M187" s="1052"/>
      <c r="N187" s="1494"/>
      <c r="O187" s="385"/>
      <c r="P187" s="1220"/>
      <c r="Q187" s="366"/>
      <c r="R187" s="1466"/>
      <c r="S187" s="145"/>
      <c r="T187" s="311"/>
      <c r="U187" s="1528"/>
      <c r="V187" s="1968"/>
    </row>
    <row r="188" spans="1:28" s="1" customFormat="1" ht="15.75" customHeight="1" x14ac:dyDescent="0.2">
      <c r="A188" s="2375"/>
      <c r="B188" s="2006"/>
      <c r="C188" s="2011"/>
      <c r="D188" s="2834"/>
      <c r="E188" s="343"/>
      <c r="F188" s="225"/>
      <c r="G188" s="1533"/>
      <c r="H188" s="1432" t="s">
        <v>29</v>
      </c>
      <c r="I188" s="2592">
        <f>SUM(I185:I187)</f>
        <v>700</v>
      </c>
      <c r="J188" s="1497">
        <f>SUM(J185:J186)</f>
        <v>1360</v>
      </c>
      <c r="K188" s="624">
        <f>SUM(K185:K186)</f>
        <v>350</v>
      </c>
      <c r="L188" s="638">
        <f t="shared" ref="L188:M188" si="45">SUM(L185:L185)</f>
        <v>0</v>
      </c>
      <c r="M188" s="624">
        <f t="shared" si="45"/>
        <v>0</v>
      </c>
      <c r="N188" s="1497">
        <f>SUM(N185:N186)</f>
        <v>350</v>
      </c>
      <c r="O188" s="27">
        <f>SUM(O185:O185)</f>
        <v>350</v>
      </c>
      <c r="P188" s="1500">
        <f>SUM(P185:P185)</f>
        <v>350</v>
      </c>
      <c r="Q188" s="367"/>
      <c r="R188" s="1467"/>
      <c r="S188" s="149"/>
      <c r="T188" s="1430"/>
      <c r="U188" s="1529"/>
      <c r="V188" s="1968"/>
    </row>
    <row r="189" spans="1:28" s="1" customFormat="1" ht="14.25" customHeight="1" x14ac:dyDescent="0.2">
      <c r="A189" s="2375"/>
      <c r="B189" s="2248"/>
      <c r="C189" s="2255"/>
      <c r="D189" s="2867" t="s">
        <v>251</v>
      </c>
      <c r="E189" s="2839" t="s">
        <v>181</v>
      </c>
      <c r="F189" s="109">
        <v>5</v>
      </c>
      <c r="G189" s="3168" t="s">
        <v>354</v>
      </c>
      <c r="H189" s="1431" t="s">
        <v>25</v>
      </c>
      <c r="I189" s="29">
        <v>160</v>
      </c>
      <c r="J189" s="1548">
        <v>160</v>
      </c>
      <c r="K189" s="708">
        <v>200</v>
      </c>
      <c r="L189" s="714"/>
      <c r="M189" s="708"/>
      <c r="N189" s="1493">
        <v>200</v>
      </c>
      <c r="O189" s="139">
        <v>73.5</v>
      </c>
      <c r="P189" s="1107"/>
      <c r="Q189" s="2833" t="s">
        <v>89</v>
      </c>
      <c r="R189" s="1847">
        <v>50</v>
      </c>
      <c r="S189" s="1848">
        <v>90</v>
      </c>
      <c r="T189" s="1577">
        <v>100</v>
      </c>
      <c r="U189" s="1540"/>
      <c r="V189" s="1968"/>
      <c r="AA189" s="128"/>
    </row>
    <row r="190" spans="1:28" s="1" customFormat="1" ht="14.25" customHeight="1" x14ac:dyDescent="0.2">
      <c r="A190" s="2375"/>
      <c r="B190" s="2248"/>
      <c r="C190" s="2255"/>
      <c r="D190" s="2868"/>
      <c r="E190" s="2840"/>
      <c r="F190" s="109"/>
      <c r="G190" s="3150"/>
      <c r="H190" s="1431" t="s">
        <v>281</v>
      </c>
      <c r="I190" s="29">
        <v>209.3</v>
      </c>
      <c r="J190" s="1548">
        <v>849.3</v>
      </c>
      <c r="K190" s="708">
        <v>362</v>
      </c>
      <c r="L190" s="714"/>
      <c r="M190" s="708"/>
      <c r="N190" s="1493">
        <v>362</v>
      </c>
      <c r="O190" s="139"/>
      <c r="P190" s="1107"/>
      <c r="Q190" s="2834"/>
      <c r="R190" s="1849"/>
      <c r="S190" s="421"/>
      <c r="T190" s="1712"/>
      <c r="U190" s="469"/>
      <c r="V190" s="1968"/>
      <c r="AA190" s="128"/>
    </row>
    <row r="191" spans="1:28" s="1" customFormat="1" ht="14.25" customHeight="1" x14ac:dyDescent="0.2">
      <c r="A191" s="2375"/>
      <c r="B191" s="2248"/>
      <c r="C191" s="2255"/>
      <c r="D191" s="2868"/>
      <c r="E191" s="2841"/>
      <c r="F191" s="109"/>
      <c r="G191" s="3150"/>
      <c r="H191" s="31" t="s">
        <v>287</v>
      </c>
      <c r="I191" s="29">
        <v>1664.1</v>
      </c>
      <c r="J191" s="1548">
        <v>327.9</v>
      </c>
      <c r="K191" s="708">
        <v>2534.4</v>
      </c>
      <c r="L191" s="714"/>
      <c r="M191" s="708"/>
      <c r="N191" s="1493">
        <v>2534.4</v>
      </c>
      <c r="O191" s="139">
        <v>468.5</v>
      </c>
      <c r="P191" s="1107"/>
      <c r="Q191" s="2238"/>
      <c r="R191" s="1849"/>
      <c r="S191" s="421"/>
      <c r="T191" s="1712"/>
      <c r="U191" s="469"/>
      <c r="V191" s="1968"/>
    </row>
    <row r="192" spans="1:28" s="1" customFormat="1" ht="14.25" customHeight="1" x14ac:dyDescent="0.2">
      <c r="A192" s="2375"/>
      <c r="B192" s="2248"/>
      <c r="C192" s="2244"/>
      <c r="D192" s="2869"/>
      <c r="E192" s="2171" t="s">
        <v>85</v>
      </c>
      <c r="F192" s="2170"/>
      <c r="G192" s="1850"/>
      <c r="H192" s="1851" t="s">
        <v>29</v>
      </c>
      <c r="I192" s="261">
        <f>SUM(I189:I191)</f>
        <v>2033.3999999999999</v>
      </c>
      <c r="J192" s="1503">
        <f>SUM(J189:J191)</f>
        <v>1337.1999999999998</v>
      </c>
      <c r="K192" s="625">
        <f>SUM(K189:K191)</f>
        <v>3096.4</v>
      </c>
      <c r="L192" s="639">
        <f t="shared" ref="L192:N192" si="46">SUM(L189:L191)</f>
        <v>0</v>
      </c>
      <c r="M192" s="625">
        <f t="shared" si="46"/>
        <v>0</v>
      </c>
      <c r="N192" s="1503">
        <f t="shared" si="46"/>
        <v>3096.4</v>
      </c>
      <c r="O192" s="1561">
        <f>SUM(O189:O191)</f>
        <v>542</v>
      </c>
      <c r="P192" s="1108">
        <f>SUM(P189:P191)</f>
        <v>0</v>
      </c>
      <c r="Q192" s="367"/>
      <c r="R192" s="1852"/>
      <c r="S192" s="333"/>
      <c r="T192" s="1659"/>
      <c r="U192" s="1853"/>
      <c r="V192" s="1968"/>
    </row>
    <row r="193" spans="1:28" s="1" customFormat="1" ht="38.25" customHeight="1" x14ac:dyDescent="0.2">
      <c r="A193" s="2375"/>
      <c r="B193" s="2006"/>
      <c r="C193" s="2011"/>
      <c r="D193" s="2834" t="s">
        <v>300</v>
      </c>
      <c r="E193" s="1089"/>
      <c r="F193" s="2280">
        <v>5</v>
      </c>
      <c r="G193" s="3156" t="s">
        <v>425</v>
      </c>
      <c r="H193" s="2326" t="s">
        <v>25</v>
      </c>
      <c r="I193" s="2523"/>
      <c r="J193" s="1664"/>
      <c r="K193" s="670">
        <v>61</v>
      </c>
      <c r="L193" s="690"/>
      <c r="M193" s="670"/>
      <c r="N193" s="1664">
        <v>61</v>
      </c>
      <c r="O193" s="1719"/>
      <c r="P193" s="486"/>
      <c r="Q193" s="2238" t="s">
        <v>301</v>
      </c>
      <c r="R193" s="1849"/>
      <c r="S193" s="421">
        <v>100</v>
      </c>
      <c r="T193" s="1712"/>
      <c r="U193" s="1528"/>
      <c r="V193" s="1968"/>
    </row>
    <row r="194" spans="1:28" s="1" customFormat="1" ht="15" customHeight="1" x14ac:dyDescent="0.2">
      <c r="A194" s="2375"/>
      <c r="B194" s="2006"/>
      <c r="C194" s="2011"/>
      <c r="D194" s="2834"/>
      <c r="E194" s="1095"/>
      <c r="F194" s="2039"/>
      <c r="G194" s="3169"/>
      <c r="H194" s="1855" t="s">
        <v>29</v>
      </c>
      <c r="I194" s="2593"/>
      <c r="J194" s="1188"/>
      <c r="K194" s="1100">
        <f>SUM(K193:K193)</f>
        <v>61</v>
      </c>
      <c r="L194" s="1099">
        <f t="shared" ref="L194:N194" si="47">SUM(L193:L193)</f>
        <v>0</v>
      </c>
      <c r="M194" s="1100">
        <f t="shared" si="47"/>
        <v>0</v>
      </c>
      <c r="N194" s="1188">
        <f t="shared" si="47"/>
        <v>61</v>
      </c>
      <c r="O194" s="1768"/>
      <c r="P194" s="1202"/>
      <c r="Q194" s="2044"/>
      <c r="R194" s="1856"/>
      <c r="S194" s="1103"/>
      <c r="T194" s="1430"/>
      <c r="U194" s="1529"/>
      <c r="V194" s="1968"/>
      <c r="AB194" s="128"/>
    </row>
    <row r="195" spans="1:28" s="1" customFormat="1" ht="15" customHeight="1" x14ac:dyDescent="0.2">
      <c r="A195" s="2375"/>
      <c r="B195" s="2006"/>
      <c r="C195" s="2011"/>
      <c r="D195" s="2835" t="s">
        <v>38</v>
      </c>
      <c r="E195" s="2836"/>
      <c r="F195" s="2836"/>
      <c r="G195" s="2836"/>
      <c r="H195" s="2836"/>
      <c r="I195" s="2594">
        <f>+I194+I192+I188</f>
        <v>2733.3999999999996</v>
      </c>
      <c r="J195" s="2595">
        <f>+J194+J192+J188</f>
        <v>2697.2</v>
      </c>
      <c r="K195" s="2596">
        <f>+K194+K192+K188</f>
        <v>3507.4</v>
      </c>
      <c r="L195" s="2597">
        <f t="shared" ref="L195:P195" si="48">+L194+L192+L188</f>
        <v>0</v>
      </c>
      <c r="M195" s="2596">
        <f t="shared" si="48"/>
        <v>0</v>
      </c>
      <c r="N195" s="2595">
        <f t="shared" si="48"/>
        <v>3507.4</v>
      </c>
      <c r="O195" s="2598">
        <f t="shared" si="48"/>
        <v>892</v>
      </c>
      <c r="P195" s="2599">
        <f t="shared" si="48"/>
        <v>350</v>
      </c>
      <c r="Q195" s="366"/>
      <c r="R195" s="1467"/>
      <c r="S195" s="149"/>
      <c r="T195" s="1430"/>
      <c r="U195" s="1529"/>
      <c r="V195" s="1968"/>
    </row>
    <row r="196" spans="1:28" s="1" customFormat="1" ht="18" customHeight="1" x14ac:dyDescent="0.2">
      <c r="A196" s="2377" t="s">
        <v>17</v>
      </c>
      <c r="B196" s="351" t="s">
        <v>45</v>
      </c>
      <c r="C196" s="352" t="s">
        <v>39</v>
      </c>
      <c r="D196" s="2837" t="s">
        <v>90</v>
      </c>
      <c r="E196" s="2839" t="s">
        <v>174</v>
      </c>
      <c r="F196" s="2277" t="s">
        <v>22</v>
      </c>
      <c r="G196" s="3168" t="s">
        <v>424</v>
      </c>
      <c r="H196" s="19"/>
      <c r="I196" s="981"/>
      <c r="J196" s="1504"/>
      <c r="K196" s="710"/>
      <c r="L196" s="716"/>
      <c r="M196" s="710"/>
      <c r="N196" s="1504"/>
      <c r="O196" s="124"/>
      <c r="P196" s="1111"/>
      <c r="Q196" s="2288"/>
      <c r="R196" s="1448"/>
      <c r="S196" s="1421"/>
      <c r="T196" s="256"/>
      <c r="U196" s="1422"/>
      <c r="V196" s="1968"/>
      <c r="W196" s="128"/>
      <c r="X196" s="128"/>
    </row>
    <row r="197" spans="1:28" s="1" customFormat="1" ht="18" customHeight="1" x14ac:dyDescent="0.2">
      <c r="A197" s="2375"/>
      <c r="B197" s="2248"/>
      <c r="C197" s="151"/>
      <c r="D197" s="2838"/>
      <c r="E197" s="2840"/>
      <c r="F197" s="2245"/>
      <c r="G197" s="3150"/>
      <c r="H197" s="2275"/>
      <c r="I197" s="48"/>
      <c r="J197" s="1495"/>
      <c r="K197" s="654"/>
      <c r="L197" s="677"/>
      <c r="M197" s="654"/>
      <c r="N197" s="1495"/>
      <c r="O197" s="72"/>
      <c r="P197" s="1068"/>
      <c r="Q197" s="2270"/>
      <c r="R197" s="1462"/>
      <c r="S197" s="2276"/>
      <c r="T197" s="194"/>
      <c r="U197" s="2284"/>
      <c r="V197" s="1968"/>
      <c r="W197" s="128"/>
    </row>
    <row r="198" spans="1:28" s="1" customFormat="1" ht="18" customHeight="1" x14ac:dyDescent="0.2">
      <c r="A198" s="2375"/>
      <c r="B198" s="2248"/>
      <c r="C198" s="151"/>
      <c r="D198" s="2838"/>
      <c r="E198" s="2840"/>
      <c r="F198" s="2245"/>
      <c r="G198" s="311"/>
      <c r="H198" s="2275"/>
      <c r="I198" s="48"/>
      <c r="J198" s="2600"/>
      <c r="K198" s="1983"/>
      <c r="L198" s="2500"/>
      <c r="M198" s="1983"/>
      <c r="N198" s="2600"/>
      <c r="O198" s="382"/>
      <c r="P198" s="2601"/>
      <c r="Q198" s="2270"/>
      <c r="R198" s="1462"/>
      <c r="S198" s="2276"/>
      <c r="T198" s="194"/>
      <c r="U198" s="2284"/>
      <c r="V198" s="1968"/>
    </row>
    <row r="199" spans="1:28" s="1" customFormat="1" ht="22.5" customHeight="1" x14ac:dyDescent="0.2">
      <c r="A199" s="2375"/>
      <c r="B199" s="2248"/>
      <c r="C199" s="151"/>
      <c r="D199" s="2937" t="s">
        <v>91</v>
      </c>
      <c r="E199" s="2840"/>
      <c r="F199" s="2245"/>
      <c r="G199" s="311"/>
      <c r="H199" s="2290" t="s">
        <v>52</v>
      </c>
      <c r="I199" s="2567">
        <v>400</v>
      </c>
      <c r="J199" s="2563">
        <v>400</v>
      </c>
      <c r="K199" s="2567">
        <v>630</v>
      </c>
      <c r="L199" s="2562">
        <v>630</v>
      </c>
      <c r="M199" s="1681"/>
      <c r="N199" s="2563"/>
      <c r="O199" s="1682">
        <v>600</v>
      </c>
      <c r="P199" s="1921">
        <v>560</v>
      </c>
      <c r="Q199" s="240" t="s">
        <v>92</v>
      </c>
      <c r="R199" s="1468">
        <v>35</v>
      </c>
      <c r="S199" s="1891">
        <v>56</v>
      </c>
      <c r="T199" s="1891">
        <v>55</v>
      </c>
      <c r="U199" s="1936">
        <v>54</v>
      </c>
      <c r="V199" s="1968"/>
    </row>
    <row r="200" spans="1:28" s="1" customFormat="1" ht="22.5" customHeight="1" x14ac:dyDescent="0.2">
      <c r="A200" s="2730"/>
      <c r="B200" s="2731"/>
      <c r="C200" s="247"/>
      <c r="D200" s="2938"/>
      <c r="E200" s="1162"/>
      <c r="F200" s="2728"/>
      <c r="G200" s="146"/>
      <c r="H200" s="28" t="s">
        <v>128</v>
      </c>
      <c r="I200" s="961">
        <v>469.2</v>
      </c>
      <c r="J200" s="2564">
        <v>469.2</v>
      </c>
      <c r="K200" s="2602"/>
      <c r="L200" s="2603"/>
      <c r="M200" s="2604"/>
      <c r="N200" s="2605"/>
      <c r="O200" s="2606"/>
      <c r="P200" s="2607"/>
      <c r="Q200" s="252"/>
      <c r="R200" s="1469"/>
      <c r="S200" s="250"/>
      <c r="T200" s="1442"/>
      <c r="U200" s="271"/>
      <c r="V200" s="1968"/>
    </row>
    <row r="201" spans="1:28" s="1" customFormat="1" ht="35.25" customHeight="1" x14ac:dyDescent="0.2">
      <c r="A201" s="2375"/>
      <c r="B201" s="2006"/>
      <c r="C201" s="151"/>
      <c r="D201" s="2852" t="s">
        <v>93</v>
      </c>
      <c r="E201" s="1162"/>
      <c r="F201" s="2000"/>
      <c r="G201" s="311"/>
      <c r="H201" s="2035" t="s">
        <v>52</v>
      </c>
      <c r="I201" s="1120">
        <v>380</v>
      </c>
      <c r="J201" s="1676">
        <v>380</v>
      </c>
      <c r="K201" s="1326">
        <v>150</v>
      </c>
      <c r="L201" s="1325">
        <v>127</v>
      </c>
      <c r="M201" s="1326"/>
      <c r="N201" s="1676">
        <v>23</v>
      </c>
      <c r="O201" s="1667">
        <v>130</v>
      </c>
      <c r="P201" s="1327">
        <v>130</v>
      </c>
      <c r="Q201" s="2854" t="s">
        <v>162</v>
      </c>
      <c r="R201" s="1470">
        <v>130</v>
      </c>
      <c r="S201" s="266">
        <v>130</v>
      </c>
      <c r="T201" s="266">
        <v>130</v>
      </c>
      <c r="U201" s="154">
        <v>140</v>
      </c>
      <c r="V201" s="1968"/>
      <c r="X201" s="1" t="s">
        <v>189</v>
      </c>
      <c r="Y201" s="1" t="s">
        <v>189</v>
      </c>
    </row>
    <row r="202" spans="1:28" s="1" customFormat="1" ht="35.25" customHeight="1" x14ac:dyDescent="0.2">
      <c r="A202" s="2375"/>
      <c r="B202" s="2006"/>
      <c r="C202" s="151"/>
      <c r="D202" s="2938"/>
      <c r="E202" s="345"/>
      <c r="F202" s="2000"/>
      <c r="G202" s="311"/>
      <c r="H202" s="28" t="s">
        <v>128</v>
      </c>
      <c r="I202" s="2585">
        <v>250</v>
      </c>
      <c r="J202" s="2320">
        <v>250</v>
      </c>
      <c r="K202" s="2507"/>
      <c r="L202" s="2608"/>
      <c r="M202" s="2507"/>
      <c r="N202" s="1995"/>
      <c r="O202" s="2609"/>
      <c r="P202" s="2610"/>
      <c r="Q202" s="3149"/>
      <c r="R202" s="1451"/>
      <c r="S202" s="193"/>
      <c r="T202" s="193"/>
      <c r="U202" s="47"/>
      <c r="V202" s="1968"/>
    </row>
    <row r="203" spans="1:28" s="1" customFormat="1" ht="27.75" customHeight="1" x14ac:dyDescent="0.2">
      <c r="A203" s="2375"/>
      <c r="B203" s="2006"/>
      <c r="C203" s="151"/>
      <c r="D203" s="2937" t="s">
        <v>94</v>
      </c>
      <c r="E203" s="345"/>
      <c r="F203" s="2000"/>
      <c r="G203" s="311"/>
      <c r="H203" s="2035" t="s">
        <v>52</v>
      </c>
      <c r="I203" s="335">
        <v>16</v>
      </c>
      <c r="J203" s="1489">
        <v>16</v>
      </c>
      <c r="K203" s="335">
        <v>40</v>
      </c>
      <c r="L203" s="704">
        <v>40</v>
      </c>
      <c r="M203" s="696"/>
      <c r="N203" s="1489"/>
      <c r="O203" s="296">
        <v>30</v>
      </c>
      <c r="P203" s="2611">
        <v>30</v>
      </c>
      <c r="Q203" s="2854" t="s">
        <v>163</v>
      </c>
      <c r="R203" s="1470">
        <v>50</v>
      </c>
      <c r="S203" s="266">
        <v>70</v>
      </c>
      <c r="T203" s="266">
        <v>60</v>
      </c>
      <c r="U203" s="154">
        <v>60</v>
      </c>
      <c r="V203" s="1968"/>
    </row>
    <row r="204" spans="1:28" s="1" customFormat="1" ht="27.75" customHeight="1" x14ac:dyDescent="0.2">
      <c r="A204" s="2375"/>
      <c r="B204" s="2006"/>
      <c r="C204" s="151"/>
      <c r="D204" s="2938"/>
      <c r="E204" s="345"/>
      <c r="F204" s="2000"/>
      <c r="G204" s="311"/>
      <c r="H204" s="28" t="s">
        <v>128</v>
      </c>
      <c r="I204" s="2585">
        <v>15</v>
      </c>
      <c r="J204" s="2320">
        <v>15</v>
      </c>
      <c r="K204" s="2585"/>
      <c r="L204" s="2612"/>
      <c r="M204" s="2613"/>
      <c r="N204" s="2320"/>
      <c r="O204" s="2614"/>
      <c r="P204" s="2615"/>
      <c r="Q204" s="2854"/>
      <c r="R204" s="1462"/>
      <c r="S204" s="194"/>
      <c r="T204" s="194"/>
      <c r="U204" s="2042"/>
      <c r="V204" s="1968"/>
      <c r="X204" s="128"/>
    </row>
    <row r="205" spans="1:28" s="1" customFormat="1" ht="18.75" customHeight="1" x14ac:dyDescent="0.2">
      <c r="A205" s="2375"/>
      <c r="B205" s="2006"/>
      <c r="C205" s="151"/>
      <c r="D205" s="2937" t="s">
        <v>95</v>
      </c>
      <c r="E205" s="345"/>
      <c r="F205" s="2000"/>
      <c r="G205" s="311"/>
      <c r="H205" s="2035" t="s">
        <v>52</v>
      </c>
      <c r="I205" s="335">
        <v>190</v>
      </c>
      <c r="J205" s="1489">
        <v>190</v>
      </c>
      <c r="K205" s="696">
        <v>170</v>
      </c>
      <c r="L205" s="704">
        <v>170</v>
      </c>
      <c r="M205" s="696"/>
      <c r="N205" s="1489"/>
      <c r="O205" s="296">
        <v>180</v>
      </c>
      <c r="P205" s="2611">
        <v>180</v>
      </c>
      <c r="Q205" s="3155" t="s">
        <v>96</v>
      </c>
      <c r="R205" s="1468">
        <v>92</v>
      </c>
      <c r="S205" s="265">
        <v>92</v>
      </c>
      <c r="T205" s="265">
        <v>90</v>
      </c>
      <c r="U205" s="157">
        <v>90</v>
      </c>
      <c r="V205" s="1968"/>
      <c r="Y205" s="128"/>
    </row>
    <row r="206" spans="1:28" s="1" customFormat="1" ht="23.25" customHeight="1" x14ac:dyDescent="0.2">
      <c r="A206" s="2375"/>
      <c r="B206" s="2006"/>
      <c r="C206" s="151"/>
      <c r="D206" s="2938"/>
      <c r="E206" s="345"/>
      <c r="F206" s="2000"/>
      <c r="G206" s="311"/>
      <c r="H206" s="28" t="s">
        <v>128</v>
      </c>
      <c r="I206" s="2585">
        <v>20</v>
      </c>
      <c r="J206" s="2320">
        <v>20</v>
      </c>
      <c r="K206" s="2507"/>
      <c r="L206" s="2608"/>
      <c r="M206" s="2507"/>
      <c r="N206" s="1995"/>
      <c r="O206" s="2609"/>
      <c r="P206" s="2610"/>
      <c r="Q206" s="3149"/>
      <c r="R206" s="1469"/>
      <c r="S206" s="250"/>
      <c r="T206" s="1442"/>
      <c r="U206" s="271"/>
      <c r="V206" s="1968"/>
      <c r="Y206" s="128"/>
    </row>
    <row r="207" spans="1:28" s="1" customFormat="1" ht="55.5" customHeight="1" x14ac:dyDescent="0.2">
      <c r="A207" s="2375"/>
      <c r="B207" s="2006"/>
      <c r="C207" s="247"/>
      <c r="D207" s="1531" t="s">
        <v>97</v>
      </c>
      <c r="E207" s="1162"/>
      <c r="F207" s="2000"/>
      <c r="G207" s="146"/>
      <c r="H207" s="185" t="s">
        <v>41</v>
      </c>
      <c r="I207" s="961">
        <v>6.6</v>
      </c>
      <c r="J207" s="2564">
        <v>6.6</v>
      </c>
      <c r="K207" s="2567">
        <v>6.6</v>
      </c>
      <c r="L207" s="2562">
        <v>6.6</v>
      </c>
      <c r="M207" s="1681"/>
      <c r="N207" s="2563"/>
      <c r="O207" s="1682">
        <v>6.6</v>
      </c>
      <c r="P207" s="1921">
        <v>6.6</v>
      </c>
      <c r="Q207" s="100" t="s">
        <v>434</v>
      </c>
      <c r="R207" s="1451">
        <v>12</v>
      </c>
      <c r="S207" s="892">
        <v>12</v>
      </c>
      <c r="T207" s="193">
        <v>12</v>
      </c>
      <c r="U207" s="47">
        <v>12</v>
      </c>
      <c r="V207" s="1968"/>
    </row>
    <row r="208" spans="1:28" s="1" customFormat="1" ht="22.5" customHeight="1" x14ac:dyDescent="0.2">
      <c r="A208" s="2375"/>
      <c r="B208" s="2006"/>
      <c r="C208" s="151"/>
      <c r="D208" s="2852" t="s">
        <v>98</v>
      </c>
      <c r="E208" s="345"/>
      <c r="F208" s="2000"/>
      <c r="G208" s="311"/>
      <c r="H208" s="2035" t="s">
        <v>52</v>
      </c>
      <c r="I208" s="335">
        <v>130</v>
      </c>
      <c r="J208" s="1489">
        <v>130</v>
      </c>
      <c r="K208" s="696">
        <v>160</v>
      </c>
      <c r="L208" s="704">
        <v>160</v>
      </c>
      <c r="M208" s="696"/>
      <c r="N208" s="1489"/>
      <c r="O208" s="296">
        <v>170</v>
      </c>
      <c r="P208" s="2611">
        <v>170</v>
      </c>
      <c r="Q208" s="2854" t="s">
        <v>99</v>
      </c>
      <c r="R208" s="1470">
        <v>100</v>
      </c>
      <c r="S208" s="153">
        <v>100</v>
      </c>
      <c r="T208" s="266">
        <v>100</v>
      </c>
      <c r="U208" s="154">
        <v>100</v>
      </c>
      <c r="V208" s="1968"/>
      <c r="W208" s="128"/>
      <c r="X208" s="283"/>
    </row>
    <row r="209" spans="1:31" s="1" customFormat="1" ht="22.5" customHeight="1" x14ac:dyDescent="0.2">
      <c r="A209" s="2380"/>
      <c r="B209" s="2006"/>
      <c r="C209" s="151"/>
      <c r="D209" s="2852"/>
      <c r="E209" s="345"/>
      <c r="F209" s="2000"/>
      <c r="G209" s="311"/>
      <c r="H209" s="19" t="s">
        <v>128</v>
      </c>
      <c r="I209" s="48">
        <v>40</v>
      </c>
      <c r="J209" s="1995">
        <v>40</v>
      </c>
      <c r="K209" s="2507"/>
      <c r="L209" s="2608"/>
      <c r="M209" s="2507"/>
      <c r="N209" s="1995"/>
      <c r="O209" s="2609"/>
      <c r="P209" s="2610"/>
      <c r="Q209" s="2854"/>
      <c r="R209" s="1470"/>
      <c r="S209" s="153"/>
      <c r="T209" s="266"/>
      <c r="U209" s="154"/>
      <c r="V209" s="1968"/>
      <c r="W209" s="283"/>
      <c r="X209" s="283"/>
    </row>
    <row r="210" spans="1:31" s="1" customFormat="1" ht="13.5" customHeight="1" thickBot="1" x14ac:dyDescent="0.25">
      <c r="A210" s="2381" t="s">
        <v>189</v>
      </c>
      <c r="B210" s="2009"/>
      <c r="C210" s="212"/>
      <c r="D210" s="2853"/>
      <c r="E210" s="346"/>
      <c r="F210" s="2001"/>
      <c r="G210" s="1597"/>
      <c r="H210" s="1429" t="s">
        <v>29</v>
      </c>
      <c r="I210" s="54">
        <f>SUM(I199:I209)</f>
        <v>1916.8</v>
      </c>
      <c r="J210" s="1491">
        <f>SUM(J199:J209)</f>
        <v>1916.8</v>
      </c>
      <c r="K210" s="629">
        <f>SUM(K196:K208)</f>
        <v>1156.5999999999999</v>
      </c>
      <c r="L210" s="643">
        <f>SUM(L196:L208)</f>
        <v>1133.5999999999999</v>
      </c>
      <c r="M210" s="629">
        <f t="shared" ref="M210:N210" si="49">SUM(M196:M208)</f>
        <v>0</v>
      </c>
      <c r="N210" s="1491">
        <f t="shared" si="49"/>
        <v>23</v>
      </c>
      <c r="O210" s="55">
        <f>SUM(O196:O208)</f>
        <v>1116.5999999999999</v>
      </c>
      <c r="P210" s="629">
        <f>SUM(P196:P208)</f>
        <v>1076.5999999999999</v>
      </c>
      <c r="Q210" s="2855"/>
      <c r="R210" s="1464"/>
      <c r="S210" s="2036"/>
      <c r="T210" s="1435"/>
      <c r="U210" s="2043"/>
      <c r="V210" s="1968"/>
      <c r="W210" s="128"/>
    </row>
    <row r="211" spans="1:31" s="1" customFormat="1" ht="52.5" customHeight="1" x14ac:dyDescent="0.2">
      <c r="A211" s="2374" t="s">
        <v>17</v>
      </c>
      <c r="B211" s="2008" t="s">
        <v>45</v>
      </c>
      <c r="C211" s="2010" t="s">
        <v>43</v>
      </c>
      <c r="D211" s="135" t="s">
        <v>100</v>
      </c>
      <c r="E211" s="344"/>
      <c r="F211" s="136"/>
      <c r="G211" s="311"/>
      <c r="H211" s="446"/>
      <c r="I211" s="93"/>
      <c r="J211" s="1502"/>
      <c r="K211" s="707"/>
      <c r="L211" s="713"/>
      <c r="M211" s="707"/>
      <c r="N211" s="1502"/>
      <c r="O211" s="94"/>
      <c r="P211" s="1106"/>
      <c r="Q211" s="138"/>
      <c r="R211" s="1456"/>
      <c r="S211" s="2045"/>
      <c r="T211" s="2013"/>
      <c r="U211" s="2040"/>
      <c r="V211" s="1968"/>
      <c r="X211" s="128"/>
    </row>
    <row r="212" spans="1:31" s="1" customFormat="1" ht="27.75" customHeight="1" x14ac:dyDescent="0.2">
      <c r="A212" s="2375"/>
      <c r="B212" s="2006"/>
      <c r="C212" s="2011"/>
      <c r="D212" s="2833" t="s">
        <v>265</v>
      </c>
      <c r="E212" s="1162"/>
      <c r="F212" s="136">
        <v>1</v>
      </c>
      <c r="G212" s="1441"/>
      <c r="H212" s="1431" t="s">
        <v>23</v>
      </c>
      <c r="I212" s="125"/>
      <c r="J212" s="1493">
        <v>50</v>
      </c>
      <c r="K212" s="708">
        <v>50</v>
      </c>
      <c r="L212" s="714"/>
      <c r="M212" s="708"/>
      <c r="N212" s="1493">
        <v>50</v>
      </c>
      <c r="O212" s="139"/>
      <c r="P212" s="1107"/>
      <c r="Q212" s="2017" t="s">
        <v>433</v>
      </c>
      <c r="R212" s="1896"/>
      <c r="S212" s="141">
        <v>1</v>
      </c>
      <c r="T212" s="1441"/>
      <c r="U212" s="1527"/>
      <c r="V212" s="1968"/>
    </row>
    <row r="213" spans="1:31" s="1" customFormat="1" ht="15" customHeight="1" thickBot="1" x14ac:dyDescent="0.25">
      <c r="A213" s="2375"/>
      <c r="B213" s="2006"/>
      <c r="C213" s="2011"/>
      <c r="D213" s="2834"/>
      <c r="E213" s="343"/>
      <c r="F213" s="225"/>
      <c r="G213" s="1533"/>
      <c r="H213" s="1432" t="s">
        <v>29</v>
      </c>
      <c r="I213" s="2583"/>
      <c r="J213" s="1491">
        <f>SUM(J212:J212)</f>
        <v>50</v>
      </c>
      <c r="K213" s="624">
        <f>SUM(K212:K212)</f>
        <v>50</v>
      </c>
      <c r="L213" s="638">
        <f t="shared" ref="L213:N213" si="50">SUM(L212:L212)</f>
        <v>0</v>
      </c>
      <c r="M213" s="624">
        <f t="shared" si="50"/>
        <v>0</v>
      </c>
      <c r="N213" s="1497">
        <f t="shared" si="50"/>
        <v>50</v>
      </c>
      <c r="O213" s="27">
        <f>SUM(O212:O212)</f>
        <v>0</v>
      </c>
      <c r="P213" s="1500">
        <f>SUM(P212:P212)</f>
        <v>0</v>
      </c>
      <c r="Q213" s="367"/>
      <c r="R213" s="1467"/>
      <c r="S213" s="149"/>
      <c r="T213" s="1430"/>
      <c r="U213" s="1530"/>
      <c r="V213" s="1968"/>
    </row>
    <row r="214" spans="1:31" s="2" customFormat="1" ht="16.5" customHeight="1" thickBot="1" x14ac:dyDescent="0.3">
      <c r="A214" s="2373" t="s">
        <v>17</v>
      </c>
      <c r="B214" s="8" t="s">
        <v>45</v>
      </c>
      <c r="C214" s="2856" t="s">
        <v>47</v>
      </c>
      <c r="D214" s="2856"/>
      <c r="E214" s="2856"/>
      <c r="F214" s="2856"/>
      <c r="G214" s="2856"/>
      <c r="H214" s="2856"/>
      <c r="I214" s="121">
        <f>+I213+I210+I195</f>
        <v>4650.2</v>
      </c>
      <c r="J214" s="1857">
        <f>+J213+J210+J195</f>
        <v>4664</v>
      </c>
      <c r="K214" s="165">
        <f>+K213+K210+K195</f>
        <v>4714</v>
      </c>
      <c r="L214" s="1857">
        <f t="shared" ref="L214:P214" si="51">+L213+L210+L195</f>
        <v>1133.5999999999999</v>
      </c>
      <c r="M214" s="1857">
        <f t="shared" si="51"/>
        <v>0</v>
      </c>
      <c r="N214" s="1939">
        <f t="shared" si="51"/>
        <v>3580.4</v>
      </c>
      <c r="O214" s="1938">
        <f t="shared" si="51"/>
        <v>2008.6</v>
      </c>
      <c r="P214" s="1940">
        <f t="shared" si="51"/>
        <v>1426.6</v>
      </c>
      <c r="Q214" s="2857"/>
      <c r="R214" s="2858"/>
      <c r="S214" s="2858"/>
      <c r="T214" s="2858"/>
      <c r="U214" s="2859"/>
      <c r="V214" s="1941"/>
    </row>
    <row r="215" spans="1:31" s="1" customFormat="1" ht="16.5" customHeight="1" thickBot="1" x14ac:dyDescent="0.25">
      <c r="A215" s="2378" t="s">
        <v>17</v>
      </c>
      <c r="B215" s="2386"/>
      <c r="C215" s="2860" t="s">
        <v>102</v>
      </c>
      <c r="D215" s="2860"/>
      <c r="E215" s="2860"/>
      <c r="F215" s="2860"/>
      <c r="G215" s="2860"/>
      <c r="H215" s="2860"/>
      <c r="I215" s="2616">
        <f>+I214+I182+I55+I161</f>
        <v>34744.6</v>
      </c>
      <c r="J215" s="2396">
        <f t="shared" ref="J215:P215" si="52">J214+J182+J161+J55</f>
        <v>34931.199999999997</v>
      </c>
      <c r="K215" s="2397">
        <f t="shared" si="52"/>
        <v>48838.5</v>
      </c>
      <c r="L215" s="2398">
        <f t="shared" si="52"/>
        <v>43740</v>
      </c>
      <c r="M215" s="2389">
        <f t="shared" si="52"/>
        <v>4512.8999999999996</v>
      </c>
      <c r="N215" s="2399">
        <f t="shared" si="52"/>
        <v>5098.5</v>
      </c>
      <c r="O215" s="2387">
        <f t="shared" si="52"/>
        <v>34135</v>
      </c>
      <c r="P215" s="2389">
        <f t="shared" si="52"/>
        <v>34293.199999999997</v>
      </c>
      <c r="Q215" s="2861"/>
      <c r="R215" s="2862"/>
      <c r="S215" s="2862"/>
      <c r="T215" s="2862"/>
      <c r="U215" s="2863"/>
      <c r="V215" s="1968"/>
      <c r="AE215" s="128"/>
    </row>
    <row r="216" spans="1:31" s="2" customFormat="1" ht="16.5" customHeight="1" thickBot="1" x14ac:dyDescent="0.3">
      <c r="A216" s="2390" t="s">
        <v>103</v>
      </c>
      <c r="B216" s="2842" t="s">
        <v>104</v>
      </c>
      <c r="C216" s="2843"/>
      <c r="D216" s="2843"/>
      <c r="E216" s="2843"/>
      <c r="F216" s="2843"/>
      <c r="G216" s="2843"/>
      <c r="H216" s="2843"/>
      <c r="I216" s="2617">
        <f>+I215</f>
        <v>34744.6</v>
      </c>
      <c r="J216" s="2400">
        <f t="shared" ref="J216:P216" si="53">J215</f>
        <v>34931.199999999997</v>
      </c>
      <c r="K216" s="2401">
        <f t="shared" ref="K216:N216" si="54">K215</f>
        <v>48838.5</v>
      </c>
      <c r="L216" s="2402">
        <f t="shared" si="54"/>
        <v>43740</v>
      </c>
      <c r="M216" s="2393">
        <f t="shared" si="54"/>
        <v>4512.8999999999996</v>
      </c>
      <c r="N216" s="2403">
        <f t="shared" si="54"/>
        <v>5098.5</v>
      </c>
      <c r="O216" s="2391">
        <f t="shared" ref="O216" si="55">O215</f>
        <v>34135</v>
      </c>
      <c r="P216" s="2393">
        <f t="shared" si="53"/>
        <v>34293.199999999997</v>
      </c>
      <c r="Q216" s="2844"/>
      <c r="R216" s="2845"/>
      <c r="S216" s="2845"/>
      <c r="T216" s="2845"/>
      <c r="U216" s="2846"/>
      <c r="V216" s="1962"/>
    </row>
    <row r="217" spans="1:31" s="1077" customFormat="1" ht="16.5" customHeight="1" x14ac:dyDescent="0.25">
      <c r="A217" s="3157" t="s">
        <v>348</v>
      </c>
      <c r="B217" s="3157"/>
      <c r="C217" s="3157"/>
      <c r="D217" s="3157"/>
      <c r="E217" s="3157"/>
      <c r="F217" s="3157"/>
      <c r="G217" s="3157"/>
      <c r="H217" s="3157"/>
      <c r="I217" s="3157"/>
      <c r="J217" s="3157"/>
      <c r="K217" s="3157"/>
      <c r="L217" s="3157"/>
      <c r="M217" s="3157"/>
      <c r="N217" s="3157"/>
      <c r="O217" s="3157"/>
      <c r="P217" s="3157"/>
      <c r="Q217" s="1485"/>
      <c r="R217" s="1485"/>
      <c r="S217" s="1485"/>
      <c r="T217" s="1485"/>
      <c r="U217" s="1485"/>
      <c r="V217" s="1962"/>
    </row>
    <row r="218" spans="1:31" s="1077" customFormat="1" ht="16.5" customHeight="1" x14ac:dyDescent="0.25">
      <c r="A218" s="3161" t="s">
        <v>461</v>
      </c>
      <c r="B218" s="3161"/>
      <c r="C218" s="3161"/>
      <c r="D218" s="3161"/>
      <c r="E218" s="3161"/>
      <c r="F218" s="3161"/>
      <c r="G218" s="3161"/>
      <c r="H218" s="3161"/>
      <c r="I218" s="3161"/>
      <c r="J218" s="3161"/>
      <c r="K218" s="3161"/>
      <c r="L218" s="3161"/>
      <c r="M218" s="653"/>
      <c r="N218" s="653"/>
      <c r="O218" s="653"/>
      <c r="P218" s="653"/>
      <c r="Q218" s="1485"/>
      <c r="R218" s="1485"/>
      <c r="S218" s="1485"/>
      <c r="T218" s="1485"/>
      <c r="U218" s="1485"/>
      <c r="V218" s="1962"/>
    </row>
    <row r="219" spans="1:31" s="128" customFormat="1" ht="14.25" customHeight="1" thickBot="1" x14ac:dyDescent="0.25">
      <c r="A219" s="2847" t="s">
        <v>105</v>
      </c>
      <c r="B219" s="2847"/>
      <c r="C219" s="2847"/>
      <c r="D219" s="2847"/>
      <c r="E219" s="2847"/>
      <c r="F219" s="2847"/>
      <c r="G219" s="2847"/>
      <c r="H219" s="2847"/>
      <c r="I219" s="2847"/>
      <c r="J219" s="2847"/>
      <c r="K219" s="2847"/>
      <c r="L219" s="2847"/>
      <c r="M219" s="2847"/>
      <c r="N219" s="2847"/>
      <c r="O219" s="2847"/>
      <c r="P219" s="2847"/>
      <c r="Q219" s="170"/>
      <c r="R219" s="1471"/>
      <c r="S219" s="363"/>
      <c r="T219" s="363"/>
      <c r="U219" s="363"/>
      <c r="V219" s="1969"/>
    </row>
    <row r="220" spans="1:31" s="83" customFormat="1" ht="71.25" customHeight="1" thickBot="1" x14ac:dyDescent="0.3">
      <c r="A220" s="2848" t="s">
        <v>106</v>
      </c>
      <c r="B220" s="2849"/>
      <c r="C220" s="2849"/>
      <c r="D220" s="2849"/>
      <c r="E220" s="2849"/>
      <c r="F220" s="2849"/>
      <c r="G220" s="3163"/>
      <c r="H220" s="2850"/>
      <c r="I220" s="2514" t="s">
        <v>339</v>
      </c>
      <c r="J220" s="1858" t="s">
        <v>340</v>
      </c>
      <c r="K220" s="3165" t="s">
        <v>341</v>
      </c>
      <c r="L220" s="3166"/>
      <c r="M220" s="3166"/>
      <c r="N220" s="3167"/>
      <c r="O220" s="764" t="s">
        <v>195</v>
      </c>
      <c r="P220" s="300" t="s">
        <v>347</v>
      </c>
      <c r="Q220" s="2031"/>
      <c r="R220" s="2851"/>
      <c r="S220" s="2851"/>
      <c r="T220" s="2851"/>
      <c r="U220" s="2851"/>
      <c r="V220" s="1966"/>
      <c r="AA220" s="90"/>
    </row>
    <row r="221" spans="1:31" s="2" customFormat="1" ht="15.75" customHeight="1" thickBot="1" x14ac:dyDescent="0.3">
      <c r="A221" s="2820" t="s">
        <v>109</v>
      </c>
      <c r="B221" s="2821"/>
      <c r="C221" s="2821"/>
      <c r="D221" s="2821"/>
      <c r="E221" s="2821"/>
      <c r="F221" s="2821"/>
      <c r="G221" s="3160"/>
      <c r="H221" s="2822"/>
      <c r="I221" s="2404">
        <f t="shared" ref="I221:N221" si="56">SUM(I222:I229)</f>
        <v>19082.699999999997</v>
      </c>
      <c r="J221" s="2405">
        <f>SUM(J222:J229)</f>
        <v>19425.899999999998</v>
      </c>
      <c r="K221" s="2394">
        <f>SUM(K222:K229)</f>
        <v>21245.199999999997</v>
      </c>
      <c r="L221" s="2406">
        <f t="shared" si="56"/>
        <v>16181.7</v>
      </c>
      <c r="M221" s="2404">
        <f t="shared" si="56"/>
        <v>4509.4999999999991</v>
      </c>
      <c r="N221" s="2405">
        <f t="shared" si="56"/>
        <v>5063.5</v>
      </c>
      <c r="O221" s="2395">
        <f t="shared" ref="O221:P221" si="57">SUM(O222:O229)</f>
        <v>18397.199999999997</v>
      </c>
      <c r="P221" s="2395">
        <f t="shared" si="57"/>
        <v>18555.400000000001</v>
      </c>
      <c r="Q221" s="2029"/>
      <c r="R221" s="2818"/>
      <c r="S221" s="2818"/>
      <c r="T221" s="2818"/>
      <c r="U221" s="2818"/>
      <c r="V221" s="1941"/>
    </row>
    <row r="222" spans="1:31" s="2" customFormat="1" ht="15.75" customHeight="1" x14ac:dyDescent="0.25">
      <c r="A222" s="2826" t="s">
        <v>110</v>
      </c>
      <c r="B222" s="2827"/>
      <c r="C222" s="2827"/>
      <c r="D222" s="2827"/>
      <c r="E222" s="2827"/>
      <c r="F222" s="2827"/>
      <c r="G222" s="3159"/>
      <c r="H222" s="2828"/>
      <c r="I222" s="759">
        <f>SUMIF(H13:H212,"sb",I13:I212)</f>
        <v>10245.799999999999</v>
      </c>
      <c r="J222" s="1992">
        <f>SUMIF(H13:H212,"sb",J13:J212)</f>
        <v>9640.6999999999989</v>
      </c>
      <c r="K222" s="946">
        <f>SUMIF(H13:H212,"sb",K13:K212)</f>
        <v>10479.899999999998</v>
      </c>
      <c r="L222" s="726">
        <f>SUMIF(H13:H212,"sb",L13:L212)</f>
        <v>9023.0999999999985</v>
      </c>
      <c r="M222" s="759">
        <f>SUMIF(H13:H212,"sb",M13:M212)</f>
        <v>2684.4999999999995</v>
      </c>
      <c r="N222" s="1505">
        <f>SUMIF(H13:H212,"sb",N13:N212)</f>
        <v>1456.8</v>
      </c>
      <c r="O222" s="172">
        <f>SUMIF(H13:H210,"sb",O13:O210)</f>
        <v>10429.099999999999</v>
      </c>
      <c r="P222" s="172">
        <f>SUMIF(H13:H210,"sb",P13:P210)</f>
        <v>12078.300000000001</v>
      </c>
      <c r="Q222" s="2030"/>
      <c r="R222" s="2832"/>
      <c r="S222" s="2832"/>
      <c r="T222" s="2832"/>
      <c r="U222" s="2832"/>
      <c r="V222" s="1941"/>
      <c r="W222" s="3"/>
    </row>
    <row r="223" spans="1:31" s="2" customFormat="1" ht="15.75" customHeight="1" x14ac:dyDescent="0.25">
      <c r="A223" s="2823" t="s">
        <v>282</v>
      </c>
      <c r="B223" s="2824"/>
      <c r="C223" s="2824"/>
      <c r="D223" s="2824"/>
      <c r="E223" s="2824"/>
      <c r="F223" s="2824"/>
      <c r="G223" s="3158"/>
      <c r="H223" s="2825"/>
      <c r="I223" s="723">
        <f>SUMIF(H13:H212,"sb(l)",I13:I212)</f>
        <v>278.89999999999998</v>
      </c>
      <c r="J223" s="1993">
        <f>SUMIF(H13:H212,"sb(l)",J13:J212)</f>
        <v>1428.9</v>
      </c>
      <c r="K223" s="1937">
        <f>SUMIF(H13:H212,"sb(l)",K13:K212)</f>
        <v>649.79999999999995</v>
      </c>
      <c r="L223" s="727">
        <f>SUMIF(H13:H212,"sb(l)",L13:L212)</f>
        <v>109.2</v>
      </c>
      <c r="M223" s="723">
        <f>SUMIF(H13:H212,"sb(l)",M13:M212)</f>
        <v>0</v>
      </c>
      <c r="N223" s="1506">
        <f>SUMIF(H13:H212,"sb(l)",N13:N212)</f>
        <v>540.6</v>
      </c>
      <c r="O223" s="173"/>
      <c r="P223" s="173"/>
      <c r="Q223" s="2030"/>
      <c r="R223" s="1472"/>
      <c r="S223" s="2030"/>
      <c r="T223" s="2030"/>
      <c r="U223" s="2030"/>
      <c r="V223" s="1941"/>
      <c r="W223" s="3"/>
    </row>
    <row r="224" spans="1:31" s="2" customFormat="1" ht="15.75" customHeight="1" x14ac:dyDescent="0.25">
      <c r="A224" s="2823" t="s">
        <v>332</v>
      </c>
      <c r="B224" s="2824"/>
      <c r="C224" s="2824"/>
      <c r="D224" s="2824"/>
      <c r="E224" s="2824"/>
      <c r="F224" s="2824"/>
      <c r="G224" s="3158"/>
      <c r="H224" s="2825"/>
      <c r="I224" s="723">
        <f>SUMIF(H13:H212,"sb(esl)",I13:I212)</f>
        <v>198.9</v>
      </c>
      <c r="J224" s="1993">
        <f>SUMIF(H13:H212,"sb(esl)",J13:J212)</f>
        <v>198.9</v>
      </c>
      <c r="K224" s="947">
        <f>SUMIF(H13:H212,"sb(esl)",K13:K212)</f>
        <v>199.79999999999998</v>
      </c>
      <c r="L224" s="727">
        <f>SUMIF(H13:H212,"sb(esl)",L13:L212)</f>
        <v>199.79999999999998</v>
      </c>
      <c r="M224" s="723">
        <f>SUMIF(H13:H212,"sb(esl)",M13:M212)</f>
        <v>101.7</v>
      </c>
      <c r="N224" s="1506">
        <f>SUMIF(H13:H212,"sb(esl)",N13:N212)</f>
        <v>0</v>
      </c>
      <c r="O224" s="173">
        <f>SUMIF(H16:H212,"sb(esa)",O16:O212)</f>
        <v>0</v>
      </c>
      <c r="P224" s="173">
        <f>SUMIF(H16:H212,"sb(esa)",P16:P212)</f>
        <v>0</v>
      </c>
      <c r="Q224" s="2030"/>
      <c r="R224" s="1472"/>
      <c r="S224" s="2030"/>
      <c r="T224" s="2030"/>
      <c r="U224" s="2030"/>
      <c r="V224" s="1941"/>
      <c r="W224" s="3"/>
    </row>
    <row r="225" spans="1:24" s="2" customFormat="1" ht="17.25" customHeight="1" x14ac:dyDescent="0.25">
      <c r="A225" s="2829" t="s">
        <v>292</v>
      </c>
      <c r="B225" s="2830"/>
      <c r="C225" s="2830"/>
      <c r="D225" s="2830"/>
      <c r="E225" s="2830"/>
      <c r="F225" s="2830"/>
      <c r="G225" s="2830"/>
      <c r="H225" s="2831"/>
      <c r="I225" s="723">
        <f>SUMIF(H13:H214,"SB(es)",I13:I214)</f>
        <v>1687.3999999999999</v>
      </c>
      <c r="J225" s="1993">
        <f>SUMIF(H13:H212,"SB(es)",J13:J212)</f>
        <v>652.79999999999995</v>
      </c>
      <c r="K225" s="947">
        <f>SUMIF(H13:H212,"SB(es)",K13:K212)</f>
        <v>3380.8</v>
      </c>
      <c r="L225" s="727">
        <f>SUMIF(H13:H212,"SB(es)",L13:L212)</f>
        <v>404.6</v>
      </c>
      <c r="M225" s="723">
        <f>SUMIF(H13:H212,"SB(es)",M13:M212)</f>
        <v>27.299999999999997</v>
      </c>
      <c r="N225" s="1506">
        <f>SUMIF(H13:H212,"SB(es)",N13:N212)</f>
        <v>2976.2000000000003</v>
      </c>
      <c r="O225" s="173">
        <f>SUMIF(H17:H214,"sb(es)",O17:O214)</f>
        <v>1342.1</v>
      </c>
      <c r="P225" s="173">
        <f>SUMIF(H17:H214,"sb(es)",P17:P214)</f>
        <v>168.5</v>
      </c>
      <c r="Q225" s="2028"/>
      <c r="R225" s="1473"/>
      <c r="S225" s="2028"/>
      <c r="T225" s="2028"/>
      <c r="U225" s="2028"/>
      <c r="V225" s="1941"/>
      <c r="W225" s="2027"/>
      <c r="X225" s="2027"/>
    </row>
    <row r="226" spans="1:24" s="2" customFormat="1" ht="30.75" customHeight="1" x14ac:dyDescent="0.25">
      <c r="A226" s="2829" t="s">
        <v>438</v>
      </c>
      <c r="B226" s="2830"/>
      <c r="C226" s="2830"/>
      <c r="D226" s="2830"/>
      <c r="E226" s="2830"/>
      <c r="F226" s="2830"/>
      <c r="G226" s="2830"/>
      <c r="H226" s="2831"/>
      <c r="I226" s="723"/>
      <c r="J226" s="1993">
        <f>SUMIF(H13:H213,"SB(esa)",J13:J213)</f>
        <v>43</v>
      </c>
      <c r="K226" s="947">
        <f>SUMIF(H14:H213,"SB(esa)",K14:K213)</f>
        <v>69.5</v>
      </c>
      <c r="L226" s="727">
        <f>SUMIF(H14:H213,"SB(esa)",L14:L213)</f>
        <v>61.5</v>
      </c>
      <c r="M226" s="723">
        <f>SUMIF(H14:H213,"SB(esa)",M14:M213)</f>
        <v>10.6</v>
      </c>
      <c r="N226" s="1210">
        <f>SUMIF(H14:H213,"SB(esa)",N14:N213)</f>
        <v>8</v>
      </c>
      <c r="O226" s="947">
        <f>SUMIF(H14:H213,"SB(esa)",O14:O213)</f>
        <v>0</v>
      </c>
      <c r="P226" s="173">
        <f>SUMIF(H14:H213,"SB(esa)",P14:P213)</f>
        <v>0</v>
      </c>
      <c r="Q226" s="2028"/>
      <c r="R226" s="1473"/>
      <c r="S226" s="2028"/>
      <c r="T226" s="2028"/>
      <c r="U226" s="2028"/>
      <c r="V226" s="1941"/>
      <c r="W226" s="2027"/>
      <c r="X226" s="2027"/>
    </row>
    <row r="227" spans="1:24" s="2" customFormat="1" ht="15.75" customHeight="1" x14ac:dyDescent="0.25">
      <c r="A227" s="2823" t="s">
        <v>111</v>
      </c>
      <c r="B227" s="2824"/>
      <c r="C227" s="2824"/>
      <c r="D227" s="2824"/>
      <c r="E227" s="2824"/>
      <c r="F227" s="2824"/>
      <c r="G227" s="3158"/>
      <c r="H227" s="2825"/>
      <c r="I227" s="723">
        <f>SUMIF(H13:H212,"sb(sp)",I13:I212)</f>
        <v>1752.6</v>
      </c>
      <c r="J227" s="1993">
        <f>SUMIF(H13:H212,"sb(sp)",J13:J212)</f>
        <v>1753.3000000000002</v>
      </c>
      <c r="K227" s="947">
        <f>SUMIF(H13:H212,"sb(sp)",K13:K212)</f>
        <v>1798.4</v>
      </c>
      <c r="L227" s="727">
        <f>SUMIF(H13:H212,"sb(sp)",L13:L212)</f>
        <v>1766.5</v>
      </c>
      <c r="M227" s="723">
        <f>SUMIF(H13:H212,"sb(sp)",M13:M212)</f>
        <v>122.4</v>
      </c>
      <c r="N227" s="1506">
        <f>SUMIF(H13:H212,"sb(sp)",N13:N212)</f>
        <v>31.9</v>
      </c>
      <c r="O227" s="763">
        <f>SUMIF(H13:H210,"sb(sp)",O13:O210)</f>
        <v>1758.4</v>
      </c>
      <c r="P227" s="173">
        <f>SUMIF(H13:H210,"sb(sp)",P13:P210)</f>
        <v>1718.4</v>
      </c>
      <c r="Q227" s="2030"/>
      <c r="R227" s="2814"/>
      <c r="S227" s="2814"/>
      <c r="T227" s="2814"/>
      <c r="U227" s="2814"/>
      <c r="V227" s="1941"/>
      <c r="W227" s="3"/>
      <c r="X227" s="3"/>
    </row>
    <row r="228" spans="1:24" s="2" customFormat="1" ht="15.75" customHeight="1" x14ac:dyDescent="0.25">
      <c r="A228" s="2823" t="s">
        <v>283</v>
      </c>
      <c r="B228" s="2824"/>
      <c r="C228" s="2824"/>
      <c r="D228" s="2824"/>
      <c r="E228" s="2824"/>
      <c r="F228" s="2824"/>
      <c r="G228" s="3158"/>
      <c r="H228" s="2825"/>
      <c r="I228" s="723">
        <f>SUMIF(H13:H212,"sb(spl)",I13:I212)</f>
        <v>856.2</v>
      </c>
      <c r="J228" s="1993">
        <f>SUMIF(H13:H212,"sb(spl)",J13:J212)</f>
        <v>856.2</v>
      </c>
      <c r="K228" s="947">
        <f>SUMIF(H13:H212,"sb(spl)",K13:K212)</f>
        <v>0</v>
      </c>
      <c r="L228" s="727">
        <f>SUMIF(H13:H212,"sb(spl)",L13:L212)</f>
        <v>0</v>
      </c>
      <c r="M228" s="723">
        <f>SUMIF(H13:H212,"sb(spl)",M13:M212)</f>
        <v>0</v>
      </c>
      <c r="N228" s="1506">
        <f>SUMIF(H13:H212,"sb(spl)",N13:N212)</f>
        <v>0</v>
      </c>
      <c r="O228" s="173"/>
      <c r="P228" s="173"/>
      <c r="Q228" s="2030"/>
      <c r="R228" s="1473"/>
      <c r="S228" s="2028"/>
      <c r="T228" s="2028"/>
      <c r="U228" s="2028"/>
      <c r="V228" s="1941"/>
      <c r="W228" s="3"/>
      <c r="X228" s="3"/>
    </row>
    <row r="229" spans="1:24" s="2" customFormat="1" ht="15" customHeight="1" thickBot="1" x14ac:dyDescent="0.3">
      <c r="A229" s="2823" t="s">
        <v>112</v>
      </c>
      <c r="B229" s="2824"/>
      <c r="C229" s="2824"/>
      <c r="D229" s="2824"/>
      <c r="E229" s="2824"/>
      <c r="F229" s="2824"/>
      <c r="G229" s="3158"/>
      <c r="H229" s="2825"/>
      <c r="I229" s="723">
        <f>SUMIF(H13:H212,"sb(VB)",I13:I212)</f>
        <v>4062.8999999999996</v>
      </c>
      <c r="J229" s="1993">
        <f>SUMIF(H13:H212,"sb(vb)",J13:J212)</f>
        <v>4852.0999999999995</v>
      </c>
      <c r="K229" s="947">
        <f>SUMIF(H13:H212,"sb(vb)",K13:K212)</f>
        <v>4667.0000000000009</v>
      </c>
      <c r="L229" s="727">
        <f>SUMIF(H13:H212,"sb(vb)",L13:L212)</f>
        <v>4617.0000000000009</v>
      </c>
      <c r="M229" s="723">
        <f>SUMIF(H13:H212,"sb(vb)",M13:M212)</f>
        <v>1562.9999999999998</v>
      </c>
      <c r="N229" s="1506">
        <f>SUMIF(H13:H212,"sb(vb)",N13:N212)</f>
        <v>50</v>
      </c>
      <c r="O229" s="173">
        <f>SUMIF(H13:H210,"sb(vb)",O13:O210)</f>
        <v>4867.6000000000004</v>
      </c>
      <c r="P229" s="173">
        <f>SUMIF(H13:H210,"sb(vb)",P13:P210)</f>
        <v>4590.2</v>
      </c>
      <c r="Q229" s="2028"/>
      <c r="R229" s="2814"/>
      <c r="S229" s="2814"/>
      <c r="T229" s="2814"/>
      <c r="U229" s="2814"/>
      <c r="V229" s="1962"/>
      <c r="W229" s="2819"/>
      <c r="X229" s="2819"/>
    </row>
    <row r="230" spans="1:24" s="2" customFormat="1" ht="15.75" customHeight="1" thickBot="1" x14ac:dyDescent="0.3">
      <c r="A230" s="2820" t="s">
        <v>113</v>
      </c>
      <c r="B230" s="2821"/>
      <c r="C230" s="2821"/>
      <c r="D230" s="2821"/>
      <c r="E230" s="2821"/>
      <c r="F230" s="2821"/>
      <c r="G230" s="3160"/>
      <c r="H230" s="2822"/>
      <c r="I230" s="2404">
        <f t="shared" ref="I230:N230" si="58">SUM(I231:I233)</f>
        <v>15661.900000000001</v>
      </c>
      <c r="J230" s="2405">
        <f t="shared" si="58"/>
        <v>15505.300000000001</v>
      </c>
      <c r="K230" s="2394">
        <f>SUM(K231:K233)</f>
        <v>27593.299999999996</v>
      </c>
      <c r="L230" s="2406">
        <f t="shared" si="58"/>
        <v>27558.299999999996</v>
      </c>
      <c r="M230" s="2404">
        <f t="shared" si="58"/>
        <v>3.4</v>
      </c>
      <c r="N230" s="2405">
        <f t="shared" si="58"/>
        <v>35</v>
      </c>
      <c r="O230" s="2395">
        <f t="shared" ref="O230:P230" si="59">SUM(O231:O233)</f>
        <v>15737.8</v>
      </c>
      <c r="P230" s="2395">
        <f t="shared" si="59"/>
        <v>15737.8</v>
      </c>
      <c r="Q230" s="2028"/>
      <c r="R230" s="1473"/>
      <c r="S230" s="2028"/>
      <c r="T230" s="2028"/>
      <c r="U230" s="2028"/>
      <c r="V230" s="1941"/>
      <c r="W230" s="2819"/>
      <c r="X230" s="2819"/>
    </row>
    <row r="231" spans="1:24" s="2" customFormat="1" ht="15.75" customHeight="1" x14ac:dyDescent="0.25">
      <c r="A231" s="2823" t="s">
        <v>238</v>
      </c>
      <c r="B231" s="2824"/>
      <c r="C231" s="2824"/>
      <c r="D231" s="2824"/>
      <c r="E231" s="2824"/>
      <c r="F231" s="2824"/>
      <c r="G231" s="3158"/>
      <c r="H231" s="2825"/>
      <c r="I231" s="760">
        <f>SUMIF(H13:H212,"es",I13:I212)</f>
        <v>50.4</v>
      </c>
      <c r="J231" s="1991">
        <f>SUMIF(H13:H212,"es",J13:J212)</f>
        <v>50.4</v>
      </c>
      <c r="K231" s="948">
        <f>SUMIF(H13:H212,"es",K13:K212)</f>
        <v>50.300000000000004</v>
      </c>
      <c r="L231" s="755">
        <f>SUMIF(H13:H212,"es",L13:L212)</f>
        <v>50.300000000000004</v>
      </c>
      <c r="M231" s="760">
        <f>SUMIF(H13:H212,"es",M13:M212)</f>
        <v>0</v>
      </c>
      <c r="N231" s="1507">
        <f>SUMIF(H13:H212,"es",N13:N212)</f>
        <v>0</v>
      </c>
      <c r="O231" s="771">
        <f>SUMIF(H13:H210,"es",O13:O210)</f>
        <v>43.1</v>
      </c>
      <c r="P231" s="771">
        <f>SUMIF(H13:H210,"es",P13:P210)</f>
        <v>43.1</v>
      </c>
      <c r="Q231" s="282"/>
      <c r="R231" s="2818"/>
      <c r="S231" s="2818"/>
      <c r="T231" s="2818"/>
      <c r="U231" s="2818"/>
      <c r="V231" s="1941"/>
      <c r="X231" s="3"/>
    </row>
    <row r="232" spans="1:24" s="2" customFormat="1" ht="15.75" customHeight="1" x14ac:dyDescent="0.25">
      <c r="A232" s="2826" t="s">
        <v>114</v>
      </c>
      <c r="B232" s="2827"/>
      <c r="C232" s="2827"/>
      <c r="D232" s="2827"/>
      <c r="E232" s="2827"/>
      <c r="F232" s="2827"/>
      <c r="G232" s="3159"/>
      <c r="H232" s="2828"/>
      <c r="I232" s="723">
        <f>SUMIF(H13:H212,"lrvb",I13:I212)</f>
        <v>15609.000000000002</v>
      </c>
      <c r="J232" s="1506">
        <f>SUMIF(H13:H212,"lrvb",J13:J212)</f>
        <v>15452.400000000001</v>
      </c>
      <c r="K232" s="947">
        <f>SUMIF(H13:H212,"LRVB",K13:K212)</f>
        <v>27539.999999999996</v>
      </c>
      <c r="L232" s="727">
        <f>SUMIF(H13:H212,"LRVB",L13:L212)</f>
        <v>27504.999999999996</v>
      </c>
      <c r="M232" s="723">
        <f>SUMIF(H13:H212,"LRVB",M13:M212)</f>
        <v>3.4</v>
      </c>
      <c r="N232" s="1506">
        <f>SUMIF(H13:H212,"LRVB",N13:N212)</f>
        <v>35</v>
      </c>
      <c r="O232" s="763">
        <f>SUMIF(H13:H210,"lrvb",O13:O210)</f>
        <v>15691.699999999999</v>
      </c>
      <c r="P232" s="763">
        <f>SUMIF(H13:H210,"lrvb",P13:P210)</f>
        <v>15691.699999999999</v>
      </c>
      <c r="Q232" s="175"/>
      <c r="R232" s="2814"/>
      <c r="S232" s="2814"/>
      <c r="T232" s="2814"/>
      <c r="U232" s="2814"/>
      <c r="V232" s="1941"/>
    </row>
    <row r="233" spans="1:24" s="2" customFormat="1" ht="15.75" customHeight="1" thickBot="1" x14ac:dyDescent="0.3">
      <c r="A233" s="2811" t="s">
        <v>115</v>
      </c>
      <c r="B233" s="2812"/>
      <c r="C233" s="2812"/>
      <c r="D233" s="2812"/>
      <c r="E233" s="2812"/>
      <c r="F233" s="2812"/>
      <c r="G233" s="3164"/>
      <c r="H233" s="2813"/>
      <c r="I233" s="724">
        <f>SUMIF(H13:H210,"kt",I13:I210)</f>
        <v>2.5</v>
      </c>
      <c r="J233" s="1508">
        <f>SUMIF(H13:H212,"kt",J13:J212)</f>
        <v>2.5</v>
      </c>
      <c r="K233" s="949">
        <f>SUMIF(H13:H212,"kt",K13:K212)</f>
        <v>3</v>
      </c>
      <c r="L233" s="953">
        <f>SUMIF(H13:H212,"kt",L13:L212)</f>
        <v>3</v>
      </c>
      <c r="M233" s="724">
        <f>SUMIF(H13:H212,"kt",M13:M212)</f>
        <v>0</v>
      </c>
      <c r="N233" s="1508">
        <f>SUMIF(H13:H212,"kt",N13:N212)</f>
        <v>0</v>
      </c>
      <c r="O233" s="174">
        <f>SUMIF(H13:H210,"kt",O13:O210)</f>
        <v>3</v>
      </c>
      <c r="P233" s="174">
        <f>SUMIF(H13:H210,"kt",P13:P210)</f>
        <v>3</v>
      </c>
      <c r="Q233" s="175"/>
      <c r="R233" s="2814"/>
      <c r="S233" s="2814"/>
      <c r="T233" s="2814"/>
      <c r="U233" s="2814"/>
      <c r="V233" s="1941"/>
    </row>
    <row r="234" spans="1:24" s="2" customFormat="1" ht="15.75" customHeight="1" thickBot="1" x14ac:dyDescent="0.3">
      <c r="A234" s="2815" t="s">
        <v>116</v>
      </c>
      <c r="B234" s="2816"/>
      <c r="C234" s="2816"/>
      <c r="D234" s="2816"/>
      <c r="E234" s="2816"/>
      <c r="F234" s="2816"/>
      <c r="G234" s="3162"/>
      <c r="H234" s="2817"/>
      <c r="I234" s="762">
        <f t="shared" ref="I234:P234" si="60">I221+I230</f>
        <v>34744.6</v>
      </c>
      <c r="J234" s="1509">
        <f t="shared" si="60"/>
        <v>34931.199999999997</v>
      </c>
      <c r="K234" s="951">
        <f t="shared" si="60"/>
        <v>48838.499999999993</v>
      </c>
      <c r="L234" s="729">
        <f t="shared" si="60"/>
        <v>43740</v>
      </c>
      <c r="M234" s="762">
        <f t="shared" si="60"/>
        <v>4512.8999999999987</v>
      </c>
      <c r="N234" s="1509">
        <f t="shared" si="60"/>
        <v>5098.5</v>
      </c>
      <c r="O234" s="176">
        <f t="shared" si="60"/>
        <v>34135</v>
      </c>
      <c r="P234" s="176">
        <f t="shared" si="60"/>
        <v>34293.199999999997</v>
      </c>
      <c r="Q234" s="277"/>
      <c r="R234" s="2818"/>
      <c r="S234" s="2818"/>
      <c r="T234" s="2818"/>
      <c r="U234" s="2818"/>
      <c r="V234" s="1941"/>
    </row>
    <row r="235" spans="1:24" s="1" customFormat="1" ht="16.5" customHeight="1" x14ac:dyDescent="0.2">
      <c r="A235" s="180"/>
      <c r="B235" s="177"/>
      <c r="C235" s="178"/>
      <c r="D235" s="179"/>
      <c r="E235" s="177"/>
      <c r="F235" s="307"/>
      <c r="G235" s="313"/>
      <c r="H235" s="180"/>
      <c r="I235" s="2618"/>
      <c r="J235" s="237"/>
      <c r="K235" s="237"/>
      <c r="L235" s="237"/>
      <c r="M235" s="237"/>
      <c r="N235" s="237"/>
      <c r="O235" s="237"/>
      <c r="P235" s="237"/>
      <c r="Q235" s="181"/>
      <c r="R235" s="1474"/>
      <c r="S235" s="180"/>
      <c r="T235" s="180"/>
      <c r="U235" s="180"/>
      <c r="V235" s="1968"/>
    </row>
    <row r="236" spans="1:24" x14ac:dyDescent="0.25">
      <c r="J236" s="291"/>
    </row>
  </sheetData>
  <mergeCells count="241">
    <mergeCell ref="C215:H215"/>
    <mergeCell ref="Q215:U215"/>
    <mergeCell ref="Q201:Q202"/>
    <mergeCell ref="D170:D171"/>
    <mergeCell ref="D164:D166"/>
    <mergeCell ref="G172:G173"/>
    <mergeCell ref="G176:G177"/>
    <mergeCell ref="G196:G197"/>
    <mergeCell ref="Q161:U161"/>
    <mergeCell ref="D174:D175"/>
    <mergeCell ref="H174:H175"/>
    <mergeCell ref="J174:J175"/>
    <mergeCell ref="O174:O175"/>
    <mergeCell ref="P174:P175"/>
    <mergeCell ref="D178:D179"/>
    <mergeCell ref="E178:E179"/>
    <mergeCell ref="D172:D173"/>
    <mergeCell ref="D176:D177"/>
    <mergeCell ref="G164:G166"/>
    <mergeCell ref="G167:G169"/>
    <mergeCell ref="G170:G171"/>
    <mergeCell ref="K174:K175"/>
    <mergeCell ref="E189:E191"/>
    <mergeCell ref="D181:H181"/>
    <mergeCell ref="Q181:U181"/>
    <mergeCell ref="C182:H182"/>
    <mergeCell ref="Q182:U182"/>
    <mergeCell ref="G189:G191"/>
    <mergeCell ref="C183:U183"/>
    <mergeCell ref="D185:D188"/>
    <mergeCell ref="D189:D192"/>
    <mergeCell ref="G193:G194"/>
    <mergeCell ref="C214:H214"/>
    <mergeCell ref="D195:H195"/>
    <mergeCell ref="Q189:Q190"/>
    <mergeCell ref="D193:D194"/>
    <mergeCell ref="D212:D213"/>
    <mergeCell ref="D203:D204"/>
    <mergeCell ref="Q203:Q204"/>
    <mergeCell ref="D205:D206"/>
    <mergeCell ref="Q205:Q206"/>
    <mergeCell ref="D167:D169"/>
    <mergeCell ref="D208:D210"/>
    <mergeCell ref="Q208:Q210"/>
    <mergeCell ref="D196:D198"/>
    <mergeCell ref="E196:E199"/>
    <mergeCell ref="D199:D200"/>
    <mergeCell ref="D201:D202"/>
    <mergeCell ref="Q214:U214"/>
    <mergeCell ref="R234:U234"/>
    <mergeCell ref="R231:U231"/>
    <mergeCell ref="R232:U232"/>
    <mergeCell ref="R233:U233"/>
    <mergeCell ref="B216:H216"/>
    <mergeCell ref="Q216:U216"/>
    <mergeCell ref="R220:U220"/>
    <mergeCell ref="A231:H231"/>
    <mergeCell ref="A229:H229"/>
    <mergeCell ref="A234:H234"/>
    <mergeCell ref="A220:H220"/>
    <mergeCell ref="A230:H230"/>
    <mergeCell ref="A232:H232"/>
    <mergeCell ref="A233:H233"/>
    <mergeCell ref="A219:P219"/>
    <mergeCell ref="K220:N220"/>
    <mergeCell ref="A217:P217"/>
    <mergeCell ref="W229:W230"/>
    <mergeCell ref="X229:X230"/>
    <mergeCell ref="R229:U229"/>
    <mergeCell ref="R221:U221"/>
    <mergeCell ref="R222:U222"/>
    <mergeCell ref="R227:U227"/>
    <mergeCell ref="A228:H228"/>
    <mergeCell ref="A227:H227"/>
    <mergeCell ref="A224:H224"/>
    <mergeCell ref="A223:H223"/>
    <mergeCell ref="A222:H222"/>
    <mergeCell ref="A221:H221"/>
    <mergeCell ref="A225:H225"/>
    <mergeCell ref="A226:H226"/>
    <mergeCell ref="A218:L218"/>
    <mergeCell ref="D148:D152"/>
    <mergeCell ref="E148:E152"/>
    <mergeCell ref="C162:U162"/>
    <mergeCell ref="A141:A143"/>
    <mergeCell ref="B141:B143"/>
    <mergeCell ref="D141:D145"/>
    <mergeCell ref="D146:D147"/>
    <mergeCell ref="F146:F147"/>
    <mergeCell ref="Q143:Q144"/>
    <mergeCell ref="A157:A160"/>
    <mergeCell ref="B157:B160"/>
    <mergeCell ref="C157:C160"/>
    <mergeCell ref="D157:D160"/>
    <mergeCell ref="E157:E160"/>
    <mergeCell ref="F157:F160"/>
    <mergeCell ref="F148:F152"/>
    <mergeCell ref="A153:A156"/>
    <mergeCell ref="B153:B156"/>
    <mergeCell ref="C153:C156"/>
    <mergeCell ref="D153:D156"/>
    <mergeCell ref="G157:G160"/>
    <mergeCell ref="C161:H161"/>
    <mergeCell ref="A122:A123"/>
    <mergeCell ref="B122:B123"/>
    <mergeCell ref="C122:C123"/>
    <mergeCell ref="D122:D123"/>
    <mergeCell ref="E122:E123"/>
    <mergeCell ref="F122:F123"/>
    <mergeCell ref="Q122:Q123"/>
    <mergeCell ref="E153:E156"/>
    <mergeCell ref="A136:A138"/>
    <mergeCell ref="B136:B138"/>
    <mergeCell ref="D136:D138"/>
    <mergeCell ref="Q136:Q138"/>
    <mergeCell ref="D139:D140"/>
    <mergeCell ref="E139:E140"/>
    <mergeCell ref="D124:D125"/>
    <mergeCell ref="E134:E135"/>
    <mergeCell ref="G153:G154"/>
    <mergeCell ref="G146:G147"/>
    <mergeCell ref="G141:G142"/>
    <mergeCell ref="G148:G149"/>
    <mergeCell ref="F153:F156"/>
    <mergeCell ref="A148:A152"/>
    <mergeCell ref="B148:B152"/>
    <mergeCell ref="C148:C152"/>
    <mergeCell ref="Q109:Q110"/>
    <mergeCell ref="R109:R110"/>
    <mergeCell ref="S109:S110"/>
    <mergeCell ref="T109:T110"/>
    <mergeCell ref="U109:U110"/>
    <mergeCell ref="D121:H121"/>
    <mergeCell ref="Q132:Q133"/>
    <mergeCell ref="D132:D133"/>
    <mergeCell ref="D111:D119"/>
    <mergeCell ref="Q115:Q116"/>
    <mergeCell ref="Q77:Q78"/>
    <mergeCell ref="Q92:Q93"/>
    <mergeCell ref="D77:D78"/>
    <mergeCell ref="D100:D101"/>
    <mergeCell ref="Q59:Q60"/>
    <mergeCell ref="D74:D75"/>
    <mergeCell ref="D61:D64"/>
    <mergeCell ref="Q61:Q62"/>
    <mergeCell ref="D87:D94"/>
    <mergeCell ref="D95:D96"/>
    <mergeCell ref="Q95:Q96"/>
    <mergeCell ref="Q63:Q64"/>
    <mergeCell ref="Q79:Q80"/>
    <mergeCell ref="E57:E66"/>
    <mergeCell ref="T48:T49"/>
    <mergeCell ref="T50:T51"/>
    <mergeCell ref="A46:A47"/>
    <mergeCell ref="B46:B47"/>
    <mergeCell ref="C46:C47"/>
    <mergeCell ref="D46:D47"/>
    <mergeCell ref="E46:E47"/>
    <mergeCell ref="F46:F47"/>
    <mergeCell ref="A50:A51"/>
    <mergeCell ref="B50:B51"/>
    <mergeCell ref="C50:C51"/>
    <mergeCell ref="D50:D51"/>
    <mergeCell ref="Q50:Q51"/>
    <mergeCell ref="S50:S51"/>
    <mergeCell ref="D48:D49"/>
    <mergeCell ref="Q48:Q49"/>
    <mergeCell ref="R48:R49"/>
    <mergeCell ref="S48:S49"/>
    <mergeCell ref="G48:G49"/>
    <mergeCell ref="C55:H55"/>
    <mergeCell ref="Q55:U55"/>
    <mergeCell ref="C56:U56"/>
    <mergeCell ref="D58:D59"/>
    <mergeCell ref="A32:A33"/>
    <mergeCell ref="B32:B33"/>
    <mergeCell ref="D32:D33"/>
    <mergeCell ref="E32:E33"/>
    <mergeCell ref="A34:A35"/>
    <mergeCell ref="B34:B35"/>
    <mergeCell ref="D34:D37"/>
    <mergeCell ref="E34:E37"/>
    <mergeCell ref="F34:F37"/>
    <mergeCell ref="E38:E40"/>
    <mergeCell ref="F38:F40"/>
    <mergeCell ref="D41:D42"/>
    <mergeCell ref="E41:E42"/>
    <mergeCell ref="F41:F42"/>
    <mergeCell ref="U48:U49"/>
    <mergeCell ref="A52:A54"/>
    <mergeCell ref="B52:B54"/>
    <mergeCell ref="C52:C54"/>
    <mergeCell ref="D52:D54"/>
    <mergeCell ref="Q53:Q54"/>
    <mergeCell ref="R28:R29"/>
    <mergeCell ref="S28:S29"/>
    <mergeCell ref="D30:D31"/>
    <mergeCell ref="E30:E31"/>
    <mergeCell ref="Q30:Q31"/>
    <mergeCell ref="Q34:Q36"/>
    <mergeCell ref="D28:D29"/>
    <mergeCell ref="Q28:Q29"/>
    <mergeCell ref="J6:J8"/>
    <mergeCell ref="D16:D18"/>
    <mergeCell ref="I6:I8"/>
    <mergeCell ref="Q26:Q27"/>
    <mergeCell ref="G6:G8"/>
    <mergeCell ref="T28:T29"/>
    <mergeCell ref="Q41:Q42"/>
    <mergeCell ref="Q1:U1"/>
    <mergeCell ref="A9:U9"/>
    <mergeCell ref="A10:U10"/>
    <mergeCell ref="B11:U11"/>
    <mergeCell ref="C12:U12"/>
    <mergeCell ref="D13:D15"/>
    <mergeCell ref="P6:P8"/>
    <mergeCell ref="Q6:U6"/>
    <mergeCell ref="Q7:Q8"/>
    <mergeCell ref="R7:U7"/>
    <mergeCell ref="H6:H8"/>
    <mergeCell ref="O6:O8"/>
    <mergeCell ref="A2:U2"/>
    <mergeCell ref="A3:U3"/>
    <mergeCell ref="A4:U4"/>
    <mergeCell ref="A5:U5"/>
    <mergeCell ref="D38:D40"/>
    <mergeCell ref="K6:N6"/>
    <mergeCell ref="K7:K8"/>
    <mergeCell ref="L7:M7"/>
    <mergeCell ref="N7:N8"/>
    <mergeCell ref="Q19:Q20"/>
    <mergeCell ref="Q39:Q40"/>
    <mergeCell ref="G45:H45"/>
    <mergeCell ref="A6:A8"/>
    <mergeCell ref="B6:B8"/>
    <mergeCell ref="C6:C8"/>
    <mergeCell ref="D6:D8"/>
    <mergeCell ref="E6:E8"/>
    <mergeCell ref="F6:F8"/>
    <mergeCell ref="D44:D45"/>
    <mergeCell ref="E21:E23"/>
  </mergeCells>
  <printOptions horizontalCentered="1"/>
  <pageMargins left="0.31496062992125984" right="0.31496062992125984" top="0.35433070866141736" bottom="0.15748031496062992" header="0.31496062992125984" footer="0.31496062992125984"/>
  <pageSetup paperSize="9" scale="74" orientation="landscape" r:id="rId1"/>
  <rowBreaks count="6" manualBreakCount="6">
    <brk id="84" max="20" man="1"/>
    <brk id="110" max="20" man="1"/>
    <brk id="128" max="20" man="1"/>
    <brk id="169" max="20" man="1"/>
    <brk id="195" max="20" man="1"/>
    <brk id="218" max="20" man="1"/>
  </rowBreaks>
  <colBreaks count="1" manualBreakCount="1">
    <brk id="2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89"/>
  <sheetViews>
    <sheetView zoomScaleNormal="100" zoomScaleSheetLayoutView="80" workbookViewId="0"/>
  </sheetViews>
  <sheetFormatPr defaultColWidth="9.140625" defaultRowHeight="15" x14ac:dyDescent="0.25"/>
  <cols>
    <col min="1" max="3" width="3.28515625" style="243" customWidth="1"/>
    <col min="4" max="4" width="25.28515625" style="238" customWidth="1"/>
    <col min="5" max="5" width="7.5703125" style="347" customWidth="1"/>
    <col min="6" max="6" width="3.140625" style="339" customWidth="1"/>
    <col min="7" max="7" width="7.5703125" style="238" customWidth="1"/>
    <col min="8" max="8" width="8.5703125" style="243" customWidth="1"/>
    <col min="9" max="9" width="9.5703125" style="243" customWidth="1"/>
    <col min="10" max="10" width="8.85546875" style="243" customWidth="1"/>
    <col min="11" max="12" width="8.140625" style="243" customWidth="1"/>
    <col min="13" max="13" width="8.7109375" style="243" customWidth="1"/>
    <col min="14" max="15" width="8.140625" style="243" customWidth="1"/>
    <col min="16" max="16" width="8.7109375" style="243" customWidth="1"/>
    <col min="17" max="17" width="24.28515625" style="238" customWidth="1"/>
    <col min="18" max="19" width="5.42578125" style="243" customWidth="1"/>
    <col min="20" max="20" width="5.28515625" style="243" customWidth="1"/>
    <col min="21" max="21" width="24.85546875" style="243" customWidth="1"/>
    <col min="22" max="16384" width="9.140625" style="238"/>
  </cols>
  <sheetData>
    <row r="1" spans="1:26" s="620" customFormat="1" ht="33" customHeight="1" x14ac:dyDescent="0.25">
      <c r="A1" s="616"/>
      <c r="B1" s="616"/>
      <c r="C1" s="616"/>
      <c r="D1" s="616"/>
      <c r="E1" s="617"/>
      <c r="F1" s="618"/>
      <c r="G1" s="619"/>
      <c r="H1" s="616"/>
      <c r="I1" s="616"/>
      <c r="J1" s="616"/>
      <c r="K1" s="616"/>
      <c r="L1" s="616"/>
      <c r="M1" s="616"/>
      <c r="N1" s="616"/>
      <c r="O1" s="616"/>
      <c r="P1" s="616"/>
      <c r="Q1" s="3099" t="s">
        <v>275</v>
      </c>
      <c r="R1" s="3099"/>
      <c r="S1" s="3099"/>
      <c r="T1" s="3099"/>
      <c r="U1" s="3099"/>
    </row>
    <row r="2" spans="1:26" s="235" customFormat="1" ht="16.5" customHeight="1" x14ac:dyDescent="0.25">
      <c r="A2" s="3035" t="s">
        <v>247</v>
      </c>
      <c r="B2" s="3035"/>
      <c r="C2" s="3035"/>
      <c r="D2" s="3035"/>
      <c r="E2" s="3035"/>
      <c r="F2" s="3035"/>
      <c r="G2" s="3035"/>
      <c r="H2" s="3035"/>
      <c r="I2" s="3035"/>
      <c r="J2" s="3035"/>
      <c r="K2" s="3035"/>
      <c r="L2" s="3035"/>
      <c r="M2" s="3035"/>
      <c r="N2" s="3035"/>
      <c r="O2" s="3035"/>
      <c r="P2" s="3035"/>
      <c r="Q2" s="3035"/>
      <c r="R2" s="3035"/>
      <c r="S2" s="3035"/>
      <c r="T2" s="3035"/>
      <c r="U2" s="3035"/>
    </row>
    <row r="3" spans="1:26" s="236" customFormat="1" ht="16.5" customHeight="1" x14ac:dyDescent="0.25">
      <c r="A3" s="3036" t="s">
        <v>0</v>
      </c>
      <c r="B3" s="3036"/>
      <c r="C3" s="3036"/>
      <c r="D3" s="3036"/>
      <c r="E3" s="3036"/>
      <c r="F3" s="3036"/>
      <c r="G3" s="3036"/>
      <c r="H3" s="3036"/>
      <c r="I3" s="3036"/>
      <c r="J3" s="3036"/>
      <c r="K3" s="3036"/>
      <c r="L3" s="3036"/>
      <c r="M3" s="3036"/>
      <c r="N3" s="3036"/>
      <c r="O3" s="3036"/>
      <c r="P3" s="3036"/>
      <c r="Q3" s="3036"/>
      <c r="R3" s="3036"/>
      <c r="S3" s="3036"/>
      <c r="T3" s="3036"/>
      <c r="U3" s="3036"/>
    </row>
    <row r="4" spans="1:26" s="236" customFormat="1" ht="16.5" customHeight="1" x14ac:dyDescent="0.25">
      <c r="A4" s="3037" t="s">
        <v>1</v>
      </c>
      <c r="B4" s="3037"/>
      <c r="C4" s="3037"/>
      <c r="D4" s="3037"/>
      <c r="E4" s="3037"/>
      <c r="F4" s="3037"/>
      <c r="G4" s="3037"/>
      <c r="H4" s="3037"/>
      <c r="I4" s="3037"/>
      <c r="J4" s="3037"/>
      <c r="K4" s="3037"/>
      <c r="L4" s="3037"/>
      <c r="M4" s="3037"/>
      <c r="N4" s="3037"/>
      <c r="O4" s="3037"/>
      <c r="P4" s="3037"/>
      <c r="Q4" s="3037"/>
      <c r="R4" s="3037"/>
      <c r="S4" s="3037"/>
      <c r="T4" s="3037"/>
      <c r="U4" s="3037"/>
    </row>
    <row r="5" spans="1:26" s="2" customFormat="1" ht="21.75" customHeight="1" thickBot="1" x14ac:dyDescent="0.25">
      <c r="A5" s="3042" t="s">
        <v>2</v>
      </c>
      <c r="B5" s="3042"/>
      <c r="C5" s="3042"/>
      <c r="D5" s="3042"/>
      <c r="E5" s="3042"/>
      <c r="F5" s="3042"/>
      <c r="G5" s="3042"/>
      <c r="H5" s="3042"/>
      <c r="I5" s="3042"/>
      <c r="J5" s="3042"/>
      <c r="K5" s="3042"/>
      <c r="L5" s="3042"/>
      <c r="M5" s="3042"/>
      <c r="N5" s="3042"/>
      <c r="O5" s="3042"/>
      <c r="P5" s="3042"/>
      <c r="Q5" s="3042"/>
      <c r="R5" s="3042"/>
      <c r="S5" s="3042"/>
      <c r="T5" s="3042"/>
      <c r="U5" s="3042"/>
    </row>
    <row r="6" spans="1:26" s="3" customFormat="1" ht="18.75" customHeight="1" x14ac:dyDescent="0.25">
      <c r="A6" s="3043" t="s">
        <v>3</v>
      </c>
      <c r="B6" s="3046" t="s">
        <v>4</v>
      </c>
      <c r="C6" s="3049" t="s">
        <v>5</v>
      </c>
      <c r="D6" s="3052" t="s">
        <v>6</v>
      </c>
      <c r="E6" s="3055" t="s">
        <v>7</v>
      </c>
      <c r="F6" s="3029" t="s">
        <v>8</v>
      </c>
      <c r="G6" s="3032" t="s">
        <v>9</v>
      </c>
      <c r="H6" s="3095" t="s">
        <v>276</v>
      </c>
      <c r="I6" s="3077" t="s">
        <v>277</v>
      </c>
      <c r="J6" s="3258" t="s">
        <v>278</v>
      </c>
      <c r="K6" s="3095" t="s">
        <v>10</v>
      </c>
      <c r="L6" s="3077" t="s">
        <v>302</v>
      </c>
      <c r="M6" s="3258" t="s">
        <v>278</v>
      </c>
      <c r="N6" s="3095" t="s">
        <v>193</v>
      </c>
      <c r="O6" s="3077" t="s">
        <v>322</v>
      </c>
      <c r="P6" s="3258" t="s">
        <v>278</v>
      </c>
      <c r="Q6" s="3086" t="s">
        <v>11</v>
      </c>
      <c r="R6" s="3087"/>
      <c r="S6" s="3087"/>
      <c r="T6" s="3087"/>
      <c r="U6" s="3097" t="s">
        <v>280</v>
      </c>
    </row>
    <row r="7" spans="1:26" s="3" customFormat="1" ht="21" customHeight="1" x14ac:dyDescent="0.25">
      <c r="A7" s="3044"/>
      <c r="B7" s="3047"/>
      <c r="C7" s="3050"/>
      <c r="D7" s="3053"/>
      <c r="E7" s="3056"/>
      <c r="F7" s="3030"/>
      <c r="G7" s="3033"/>
      <c r="H7" s="3096"/>
      <c r="I7" s="3078"/>
      <c r="J7" s="3259"/>
      <c r="K7" s="3096"/>
      <c r="L7" s="3078"/>
      <c r="M7" s="3259"/>
      <c r="N7" s="3096"/>
      <c r="O7" s="3078"/>
      <c r="P7" s="3259"/>
      <c r="Q7" s="3025" t="s">
        <v>6</v>
      </c>
      <c r="R7" s="3089" t="s">
        <v>12</v>
      </c>
      <c r="S7" s="3027"/>
      <c r="T7" s="3027"/>
      <c r="U7" s="3098"/>
    </row>
    <row r="8" spans="1:26" s="3" customFormat="1" ht="103.5" customHeight="1" thickBot="1" x14ac:dyDescent="0.3">
      <c r="A8" s="3045"/>
      <c r="B8" s="3048"/>
      <c r="C8" s="3051"/>
      <c r="D8" s="3054"/>
      <c r="E8" s="3057"/>
      <c r="F8" s="3031"/>
      <c r="G8" s="3034"/>
      <c r="H8" s="3267"/>
      <c r="I8" s="3079"/>
      <c r="J8" s="3260"/>
      <c r="K8" s="3267"/>
      <c r="L8" s="3079"/>
      <c r="M8" s="3260"/>
      <c r="N8" s="3267"/>
      <c r="O8" s="3079"/>
      <c r="P8" s="3260"/>
      <c r="Q8" s="3026"/>
      <c r="R8" s="4" t="s">
        <v>13</v>
      </c>
      <c r="S8" s="4" t="s">
        <v>14</v>
      </c>
      <c r="T8" s="731" t="s">
        <v>194</v>
      </c>
      <c r="U8" s="3026"/>
    </row>
    <row r="9" spans="1:26" s="2" customFormat="1" ht="18" customHeight="1" x14ac:dyDescent="0.25">
      <c r="A9" s="3275" t="s">
        <v>15</v>
      </c>
      <c r="B9" s="3276"/>
      <c r="C9" s="3276"/>
      <c r="D9" s="3276"/>
      <c r="E9" s="3276"/>
      <c r="F9" s="3276"/>
      <c r="G9" s="3276"/>
      <c r="H9" s="3276"/>
      <c r="I9" s="3276"/>
      <c r="J9" s="3276"/>
      <c r="K9" s="3276"/>
      <c r="L9" s="3276"/>
      <c r="M9" s="3276"/>
      <c r="N9" s="3276"/>
      <c r="O9" s="3276"/>
      <c r="P9" s="3276"/>
      <c r="Q9" s="3276"/>
      <c r="R9" s="3276"/>
      <c r="S9" s="3276"/>
      <c r="T9" s="3276"/>
      <c r="U9" s="3277"/>
    </row>
    <row r="10" spans="1:26" s="2" customFormat="1" ht="16.5" customHeight="1" thickBot="1" x14ac:dyDescent="0.3">
      <c r="A10" s="3278" t="s">
        <v>16</v>
      </c>
      <c r="B10" s="3279"/>
      <c r="C10" s="3279"/>
      <c r="D10" s="3279"/>
      <c r="E10" s="3279"/>
      <c r="F10" s="3279"/>
      <c r="G10" s="3279"/>
      <c r="H10" s="3279"/>
      <c r="I10" s="3279"/>
      <c r="J10" s="3279"/>
      <c r="K10" s="3279"/>
      <c r="L10" s="3279"/>
      <c r="M10" s="3279"/>
      <c r="N10" s="3279"/>
      <c r="O10" s="3279"/>
      <c r="P10" s="3279"/>
      <c r="Q10" s="3279"/>
      <c r="R10" s="3279"/>
      <c r="S10" s="3279"/>
      <c r="T10" s="3279"/>
      <c r="U10" s="3280"/>
      <c r="Y10" s="3"/>
      <c r="Z10" s="3"/>
    </row>
    <row r="11" spans="1:26" s="3" customFormat="1" ht="16.5" customHeight="1" thickBot="1" x14ac:dyDescent="0.3">
      <c r="A11" s="6" t="s">
        <v>17</v>
      </c>
      <c r="B11" s="3281" t="s">
        <v>18</v>
      </c>
      <c r="C11" s="3281"/>
      <c r="D11" s="3281"/>
      <c r="E11" s="3281"/>
      <c r="F11" s="3281"/>
      <c r="G11" s="3281"/>
      <c r="H11" s="3281"/>
      <c r="I11" s="3281"/>
      <c r="J11" s="3281"/>
      <c r="K11" s="3281"/>
      <c r="L11" s="3281"/>
      <c r="M11" s="3281"/>
      <c r="N11" s="3281"/>
      <c r="O11" s="3281"/>
      <c r="P11" s="3281"/>
      <c r="Q11" s="3281"/>
      <c r="R11" s="3281"/>
      <c r="S11" s="3281"/>
      <c r="T11" s="3281"/>
      <c r="U11" s="3282"/>
    </row>
    <row r="12" spans="1:26" s="3" customFormat="1" ht="17.25" customHeight="1" thickBot="1" x14ac:dyDescent="0.3">
      <c r="A12" s="7" t="s">
        <v>17</v>
      </c>
      <c r="B12" s="8" t="s">
        <v>17</v>
      </c>
      <c r="C12" s="3101" t="s">
        <v>19</v>
      </c>
      <c r="D12" s="3101"/>
      <c r="E12" s="3101"/>
      <c r="F12" s="3101"/>
      <c r="G12" s="3102"/>
      <c r="H12" s="3102"/>
      <c r="I12" s="3102"/>
      <c r="J12" s="3102"/>
      <c r="K12" s="3102"/>
      <c r="L12" s="3102"/>
      <c r="M12" s="3102"/>
      <c r="N12" s="3102"/>
      <c r="O12" s="3102"/>
      <c r="P12" s="3102"/>
      <c r="Q12" s="3102"/>
      <c r="R12" s="3102"/>
      <c r="S12" s="3102"/>
      <c r="T12" s="3102"/>
      <c r="U12" s="3103"/>
    </row>
    <row r="13" spans="1:26" s="3" customFormat="1" ht="23.25" customHeight="1" x14ac:dyDescent="0.25">
      <c r="A13" s="1286" t="s">
        <v>17</v>
      </c>
      <c r="B13" s="9" t="s">
        <v>17</v>
      </c>
      <c r="C13" s="10" t="s">
        <v>17</v>
      </c>
      <c r="D13" s="3283" t="s">
        <v>20</v>
      </c>
      <c r="E13" s="482"/>
      <c r="F13" s="380" t="s">
        <v>22</v>
      </c>
      <c r="G13" s="605" t="s">
        <v>25</v>
      </c>
      <c r="H13" s="633">
        <v>3570.8</v>
      </c>
      <c r="I13" s="753">
        <v>2987.7</v>
      </c>
      <c r="J13" s="754">
        <f>I13-H13</f>
        <v>-583.10000000000036</v>
      </c>
      <c r="K13" s="79">
        <v>3790.5</v>
      </c>
      <c r="L13" s="633">
        <v>3790.5</v>
      </c>
      <c r="M13" s="899"/>
      <c r="N13" s="79">
        <v>3966.9</v>
      </c>
      <c r="O13" s="633">
        <v>3966.9</v>
      </c>
      <c r="P13" s="899"/>
      <c r="Q13" s="1288"/>
      <c r="R13" s="1301"/>
      <c r="S13" s="1303"/>
      <c r="T13" s="1299"/>
      <c r="U13" s="2952" t="s">
        <v>329</v>
      </c>
      <c r="V13" s="1075"/>
      <c r="W13" s="1075"/>
      <c r="X13" s="276"/>
    </row>
    <row r="14" spans="1:26" s="3" customFormat="1" ht="23.25" customHeight="1" x14ac:dyDescent="0.25">
      <c r="A14" s="1280"/>
      <c r="B14" s="13"/>
      <c r="C14" s="14"/>
      <c r="D14" s="3284"/>
      <c r="E14" s="1310"/>
      <c r="F14" s="1283"/>
      <c r="G14" s="502" t="s">
        <v>281</v>
      </c>
      <c r="H14" s="671">
        <v>59</v>
      </c>
      <c r="I14" s="671">
        <v>59</v>
      </c>
      <c r="J14" s="1051">
        <f>I14-H14</f>
        <v>0</v>
      </c>
      <c r="K14" s="394"/>
      <c r="L14" s="671"/>
      <c r="M14" s="1051"/>
      <c r="N14" s="394"/>
      <c r="O14" s="671"/>
      <c r="P14" s="1051"/>
      <c r="Q14" s="1311"/>
      <c r="R14" s="1302"/>
      <c r="S14" s="194"/>
      <c r="T14" s="1297"/>
      <c r="U14" s="2852"/>
      <c r="V14" s="1076"/>
      <c r="W14" s="1075"/>
      <c r="X14" s="276"/>
    </row>
    <row r="15" spans="1:26" s="3" customFormat="1" ht="18.75" customHeight="1" x14ac:dyDescent="0.25">
      <c r="A15" s="1280"/>
      <c r="B15" s="13"/>
      <c r="C15" s="14"/>
      <c r="D15" s="3284"/>
      <c r="E15" s="1310"/>
      <c r="F15" s="1283"/>
      <c r="G15" s="1312" t="s">
        <v>23</v>
      </c>
      <c r="H15" s="634">
        <v>715.9</v>
      </c>
      <c r="I15" s="634">
        <v>715.9</v>
      </c>
      <c r="J15" s="650">
        <f>I15-H15</f>
        <v>0</v>
      </c>
      <c r="K15" s="384">
        <v>737.7</v>
      </c>
      <c r="L15" s="634">
        <v>737.7</v>
      </c>
      <c r="M15" s="650"/>
      <c r="N15" s="384">
        <v>778.1</v>
      </c>
      <c r="O15" s="634">
        <v>778.1</v>
      </c>
      <c r="P15" s="650"/>
      <c r="Q15" s="1311"/>
      <c r="R15" s="1302"/>
      <c r="S15" s="194"/>
      <c r="T15" s="1297"/>
      <c r="U15" s="2852"/>
      <c r="V15" s="1076"/>
      <c r="W15" s="1075"/>
      <c r="X15" s="276"/>
    </row>
    <row r="16" spans="1:26" s="3" customFormat="1" ht="57" customHeight="1" x14ac:dyDescent="0.25">
      <c r="A16" s="1280"/>
      <c r="B16" s="13"/>
      <c r="C16" s="14"/>
      <c r="D16" s="2834" t="s">
        <v>24</v>
      </c>
      <c r="E16" s="1310"/>
      <c r="F16" s="1283"/>
      <c r="G16" s="99"/>
      <c r="H16" s="23"/>
      <c r="I16" s="636"/>
      <c r="J16" s="756"/>
      <c r="K16" s="17"/>
      <c r="L16" s="635"/>
      <c r="M16" s="621"/>
      <c r="N16" s="17"/>
      <c r="O16" s="635"/>
      <c r="P16" s="621"/>
      <c r="Q16" s="305" t="s">
        <v>157</v>
      </c>
      <c r="R16" s="871">
        <v>5</v>
      </c>
      <c r="S16" s="872">
        <v>5</v>
      </c>
      <c r="T16" s="873">
        <v>5</v>
      </c>
      <c r="U16" s="2852"/>
      <c r="V16" s="1076"/>
      <c r="W16" s="1075"/>
      <c r="X16" s="276"/>
    </row>
    <row r="17" spans="1:24" s="3" customFormat="1" ht="42.75" customHeight="1" x14ac:dyDescent="0.25">
      <c r="A17" s="1280" t="s">
        <v>189</v>
      </c>
      <c r="B17" s="13"/>
      <c r="C17" s="14"/>
      <c r="D17" s="2834"/>
      <c r="E17" s="1310"/>
      <c r="F17" s="1283"/>
      <c r="G17" s="16"/>
      <c r="H17" s="23"/>
      <c r="I17" s="636"/>
      <c r="J17" s="622"/>
      <c r="K17" s="23"/>
      <c r="L17" s="636"/>
      <c r="M17" s="622"/>
      <c r="N17" s="23"/>
      <c r="O17" s="636"/>
      <c r="P17" s="622"/>
      <c r="Q17" s="130" t="s">
        <v>156</v>
      </c>
      <c r="R17" s="1138">
        <v>180</v>
      </c>
      <c r="S17" s="874">
        <v>185</v>
      </c>
      <c r="T17" s="364">
        <v>190</v>
      </c>
      <c r="U17" s="2852"/>
    </row>
    <row r="18" spans="1:24" s="3" customFormat="1" ht="55.5" customHeight="1" x14ac:dyDescent="0.25">
      <c r="A18" s="1280"/>
      <c r="B18" s="13"/>
      <c r="C18" s="14"/>
      <c r="D18" s="2834"/>
      <c r="E18" s="1310"/>
      <c r="F18" s="1283"/>
      <c r="G18" s="16"/>
      <c r="H18" s="17"/>
      <c r="I18" s="635"/>
      <c r="J18" s="621"/>
      <c r="K18" s="17"/>
      <c r="L18" s="635"/>
      <c r="M18" s="621"/>
      <c r="N18" s="17"/>
      <c r="O18" s="635"/>
      <c r="P18" s="621"/>
      <c r="Q18" s="130" t="s">
        <v>158</v>
      </c>
      <c r="R18" s="1138">
        <v>20</v>
      </c>
      <c r="S18" s="875">
        <v>25</v>
      </c>
      <c r="T18" s="364">
        <v>30</v>
      </c>
      <c r="U18" s="2852"/>
    </row>
    <row r="19" spans="1:24" s="3" customFormat="1" ht="31.5" customHeight="1" x14ac:dyDescent="0.25">
      <c r="A19" s="1280"/>
      <c r="B19" s="13"/>
      <c r="C19" s="1305"/>
      <c r="D19" s="2834"/>
      <c r="E19" s="1310"/>
      <c r="F19" s="1283"/>
      <c r="G19" s="16"/>
      <c r="H19" s="17"/>
      <c r="I19" s="635"/>
      <c r="J19" s="621"/>
      <c r="K19" s="17"/>
      <c r="L19" s="635"/>
      <c r="M19" s="621"/>
      <c r="N19" s="17"/>
      <c r="O19" s="635"/>
      <c r="P19" s="621"/>
      <c r="Q19" s="305" t="s">
        <v>26</v>
      </c>
      <c r="R19" s="1190" t="s">
        <v>318</v>
      </c>
      <c r="S19" s="195">
        <v>2500</v>
      </c>
      <c r="T19" s="368">
        <v>2500</v>
      </c>
      <c r="U19" s="2852"/>
      <c r="W19" s="276"/>
    </row>
    <row r="20" spans="1:24" s="3" customFormat="1" ht="39.75" customHeight="1" x14ac:dyDescent="0.25">
      <c r="A20" s="1280"/>
      <c r="B20" s="13"/>
      <c r="C20" s="14"/>
      <c r="D20" s="20"/>
      <c r="E20" s="1310"/>
      <c r="F20" s="1283"/>
      <c r="G20" s="16"/>
      <c r="H20" s="17"/>
      <c r="I20" s="635"/>
      <c r="J20" s="621"/>
      <c r="K20" s="17"/>
      <c r="L20" s="635"/>
      <c r="M20" s="621"/>
      <c r="N20" s="17"/>
      <c r="O20" s="635"/>
      <c r="P20" s="21"/>
      <c r="Q20" s="894" t="s">
        <v>27</v>
      </c>
      <c r="R20" s="1119" t="s">
        <v>319</v>
      </c>
      <c r="S20" s="895">
        <v>8759</v>
      </c>
      <c r="T20" s="896">
        <v>9635</v>
      </c>
      <c r="U20" s="2852"/>
      <c r="W20" s="276"/>
    </row>
    <row r="21" spans="1:24" s="3" customFormat="1" ht="38.25" customHeight="1" x14ac:dyDescent="0.25">
      <c r="A21" s="1280"/>
      <c r="B21" s="13"/>
      <c r="C21" s="14"/>
      <c r="D21" s="20"/>
      <c r="E21" s="1310"/>
      <c r="F21" s="1283"/>
      <c r="G21" s="24"/>
      <c r="H21" s="272"/>
      <c r="I21" s="637"/>
      <c r="J21" s="623"/>
      <c r="K21" s="272"/>
      <c r="L21" s="637"/>
      <c r="M21" s="623"/>
      <c r="N21" s="272"/>
      <c r="O21" s="637"/>
      <c r="P21" s="623"/>
      <c r="Q21" s="3059" t="s">
        <v>28</v>
      </c>
      <c r="R21" s="1191" t="s">
        <v>320</v>
      </c>
      <c r="S21" s="194">
        <v>91</v>
      </c>
      <c r="T21" s="1297">
        <v>100</v>
      </c>
      <c r="U21" s="2852"/>
      <c r="W21" s="276"/>
    </row>
    <row r="22" spans="1:24" s="3" customFormat="1" ht="17.25" customHeight="1" x14ac:dyDescent="0.25">
      <c r="A22" s="1366"/>
      <c r="B22" s="13"/>
      <c r="C22" s="1381"/>
      <c r="D22" s="1278"/>
      <c r="E22" s="484"/>
      <c r="F22" s="223"/>
      <c r="G22" s="34" t="s">
        <v>29</v>
      </c>
      <c r="H22" s="261">
        <f>SUM(H13:H21)</f>
        <v>4345.7</v>
      </c>
      <c r="I22" s="639">
        <f>SUM(I13:I21)</f>
        <v>3762.6</v>
      </c>
      <c r="J22" s="639">
        <f>SUM(J13:J21)</f>
        <v>-583.10000000000036</v>
      </c>
      <c r="K22" s="261">
        <f t="shared" ref="K22" si="0">SUM(K13:K21)</f>
        <v>4528.2</v>
      </c>
      <c r="L22" s="639">
        <f t="shared" ref="L22" si="1">SUM(L13:L21)</f>
        <v>4528.2</v>
      </c>
      <c r="M22" s="625">
        <f>SUM(M13:M21)</f>
        <v>0</v>
      </c>
      <c r="N22" s="261">
        <f>SUM(N13:N21)</f>
        <v>4745</v>
      </c>
      <c r="O22" s="639">
        <f t="shared" ref="O22" si="2">SUM(O13:O21)</f>
        <v>4745</v>
      </c>
      <c r="P22" s="625"/>
      <c r="Q22" s="3094"/>
      <c r="R22" s="185"/>
      <c r="S22" s="892"/>
      <c r="T22" s="188"/>
      <c r="U22" s="16"/>
    </row>
    <row r="23" spans="1:24" s="3" customFormat="1" ht="27.75" customHeight="1" x14ac:dyDescent="0.25">
      <c r="A23" s="1366"/>
      <c r="B23" s="13"/>
      <c r="C23" s="14"/>
      <c r="D23" s="2867" t="s">
        <v>30</v>
      </c>
      <c r="E23" s="3060" t="s">
        <v>175</v>
      </c>
      <c r="F23" s="222" t="s">
        <v>22</v>
      </c>
      <c r="G23" s="1390" t="s">
        <v>23</v>
      </c>
      <c r="H23" s="634">
        <v>2020.5</v>
      </c>
      <c r="I23" s="634">
        <v>2020.5</v>
      </c>
      <c r="J23" s="1052">
        <f>I23-H23</f>
        <v>0</v>
      </c>
      <c r="K23" s="298">
        <v>2136.3000000000002</v>
      </c>
      <c r="L23" s="1394">
        <v>2136.3000000000002</v>
      </c>
      <c r="M23" s="1052"/>
      <c r="N23" s="298">
        <v>2186.3000000000002</v>
      </c>
      <c r="O23" s="1394">
        <v>2186.3000000000002</v>
      </c>
      <c r="P23" s="1052"/>
      <c r="Q23" s="2937" t="s">
        <v>31</v>
      </c>
      <c r="R23" s="31">
        <v>750</v>
      </c>
      <c r="S23" s="32">
        <v>772</v>
      </c>
      <c r="T23" s="306">
        <v>777</v>
      </c>
      <c r="U23" s="2868"/>
      <c r="W23" s="276"/>
    </row>
    <row r="24" spans="1:24" s="3" customFormat="1" ht="16.5" customHeight="1" x14ac:dyDescent="0.25">
      <c r="A24" s="1366"/>
      <c r="B24" s="13"/>
      <c r="C24" s="1381"/>
      <c r="D24" s="2869"/>
      <c r="E24" s="3061"/>
      <c r="F24" s="223"/>
      <c r="G24" s="34" t="s">
        <v>29</v>
      </c>
      <c r="H24" s="639">
        <f t="shared" ref="H24:O24" si="3">SUM(H23:H23)</f>
        <v>2020.5</v>
      </c>
      <c r="I24" s="639">
        <f t="shared" si="3"/>
        <v>2020.5</v>
      </c>
      <c r="J24" s="639">
        <f t="shared" si="3"/>
        <v>0</v>
      </c>
      <c r="K24" s="261">
        <f t="shared" si="3"/>
        <v>2136.3000000000002</v>
      </c>
      <c r="L24" s="639">
        <f t="shared" si="3"/>
        <v>2136.3000000000002</v>
      </c>
      <c r="M24" s="625">
        <f t="shared" si="3"/>
        <v>0</v>
      </c>
      <c r="N24" s="261">
        <f t="shared" si="3"/>
        <v>2186.3000000000002</v>
      </c>
      <c r="O24" s="639">
        <f t="shared" si="3"/>
        <v>2186.3000000000002</v>
      </c>
      <c r="P24" s="625"/>
      <c r="Q24" s="2938"/>
      <c r="R24" s="1386"/>
      <c r="S24" s="214"/>
      <c r="T24" s="208"/>
      <c r="U24" s="2868"/>
    </row>
    <row r="25" spans="1:24" s="3" customFormat="1" ht="28.5" customHeight="1" x14ac:dyDescent="0.25">
      <c r="A25" s="1366"/>
      <c r="B25" s="13"/>
      <c r="C25" s="14"/>
      <c r="D25" s="3270" t="s">
        <v>32</v>
      </c>
      <c r="E25" s="483"/>
      <c r="F25" s="1369" t="s">
        <v>22</v>
      </c>
      <c r="G25" s="24" t="s">
        <v>23</v>
      </c>
      <c r="H25" s="640">
        <v>342.5</v>
      </c>
      <c r="I25" s="1134">
        <f>342.5+9.3</f>
        <v>351.8</v>
      </c>
      <c r="J25" s="1135">
        <f>I25-H25</f>
        <v>9.3000000000000114</v>
      </c>
      <c r="K25" s="106">
        <v>357.4</v>
      </c>
      <c r="L25" s="640">
        <v>357.4</v>
      </c>
      <c r="M25" s="626"/>
      <c r="N25" s="106">
        <v>357.4</v>
      </c>
      <c r="O25" s="640">
        <v>357.4</v>
      </c>
      <c r="P25" s="626"/>
      <c r="Q25" s="3040" t="s">
        <v>33</v>
      </c>
      <c r="R25" s="3268">
        <v>36</v>
      </c>
      <c r="S25" s="3115">
        <v>36</v>
      </c>
      <c r="T25" s="3272">
        <v>37</v>
      </c>
      <c r="U25" s="2868"/>
      <c r="V25" s="1075"/>
      <c r="W25" s="1076"/>
    </row>
    <row r="26" spans="1:24" s="3" customFormat="1" ht="16.5" customHeight="1" x14ac:dyDescent="0.25">
      <c r="A26" s="1373"/>
      <c r="B26" s="897"/>
      <c r="C26" s="1382"/>
      <c r="D26" s="3271"/>
      <c r="E26" s="484"/>
      <c r="F26" s="223"/>
      <c r="G26" s="34" t="s">
        <v>29</v>
      </c>
      <c r="H26" s="639">
        <f t="shared" ref="H26" si="4">+H25</f>
        <v>342.5</v>
      </c>
      <c r="I26" s="639">
        <f t="shared" ref="I26:M26" si="5">+I25</f>
        <v>351.8</v>
      </c>
      <c r="J26" s="639">
        <f t="shared" si="5"/>
        <v>9.3000000000000114</v>
      </c>
      <c r="K26" s="261">
        <f t="shared" si="5"/>
        <v>357.4</v>
      </c>
      <c r="L26" s="639">
        <f t="shared" si="5"/>
        <v>357.4</v>
      </c>
      <c r="M26" s="625">
        <f t="shared" si="5"/>
        <v>0</v>
      </c>
      <c r="N26" s="261">
        <f t="shared" ref="N26:O26" si="6">+N25</f>
        <v>357.4</v>
      </c>
      <c r="O26" s="639">
        <f t="shared" si="6"/>
        <v>357.4</v>
      </c>
      <c r="P26" s="625"/>
      <c r="Q26" s="3041"/>
      <c r="R26" s="3269"/>
      <c r="S26" s="3116"/>
      <c r="T26" s="3273"/>
      <c r="U26" s="2869"/>
      <c r="V26" s="1076"/>
      <c r="W26" s="1076"/>
    </row>
    <row r="27" spans="1:24" s="3" customFormat="1" ht="38.25" customHeight="1" x14ac:dyDescent="0.25">
      <c r="A27" s="1013"/>
      <c r="B27" s="13"/>
      <c r="C27" s="14"/>
      <c r="D27" s="2868" t="s">
        <v>34</v>
      </c>
      <c r="E27" s="3066" t="s">
        <v>170</v>
      </c>
      <c r="F27" s="1030" t="s">
        <v>22</v>
      </c>
      <c r="G27" s="24" t="s">
        <v>23</v>
      </c>
      <c r="H27" s="641">
        <v>373.4</v>
      </c>
      <c r="I27" s="641">
        <v>373.4</v>
      </c>
      <c r="J27" s="627">
        <f>I27-H27</f>
        <v>0</v>
      </c>
      <c r="K27" s="106">
        <v>433.9</v>
      </c>
      <c r="L27" s="640">
        <v>433.9</v>
      </c>
      <c r="M27" s="627"/>
      <c r="N27" s="106">
        <v>433</v>
      </c>
      <c r="O27" s="640">
        <v>433</v>
      </c>
      <c r="P27" s="627"/>
      <c r="Q27" s="3040" t="s">
        <v>35</v>
      </c>
      <c r="R27" s="37" t="s">
        <v>197</v>
      </c>
      <c r="S27" s="38" t="s">
        <v>197</v>
      </c>
      <c r="T27" s="39" t="s">
        <v>198</v>
      </c>
      <c r="U27" s="2868"/>
      <c r="V27" s="1075"/>
      <c r="W27" s="1076"/>
    </row>
    <row r="28" spans="1:24" s="3" customFormat="1" ht="16.5" customHeight="1" x14ac:dyDescent="0.25">
      <c r="A28" s="1013"/>
      <c r="B28" s="13"/>
      <c r="C28" s="14"/>
      <c r="D28" s="2868"/>
      <c r="E28" s="3067"/>
      <c r="F28" s="1030"/>
      <c r="G28" s="34" t="s">
        <v>29</v>
      </c>
      <c r="H28" s="638">
        <f t="shared" ref="H28" si="7">+H27</f>
        <v>373.4</v>
      </c>
      <c r="I28" s="638">
        <f t="shared" ref="I28:M28" si="8">+I27</f>
        <v>373.4</v>
      </c>
      <c r="J28" s="638">
        <f t="shared" si="8"/>
        <v>0</v>
      </c>
      <c r="K28" s="26">
        <f t="shared" si="8"/>
        <v>433.9</v>
      </c>
      <c r="L28" s="638">
        <f t="shared" si="8"/>
        <v>433.9</v>
      </c>
      <c r="M28" s="624">
        <f t="shared" si="8"/>
        <v>0</v>
      </c>
      <c r="N28" s="26">
        <f t="shared" ref="N28:O28" si="9">+N27</f>
        <v>433</v>
      </c>
      <c r="O28" s="638">
        <f t="shared" si="9"/>
        <v>433</v>
      </c>
      <c r="P28" s="624"/>
      <c r="Q28" s="3040"/>
      <c r="R28" s="40" t="s">
        <v>199</v>
      </c>
      <c r="S28" s="41" t="s">
        <v>199</v>
      </c>
      <c r="T28" s="42" t="s">
        <v>199</v>
      </c>
      <c r="U28" s="2869"/>
      <c r="V28" s="1076"/>
      <c r="W28" s="1076"/>
    </row>
    <row r="29" spans="1:24" s="3" customFormat="1" ht="36.75" customHeight="1" x14ac:dyDescent="0.25">
      <c r="A29" s="3206"/>
      <c r="B29" s="2927"/>
      <c r="C29" s="1039"/>
      <c r="D29" s="2867" t="s">
        <v>36</v>
      </c>
      <c r="E29" s="3068" t="s">
        <v>170</v>
      </c>
      <c r="F29" s="490">
        <v>3</v>
      </c>
      <c r="G29" s="24" t="s">
        <v>25</v>
      </c>
      <c r="H29" s="642">
        <v>92.8</v>
      </c>
      <c r="I29" s="642">
        <v>92.8</v>
      </c>
      <c r="J29" s="628"/>
      <c r="K29" s="43">
        <v>129.19999999999999</v>
      </c>
      <c r="L29" s="642">
        <v>129.19999999999999</v>
      </c>
      <c r="M29" s="628"/>
      <c r="N29" s="43">
        <v>92.8</v>
      </c>
      <c r="O29" s="642">
        <v>92.8</v>
      </c>
      <c r="P29" s="628"/>
      <c r="Q29" s="888" t="s">
        <v>159</v>
      </c>
      <c r="R29" s="19">
        <v>1510</v>
      </c>
      <c r="S29" s="1009">
        <v>1510</v>
      </c>
      <c r="T29" s="372">
        <v>1510</v>
      </c>
      <c r="U29" s="372"/>
      <c r="V29" s="1076"/>
      <c r="W29" s="1075"/>
    </row>
    <row r="30" spans="1:24" s="3" customFormat="1" ht="13.5" customHeight="1" x14ac:dyDescent="0.25">
      <c r="A30" s="3206"/>
      <c r="B30" s="2927"/>
      <c r="C30" s="1039"/>
      <c r="D30" s="2869"/>
      <c r="E30" s="3069"/>
      <c r="F30" s="224"/>
      <c r="G30" s="44" t="s">
        <v>29</v>
      </c>
      <c r="H30" s="639">
        <f>+H29</f>
        <v>92.8</v>
      </c>
      <c r="I30" s="639">
        <f>+I29</f>
        <v>92.8</v>
      </c>
      <c r="J30" s="625"/>
      <c r="K30" s="261">
        <f>+K29</f>
        <v>129.19999999999999</v>
      </c>
      <c r="L30" s="639">
        <f>+L29</f>
        <v>129.19999999999999</v>
      </c>
      <c r="M30" s="625"/>
      <c r="N30" s="261">
        <f>+N29</f>
        <v>92.8</v>
      </c>
      <c r="O30" s="639">
        <f>+O29</f>
        <v>92.8</v>
      </c>
      <c r="P30" s="625"/>
      <c r="Q30" s="186"/>
      <c r="R30" s="46"/>
      <c r="S30" s="892"/>
      <c r="T30" s="47"/>
      <c r="U30" s="47"/>
      <c r="V30" s="1076"/>
      <c r="W30" s="1076"/>
    </row>
    <row r="31" spans="1:24" s="2" customFormat="1" ht="16.5" customHeight="1" x14ac:dyDescent="0.25">
      <c r="A31" s="3206"/>
      <c r="B31" s="2927"/>
      <c r="C31" s="1039"/>
      <c r="D31" s="2868" t="s">
        <v>232</v>
      </c>
      <c r="E31" s="2974" t="s">
        <v>179</v>
      </c>
      <c r="F31" s="2907" t="s">
        <v>22</v>
      </c>
      <c r="G31" s="891" t="s">
        <v>23</v>
      </c>
      <c r="H31" s="422">
        <v>287.60000000000002</v>
      </c>
      <c r="I31" s="422">
        <v>287.60000000000002</v>
      </c>
      <c r="J31" s="694"/>
      <c r="K31" s="444">
        <v>287.60000000000002</v>
      </c>
      <c r="L31" s="422">
        <v>287.60000000000002</v>
      </c>
      <c r="M31" s="694"/>
      <c r="N31" s="444">
        <v>287.60000000000002</v>
      </c>
      <c r="O31" s="422">
        <v>287.60000000000002</v>
      </c>
      <c r="P31" s="694"/>
      <c r="Q31" s="2868" t="s">
        <v>248</v>
      </c>
      <c r="R31" s="162">
        <v>108</v>
      </c>
      <c r="S31" s="163">
        <v>108</v>
      </c>
      <c r="T31" s="734">
        <v>108</v>
      </c>
      <c r="U31" s="190"/>
      <c r="V31" s="1077"/>
      <c r="W31" s="1077"/>
    </row>
    <row r="32" spans="1:24" s="2" customFormat="1" ht="16.5" customHeight="1" x14ac:dyDescent="0.25">
      <c r="A32" s="3206"/>
      <c r="B32" s="2927"/>
      <c r="C32" s="1039"/>
      <c r="D32" s="2868"/>
      <c r="E32" s="2974"/>
      <c r="F32" s="2907"/>
      <c r="G32" s="387" t="s">
        <v>333</v>
      </c>
      <c r="H32" s="634">
        <v>198.9</v>
      </c>
      <c r="I32" s="634">
        <v>198.9</v>
      </c>
      <c r="J32" s="1052">
        <f>I32-H32</f>
        <v>0</v>
      </c>
      <c r="K32" s="384"/>
      <c r="L32" s="634"/>
      <c r="M32" s="1052"/>
      <c r="N32" s="384"/>
      <c r="O32" s="634"/>
      <c r="P32" s="1052"/>
      <c r="Q32" s="2868"/>
      <c r="R32" s="182"/>
      <c r="S32" s="163"/>
      <c r="T32" s="251"/>
      <c r="U32" s="20"/>
      <c r="V32" s="1078"/>
      <c r="W32" s="1077"/>
      <c r="X32" s="3"/>
    </row>
    <row r="33" spans="1:28" s="2" customFormat="1" ht="17.25" customHeight="1" x14ac:dyDescent="0.25">
      <c r="A33" s="1013"/>
      <c r="B33" s="1015"/>
      <c r="C33" s="1039"/>
      <c r="D33" s="2868"/>
      <c r="E33" s="2974"/>
      <c r="F33" s="2907"/>
      <c r="G33" s="388" t="s">
        <v>287</v>
      </c>
      <c r="H33" s="714">
        <v>6.8</v>
      </c>
      <c r="I33" s="714">
        <v>6.8</v>
      </c>
      <c r="J33" s="1052">
        <f>I33-H33</f>
        <v>0</v>
      </c>
      <c r="K33" s="384">
        <v>206.4</v>
      </c>
      <c r="L33" s="634">
        <v>206.4</v>
      </c>
      <c r="M33" s="1052"/>
      <c r="N33" s="384">
        <f>206.4-6.3</f>
        <v>200.1</v>
      </c>
      <c r="O33" s="634">
        <f>206.4-6.3</f>
        <v>200.1</v>
      </c>
      <c r="P33" s="1052"/>
      <c r="Q33" s="2868"/>
      <c r="R33" s="182"/>
      <c r="S33" s="163"/>
      <c r="T33" s="251"/>
      <c r="U33" s="20"/>
      <c r="V33" s="1078"/>
      <c r="W33" s="1077"/>
      <c r="X33" s="3"/>
    </row>
    <row r="34" spans="1:28" s="2" customFormat="1" ht="17.25" customHeight="1" x14ac:dyDescent="0.25">
      <c r="A34" s="1128"/>
      <c r="B34" s="1129"/>
      <c r="C34" s="1131"/>
      <c r="D34" s="2868"/>
      <c r="E34" s="2974"/>
      <c r="F34" s="2907"/>
      <c r="G34" s="25" t="s">
        <v>29</v>
      </c>
      <c r="H34" s="26">
        <f t="shared" ref="H34:M34" si="10">SUM(H31:H33)</f>
        <v>493.3</v>
      </c>
      <c r="I34" s="638">
        <f t="shared" si="10"/>
        <v>493.3</v>
      </c>
      <c r="J34" s="638">
        <f t="shared" si="10"/>
        <v>0</v>
      </c>
      <c r="K34" s="26">
        <f t="shared" si="10"/>
        <v>494</v>
      </c>
      <c r="L34" s="638">
        <f t="shared" si="10"/>
        <v>494</v>
      </c>
      <c r="M34" s="624">
        <f t="shared" si="10"/>
        <v>0</v>
      </c>
      <c r="N34" s="26">
        <f t="shared" ref="N34:O34" si="11">SUM(N31:N33)</f>
        <v>487.70000000000005</v>
      </c>
      <c r="O34" s="638">
        <f t="shared" si="11"/>
        <v>487.70000000000005</v>
      </c>
      <c r="P34" s="624"/>
      <c r="Q34" s="1033"/>
      <c r="R34" s="1028"/>
      <c r="S34" s="1032"/>
      <c r="T34" s="33"/>
      <c r="U34" s="20"/>
      <c r="V34" s="1077"/>
      <c r="W34" s="1077"/>
    </row>
    <row r="35" spans="1:28" s="2" customFormat="1" ht="111" customHeight="1" x14ac:dyDescent="0.25">
      <c r="A35" s="3206"/>
      <c r="B35" s="2927"/>
      <c r="C35" s="3209"/>
      <c r="D35" s="3207" t="s">
        <v>309</v>
      </c>
      <c r="E35" s="3208"/>
      <c r="F35" s="3007" t="s">
        <v>22</v>
      </c>
      <c r="G35" s="388" t="s">
        <v>25</v>
      </c>
      <c r="H35" s="1088"/>
      <c r="I35" s="1123">
        <v>15</v>
      </c>
      <c r="J35" s="1139">
        <f>I35-H35</f>
        <v>15</v>
      </c>
      <c r="K35" s="267"/>
      <c r="L35" s="1088"/>
      <c r="M35" s="1137"/>
      <c r="N35" s="267"/>
      <c r="O35" s="1088"/>
      <c r="P35" s="1137"/>
      <c r="Q35" s="1274" t="s">
        <v>311</v>
      </c>
      <c r="R35" s="1138">
        <v>6</v>
      </c>
      <c r="S35" s="187"/>
      <c r="T35" s="364"/>
      <c r="U35" s="2867" t="s">
        <v>330</v>
      </c>
      <c r="V35" s="1077"/>
      <c r="W35" s="1077"/>
    </row>
    <row r="36" spans="1:28" s="2" customFormat="1" ht="17.25" customHeight="1" x14ac:dyDescent="0.25">
      <c r="A36" s="3206"/>
      <c r="B36" s="2927"/>
      <c r="C36" s="3209"/>
      <c r="D36" s="3199"/>
      <c r="E36" s="2922"/>
      <c r="F36" s="3039"/>
      <c r="G36" s="34" t="s">
        <v>29</v>
      </c>
      <c r="H36" s="261">
        <f t="shared" ref="H36:M36" si="12">SUM(H35:H35)</f>
        <v>0</v>
      </c>
      <c r="I36" s="639">
        <f t="shared" si="12"/>
        <v>15</v>
      </c>
      <c r="J36" s="639">
        <f t="shared" si="12"/>
        <v>15</v>
      </c>
      <c r="K36" s="261">
        <f t="shared" si="12"/>
        <v>0</v>
      </c>
      <c r="L36" s="639">
        <f t="shared" si="12"/>
        <v>0</v>
      </c>
      <c r="M36" s="625">
        <f t="shared" si="12"/>
        <v>0</v>
      </c>
      <c r="N36" s="261">
        <f t="shared" ref="N36:O36" si="13">SUM(N35:N35)</f>
        <v>0</v>
      </c>
      <c r="O36" s="639">
        <f t="shared" si="13"/>
        <v>0</v>
      </c>
      <c r="P36" s="625"/>
      <c r="Q36" s="1279"/>
      <c r="R36" s="1219"/>
      <c r="S36" s="1276"/>
      <c r="T36" s="379"/>
      <c r="U36" s="2869"/>
      <c r="V36" s="1077"/>
      <c r="W36" s="1077"/>
      <c r="Z36" s="3"/>
    </row>
    <row r="37" spans="1:28" s="2" customFormat="1" ht="150" customHeight="1" x14ac:dyDescent="0.25">
      <c r="A37" s="3206"/>
      <c r="B37" s="2927"/>
      <c r="C37" s="3209"/>
      <c r="D37" s="3198" t="s">
        <v>310</v>
      </c>
      <c r="E37" s="2922"/>
      <c r="F37" s="2907" t="s">
        <v>22</v>
      </c>
      <c r="G37" s="891" t="s">
        <v>41</v>
      </c>
      <c r="H37" s="422"/>
      <c r="I37" s="1125">
        <v>157.4</v>
      </c>
      <c r="J37" s="1218">
        <f>I37-H37</f>
        <v>157.4</v>
      </c>
      <c r="K37" s="444"/>
      <c r="L37" s="422"/>
      <c r="M37" s="694"/>
      <c r="N37" s="444"/>
      <c r="O37" s="422"/>
      <c r="P37" s="694"/>
      <c r="Q37" s="1163" t="s">
        <v>312</v>
      </c>
      <c r="R37" s="1264">
        <v>30</v>
      </c>
      <c r="S37" s="163"/>
      <c r="T37" s="734"/>
      <c r="U37" s="2868" t="s">
        <v>313</v>
      </c>
      <c r="V37" s="1077"/>
      <c r="W37" s="1077"/>
      <c r="AB37" s="3"/>
    </row>
    <row r="38" spans="1:28" s="2" customFormat="1" ht="17.25" customHeight="1" x14ac:dyDescent="0.25">
      <c r="A38" s="3206"/>
      <c r="B38" s="2927"/>
      <c r="C38" s="3209"/>
      <c r="D38" s="3198"/>
      <c r="E38" s="3274"/>
      <c r="F38" s="2907"/>
      <c r="G38" s="25" t="s">
        <v>29</v>
      </c>
      <c r="H38" s="26">
        <f t="shared" ref="H38:M38" si="14">SUM(H37:H37)</f>
        <v>0</v>
      </c>
      <c r="I38" s="638">
        <f t="shared" si="14"/>
        <v>157.4</v>
      </c>
      <c r="J38" s="638">
        <f t="shared" si="14"/>
        <v>157.4</v>
      </c>
      <c r="K38" s="26">
        <f t="shared" si="14"/>
        <v>0</v>
      </c>
      <c r="L38" s="638">
        <f t="shared" si="14"/>
        <v>0</v>
      </c>
      <c r="M38" s="624">
        <f t="shared" si="14"/>
        <v>0</v>
      </c>
      <c r="N38" s="26">
        <f t="shared" ref="N38:O38" si="15">SUM(N37:N37)</f>
        <v>0</v>
      </c>
      <c r="O38" s="638">
        <f t="shared" si="15"/>
        <v>0</v>
      </c>
      <c r="P38" s="624"/>
      <c r="Q38" s="1127"/>
      <c r="R38" s="1130"/>
      <c r="S38" s="1126"/>
      <c r="T38" s="33"/>
      <c r="U38" s="2868"/>
      <c r="V38" s="1077"/>
      <c r="W38" s="1077"/>
    </row>
    <row r="39" spans="1:28" s="2" customFormat="1" ht="17.25" customHeight="1" thickBot="1" x14ac:dyDescent="0.3">
      <c r="A39" s="1019"/>
      <c r="B39" s="1020"/>
      <c r="C39" s="1041"/>
      <c r="D39" s="2966" t="s">
        <v>38</v>
      </c>
      <c r="E39" s="2967"/>
      <c r="F39" s="2967"/>
      <c r="G39" s="2968"/>
      <c r="H39" s="54">
        <f t="shared" ref="H39:O39" si="16">H34+H30+H28+H26+H24+H22+H36+H38</f>
        <v>7668.2</v>
      </c>
      <c r="I39" s="643">
        <f t="shared" si="16"/>
        <v>7266.7999999999993</v>
      </c>
      <c r="J39" s="629">
        <f t="shared" si="16"/>
        <v>-401.40000000000043</v>
      </c>
      <c r="K39" s="54">
        <f t="shared" si="16"/>
        <v>8079</v>
      </c>
      <c r="L39" s="643">
        <f t="shared" si="16"/>
        <v>8079</v>
      </c>
      <c r="M39" s="629">
        <f t="shared" si="16"/>
        <v>0</v>
      </c>
      <c r="N39" s="54">
        <f t="shared" si="16"/>
        <v>8302.2000000000007</v>
      </c>
      <c r="O39" s="643">
        <f t="shared" si="16"/>
        <v>8302.2000000000007</v>
      </c>
      <c r="P39" s="629"/>
      <c r="Q39" s="1024"/>
      <c r="R39" s="1029"/>
      <c r="S39" s="288"/>
      <c r="T39" s="489"/>
      <c r="U39" s="2929"/>
      <c r="V39" s="1077"/>
      <c r="W39" s="1076"/>
      <c r="Z39" s="3"/>
    </row>
    <row r="40" spans="1:28" s="3" customFormat="1" ht="64.5" customHeight="1" x14ac:dyDescent="0.25">
      <c r="A40" s="3206" t="s">
        <v>17</v>
      </c>
      <c r="B40" s="2927" t="s">
        <v>17</v>
      </c>
      <c r="C40" s="2999" t="s">
        <v>39</v>
      </c>
      <c r="D40" s="2868" t="s">
        <v>40</v>
      </c>
      <c r="E40" s="3001"/>
      <c r="F40" s="3003" t="s">
        <v>22</v>
      </c>
      <c r="G40" s="16" t="s">
        <v>41</v>
      </c>
      <c r="H40" s="48">
        <v>12558</v>
      </c>
      <c r="I40" s="644">
        <v>12558</v>
      </c>
      <c r="J40" s="630"/>
      <c r="K40" s="48">
        <v>12558</v>
      </c>
      <c r="L40" s="644">
        <v>12558</v>
      </c>
      <c r="M40" s="630"/>
      <c r="N40" s="48">
        <v>12558</v>
      </c>
      <c r="O40" s="644">
        <v>12558</v>
      </c>
      <c r="P40" s="630"/>
      <c r="Q40" s="1047" t="s">
        <v>42</v>
      </c>
      <c r="R40" s="992">
        <v>6852</v>
      </c>
      <c r="S40" s="994">
        <v>6852</v>
      </c>
      <c r="T40" s="1011">
        <v>6852</v>
      </c>
      <c r="U40" s="1011"/>
    </row>
    <row r="41" spans="1:28" s="3" customFormat="1" ht="16.5" customHeight="1" thickBot="1" x14ac:dyDescent="0.3">
      <c r="A41" s="3247"/>
      <c r="B41" s="2983"/>
      <c r="C41" s="3000"/>
      <c r="D41" s="2929"/>
      <c r="E41" s="3002"/>
      <c r="F41" s="3004"/>
      <c r="G41" s="57" t="s">
        <v>29</v>
      </c>
      <c r="H41" s="54">
        <f>+H40</f>
        <v>12558</v>
      </c>
      <c r="I41" s="643">
        <f>+I40</f>
        <v>12558</v>
      </c>
      <c r="J41" s="629"/>
      <c r="K41" s="54">
        <f>+K40</f>
        <v>12558</v>
      </c>
      <c r="L41" s="643">
        <f>+L40</f>
        <v>12558</v>
      </c>
      <c r="M41" s="629"/>
      <c r="N41" s="54">
        <f>+N40</f>
        <v>12558</v>
      </c>
      <c r="O41" s="643">
        <f>+O40</f>
        <v>12558</v>
      </c>
      <c r="P41" s="629"/>
      <c r="Q41" s="189"/>
      <c r="R41" s="107"/>
      <c r="S41" s="371"/>
      <c r="T41" s="257"/>
      <c r="U41" s="257"/>
    </row>
    <row r="42" spans="1:28" s="3" customFormat="1" ht="21.75" customHeight="1" x14ac:dyDescent="0.25">
      <c r="A42" s="1012" t="s">
        <v>17</v>
      </c>
      <c r="B42" s="9" t="s">
        <v>17</v>
      </c>
      <c r="C42" s="374" t="s">
        <v>43</v>
      </c>
      <c r="D42" s="2928" t="s">
        <v>44</v>
      </c>
      <c r="E42" s="475"/>
      <c r="F42" s="200" t="s">
        <v>22</v>
      </c>
      <c r="G42" s="1044" t="s">
        <v>41</v>
      </c>
      <c r="H42" s="260">
        <v>2154.9</v>
      </c>
      <c r="I42" s="645">
        <v>2154.9</v>
      </c>
      <c r="J42" s="631"/>
      <c r="K42" s="260">
        <v>2154.9</v>
      </c>
      <c r="L42" s="645">
        <v>2154.9</v>
      </c>
      <c r="M42" s="631"/>
      <c r="N42" s="260">
        <v>2154.9</v>
      </c>
      <c r="O42" s="645">
        <v>2154.9</v>
      </c>
      <c r="P42" s="631"/>
      <c r="Q42" s="2954" t="s">
        <v>42</v>
      </c>
      <c r="R42" s="3256">
        <v>1952</v>
      </c>
      <c r="S42" s="3265">
        <v>1952</v>
      </c>
      <c r="T42" s="3261">
        <v>1952</v>
      </c>
      <c r="U42" s="1034"/>
    </row>
    <row r="43" spans="1:28" s="3" customFormat="1" ht="16.5" customHeight="1" thickBot="1" x14ac:dyDescent="0.3">
      <c r="A43" s="1019"/>
      <c r="B43" s="59"/>
      <c r="C43" s="1027"/>
      <c r="D43" s="2929"/>
      <c r="E43" s="60"/>
      <c r="F43" s="1031"/>
      <c r="G43" s="57" t="s">
        <v>29</v>
      </c>
      <c r="H43" s="54">
        <f>+H42</f>
        <v>2154.9</v>
      </c>
      <c r="I43" s="643">
        <f>+I42</f>
        <v>2154.9</v>
      </c>
      <c r="J43" s="629"/>
      <c r="K43" s="54">
        <f>+K42</f>
        <v>2154.9</v>
      </c>
      <c r="L43" s="643">
        <f>+L42</f>
        <v>2154.9</v>
      </c>
      <c r="M43" s="629"/>
      <c r="N43" s="54">
        <f>+N42</f>
        <v>2154.9</v>
      </c>
      <c r="O43" s="643">
        <f>+O42</f>
        <v>2154.9</v>
      </c>
      <c r="P43" s="629"/>
      <c r="Q43" s="2955"/>
      <c r="R43" s="3257"/>
      <c r="S43" s="3266"/>
      <c r="T43" s="3262"/>
      <c r="U43" s="1035"/>
    </row>
    <row r="44" spans="1:28" s="2" customFormat="1" ht="54.75" customHeight="1" x14ac:dyDescent="0.25">
      <c r="A44" s="3246" t="s">
        <v>17</v>
      </c>
      <c r="B44" s="2926" t="s">
        <v>17</v>
      </c>
      <c r="C44" s="2984" t="s">
        <v>45</v>
      </c>
      <c r="D44" s="2928" t="s">
        <v>304</v>
      </c>
      <c r="E44" s="475"/>
      <c r="F44" s="1018" t="s">
        <v>22</v>
      </c>
      <c r="G44" s="61" t="s">
        <v>25</v>
      </c>
      <c r="H44" s="228">
        <v>321.2</v>
      </c>
      <c r="I44" s="646">
        <v>321.2</v>
      </c>
      <c r="J44" s="632"/>
      <c r="K44" s="228">
        <v>322</v>
      </c>
      <c r="L44" s="646">
        <v>322</v>
      </c>
      <c r="M44" s="632"/>
      <c r="N44" s="228">
        <v>322</v>
      </c>
      <c r="O44" s="646">
        <v>322</v>
      </c>
      <c r="P44" s="632"/>
      <c r="Q44" s="2993" t="s">
        <v>305</v>
      </c>
      <c r="R44" s="56">
        <v>349</v>
      </c>
      <c r="S44" s="3129">
        <v>349</v>
      </c>
      <c r="T44" s="3263">
        <v>349</v>
      </c>
      <c r="U44" s="2952"/>
      <c r="W44" s="275"/>
    </row>
    <row r="45" spans="1:28" s="3" customFormat="1" ht="16.5" customHeight="1" thickBot="1" x14ac:dyDescent="0.3">
      <c r="A45" s="3247"/>
      <c r="B45" s="2983"/>
      <c r="C45" s="2986"/>
      <c r="D45" s="2929"/>
      <c r="E45" s="60"/>
      <c r="F45" s="1031"/>
      <c r="G45" s="57" t="s">
        <v>29</v>
      </c>
      <c r="H45" s="54">
        <f>+H44</f>
        <v>321.2</v>
      </c>
      <c r="I45" s="643">
        <f>+I44</f>
        <v>321.2</v>
      </c>
      <c r="J45" s="629"/>
      <c r="K45" s="54">
        <f>+K44</f>
        <v>322</v>
      </c>
      <c r="L45" s="643">
        <f>+L44</f>
        <v>322</v>
      </c>
      <c r="M45" s="629"/>
      <c r="N45" s="54">
        <f>+N44</f>
        <v>322</v>
      </c>
      <c r="O45" s="643">
        <f>+O44</f>
        <v>322</v>
      </c>
      <c r="P45" s="629"/>
      <c r="Q45" s="2994"/>
      <c r="R45" s="285"/>
      <c r="S45" s="3130"/>
      <c r="T45" s="3264"/>
      <c r="U45" s="2853"/>
    </row>
    <row r="46" spans="1:28" s="2" customFormat="1" ht="16.5" customHeight="1" thickBot="1" x14ac:dyDescent="0.3">
      <c r="A46" s="7" t="s">
        <v>17</v>
      </c>
      <c r="B46" s="8" t="s">
        <v>17</v>
      </c>
      <c r="C46" s="2988" t="s">
        <v>47</v>
      </c>
      <c r="D46" s="2989"/>
      <c r="E46" s="2989"/>
      <c r="F46" s="2989"/>
      <c r="G46" s="2990"/>
      <c r="H46" s="121">
        <f>H45+H43+H41+H39</f>
        <v>22702.3</v>
      </c>
      <c r="I46" s="647">
        <f>I45+I43+I41+I39</f>
        <v>22300.9</v>
      </c>
      <c r="J46" s="647">
        <f>J45+J43+J41+J39</f>
        <v>-401.40000000000043</v>
      </c>
      <c r="K46" s="121">
        <f>K45+K43+K41+K39</f>
        <v>23113.9</v>
      </c>
      <c r="L46" s="647">
        <f t="shared" ref="L46" si="17">L45+L43+L41+L39</f>
        <v>23113.9</v>
      </c>
      <c r="M46" s="935">
        <f>M45+M43+M41+M39</f>
        <v>0</v>
      </c>
      <c r="N46" s="121">
        <f t="shared" ref="N46:O46" si="18">N45+N43+N41+N39</f>
        <v>23337.1</v>
      </c>
      <c r="O46" s="647">
        <f t="shared" si="18"/>
        <v>23337.1</v>
      </c>
      <c r="P46" s="935"/>
      <c r="Q46" s="2857"/>
      <c r="R46" s="2858"/>
      <c r="S46" s="2858"/>
      <c r="T46" s="2858"/>
      <c r="U46" s="2859"/>
      <c r="X46" s="3"/>
    </row>
    <row r="47" spans="1:28" s="2" customFormat="1" ht="16.5" customHeight="1" thickBot="1" x14ac:dyDescent="0.3">
      <c r="A47" s="66" t="s">
        <v>17</v>
      </c>
      <c r="B47" s="8" t="s">
        <v>39</v>
      </c>
      <c r="C47" s="2865" t="s">
        <v>48</v>
      </c>
      <c r="D47" s="2865"/>
      <c r="E47" s="2865"/>
      <c r="F47" s="2865"/>
      <c r="G47" s="2865"/>
      <c r="H47" s="2865"/>
      <c r="I47" s="2865"/>
      <c r="J47" s="2865"/>
      <c r="K47" s="2865"/>
      <c r="L47" s="2865"/>
      <c r="M47" s="2865"/>
      <c r="N47" s="2865"/>
      <c r="O47" s="2865"/>
      <c r="P47" s="2865"/>
      <c r="Q47" s="2865"/>
      <c r="R47" s="2865"/>
      <c r="S47" s="2865"/>
      <c r="T47" s="2865"/>
      <c r="U47" s="2866"/>
    </row>
    <row r="48" spans="1:28" s="3" customFormat="1" ht="17.25" customHeight="1" x14ac:dyDescent="0.25">
      <c r="A48" s="1286" t="s">
        <v>17</v>
      </c>
      <c r="B48" s="1287" t="s">
        <v>39</v>
      </c>
      <c r="C48" s="67" t="s">
        <v>17</v>
      </c>
      <c r="D48" s="3190" t="s">
        <v>49</v>
      </c>
      <c r="E48" s="2978" t="s">
        <v>176</v>
      </c>
      <c r="F48" s="1289">
        <v>3</v>
      </c>
      <c r="G48" s="608" t="s">
        <v>25</v>
      </c>
      <c r="H48" s="899">
        <f>3327.6+2.6</f>
        <v>3330.2</v>
      </c>
      <c r="I48" s="753">
        <f>3433.1-43</f>
        <v>3390.1</v>
      </c>
      <c r="J48" s="754">
        <f>I48-H48</f>
        <v>59.900000000000091</v>
      </c>
      <c r="K48" s="79">
        <v>3293.2</v>
      </c>
      <c r="L48" s="633">
        <v>3293.2</v>
      </c>
      <c r="M48" s="1063"/>
      <c r="N48" s="79">
        <v>3298.6</v>
      </c>
      <c r="O48" s="633">
        <v>3298.6</v>
      </c>
      <c r="P48" s="1063"/>
      <c r="Q48" s="406" t="s">
        <v>243</v>
      </c>
      <c r="R48" s="407">
        <v>1354</v>
      </c>
      <c r="S48" s="408">
        <v>1354</v>
      </c>
      <c r="T48" s="409">
        <v>1354</v>
      </c>
      <c r="U48" s="3073" t="s">
        <v>327</v>
      </c>
    </row>
    <row r="49" spans="1:21" s="3" customFormat="1" ht="17.25" customHeight="1" x14ac:dyDescent="0.25">
      <c r="A49" s="1280"/>
      <c r="B49" s="1281"/>
      <c r="C49" s="391"/>
      <c r="D49" s="3191"/>
      <c r="E49" s="2979"/>
      <c r="F49" s="131"/>
      <c r="G49" s="393" t="s">
        <v>23</v>
      </c>
      <c r="H49" s="1079">
        <v>323</v>
      </c>
      <c r="I49" s="1132">
        <f>323+19.1+10</f>
        <v>352.1</v>
      </c>
      <c r="J49" s="1133">
        <f>I49-H49</f>
        <v>29.100000000000023</v>
      </c>
      <c r="K49" s="394">
        <v>323</v>
      </c>
      <c r="L49" s="671">
        <v>323</v>
      </c>
      <c r="M49" s="1080"/>
      <c r="N49" s="394">
        <v>323</v>
      </c>
      <c r="O49" s="671">
        <v>323</v>
      </c>
      <c r="P49" s="1080"/>
      <c r="Q49" s="3142" t="s">
        <v>244</v>
      </c>
      <c r="R49" s="410">
        <f>R48-R51</f>
        <v>890</v>
      </c>
      <c r="S49" s="411">
        <f>S48-S51</f>
        <v>890</v>
      </c>
      <c r="T49" s="412">
        <f>T48-T51</f>
        <v>890</v>
      </c>
      <c r="U49" s="2834"/>
    </row>
    <row r="50" spans="1:21" s="3" customFormat="1" ht="17.25" customHeight="1" x14ac:dyDescent="0.25">
      <c r="A50" s="1280"/>
      <c r="B50" s="1281"/>
      <c r="C50" s="391"/>
      <c r="D50" s="3191"/>
      <c r="E50" s="2979"/>
      <c r="F50" s="131"/>
      <c r="G50" s="396" t="s">
        <v>52</v>
      </c>
      <c r="H50" s="1053">
        <v>636.6</v>
      </c>
      <c r="I50" s="672">
        <v>636.6</v>
      </c>
      <c r="J50" s="649"/>
      <c r="K50" s="397">
        <v>640.20000000000005</v>
      </c>
      <c r="L50" s="672">
        <v>640.20000000000005</v>
      </c>
      <c r="M50" s="1064"/>
      <c r="N50" s="397">
        <v>640.20000000000005</v>
      </c>
      <c r="O50" s="672">
        <v>640.20000000000005</v>
      </c>
      <c r="P50" s="1064"/>
      <c r="Q50" s="3140"/>
      <c r="R50" s="413"/>
      <c r="S50" s="414"/>
      <c r="T50" s="415"/>
      <c r="U50" s="2834"/>
    </row>
    <row r="51" spans="1:21" s="3" customFormat="1" ht="17.25" customHeight="1" x14ac:dyDescent="0.25">
      <c r="A51" s="1280"/>
      <c r="B51" s="1281"/>
      <c r="C51" s="391"/>
      <c r="D51" s="392"/>
      <c r="E51" s="2979"/>
      <c r="F51" s="131"/>
      <c r="G51" s="393" t="s">
        <v>128</v>
      </c>
      <c r="H51" s="1079">
        <v>62</v>
      </c>
      <c r="I51" s="671">
        <v>62</v>
      </c>
      <c r="J51" s="1051">
        <f>I51-H51</f>
        <v>0</v>
      </c>
      <c r="K51" s="394"/>
      <c r="L51" s="671"/>
      <c r="M51" s="1080"/>
      <c r="N51" s="394"/>
      <c r="O51" s="671"/>
      <c r="P51" s="1080"/>
      <c r="Q51" s="3254" t="s">
        <v>245</v>
      </c>
      <c r="R51" s="416">
        <v>464</v>
      </c>
      <c r="S51" s="417">
        <v>464</v>
      </c>
      <c r="T51" s="418">
        <v>464</v>
      </c>
      <c r="U51" s="2834"/>
    </row>
    <row r="52" spans="1:21" s="3" customFormat="1" ht="17.25" customHeight="1" x14ac:dyDescent="0.25">
      <c r="A52" s="1280"/>
      <c r="B52" s="1281"/>
      <c r="C52" s="391"/>
      <c r="D52" s="392"/>
      <c r="E52" s="2979"/>
      <c r="F52" s="131"/>
      <c r="G52" s="393" t="s">
        <v>41</v>
      </c>
      <c r="H52" s="1081">
        <v>197.7</v>
      </c>
      <c r="I52" s="1144">
        <f>197.7+3.8</f>
        <v>201.5</v>
      </c>
      <c r="J52" s="1133">
        <f>I52-H52</f>
        <v>3.8000000000000114</v>
      </c>
      <c r="K52" s="394">
        <v>232.7</v>
      </c>
      <c r="L52" s="1132">
        <f>232.7+2.7</f>
        <v>235.39999999999998</v>
      </c>
      <c r="M52" s="1160">
        <f>L52-K52</f>
        <v>2.6999999999999886</v>
      </c>
      <c r="N52" s="394">
        <v>198.7</v>
      </c>
      <c r="O52" s="671">
        <v>198.7</v>
      </c>
      <c r="P52" s="1160"/>
      <c r="Q52" s="3255"/>
      <c r="R52" s="416"/>
      <c r="S52" s="417"/>
      <c r="T52" s="418"/>
      <c r="U52" s="2834"/>
    </row>
    <row r="53" spans="1:21" s="3" customFormat="1" ht="15" customHeight="1" x14ac:dyDescent="0.25">
      <c r="A53" s="1280"/>
      <c r="B53" s="1281"/>
      <c r="C53" s="391"/>
      <c r="D53" s="392"/>
      <c r="E53" s="2979"/>
      <c r="F53" s="131"/>
      <c r="G53" s="402" t="s">
        <v>54</v>
      </c>
      <c r="H53" s="1054">
        <v>2.5</v>
      </c>
      <c r="I53" s="673">
        <v>2.5</v>
      </c>
      <c r="J53" s="1145"/>
      <c r="K53" s="403">
        <v>2.5</v>
      </c>
      <c r="L53" s="673">
        <v>2.5</v>
      </c>
      <c r="M53" s="1065"/>
      <c r="N53" s="403">
        <v>3</v>
      </c>
      <c r="O53" s="673">
        <v>3</v>
      </c>
      <c r="P53" s="1065"/>
      <c r="Q53" s="3142" t="s">
        <v>55</v>
      </c>
      <c r="R53" s="3196" t="s">
        <v>206</v>
      </c>
      <c r="S53" s="3287" t="s">
        <v>206</v>
      </c>
      <c r="T53" s="3289" t="s">
        <v>206</v>
      </c>
      <c r="U53" s="2834"/>
    </row>
    <row r="54" spans="1:21" s="3" customFormat="1" ht="15" customHeight="1" x14ac:dyDescent="0.25">
      <c r="A54" s="1280"/>
      <c r="B54" s="1281"/>
      <c r="C54" s="391"/>
      <c r="D54" s="392"/>
      <c r="E54" s="2979"/>
      <c r="F54" s="131"/>
      <c r="G54" s="393" t="s">
        <v>287</v>
      </c>
      <c r="H54" s="1079">
        <v>16.5</v>
      </c>
      <c r="I54" s="1132">
        <v>43</v>
      </c>
      <c r="J54" s="1229">
        <f t="shared" ref="J54" si="19">I54-H54</f>
        <v>26.5</v>
      </c>
      <c r="K54" s="394"/>
      <c r="L54" s="1132">
        <v>31.1</v>
      </c>
      <c r="M54" s="1160">
        <f>L54-K54</f>
        <v>31.1</v>
      </c>
      <c r="N54" s="1230"/>
      <c r="O54" s="1132">
        <v>9.1999999999999993</v>
      </c>
      <c r="P54" s="1160">
        <f>O54-N54</f>
        <v>9.1999999999999993</v>
      </c>
      <c r="Q54" s="3140"/>
      <c r="R54" s="3197"/>
      <c r="S54" s="3288"/>
      <c r="T54" s="3290"/>
      <c r="U54" s="2834"/>
    </row>
    <row r="55" spans="1:21" s="3" customFormat="1" ht="15" customHeight="1" x14ac:dyDescent="0.25">
      <c r="A55" s="1280"/>
      <c r="B55" s="1281"/>
      <c r="C55" s="933"/>
      <c r="D55" s="1228"/>
      <c r="E55" s="2979"/>
      <c r="F55" s="131"/>
      <c r="G55" s="1222" t="s">
        <v>81</v>
      </c>
      <c r="H55" s="1223">
        <f>43.1+7.3</f>
        <v>50.4</v>
      </c>
      <c r="I55" s="1224">
        <v>50.4</v>
      </c>
      <c r="J55" s="1225"/>
      <c r="K55" s="1226">
        <v>7.3</v>
      </c>
      <c r="L55" s="1224">
        <v>7.3</v>
      </c>
      <c r="M55" s="1227"/>
      <c r="N55" s="1226">
        <v>7.3</v>
      </c>
      <c r="O55" s="1224">
        <v>7.3</v>
      </c>
      <c r="P55" s="1227"/>
      <c r="Q55" s="1231"/>
      <c r="R55" s="1232"/>
      <c r="S55" s="1306"/>
      <c r="T55" s="1233"/>
      <c r="U55" s="2834"/>
    </row>
    <row r="56" spans="1:21" s="3" customFormat="1" ht="15.75" customHeight="1" x14ac:dyDescent="0.25">
      <c r="A56" s="1280"/>
      <c r="B56" s="1281"/>
      <c r="C56" s="1313"/>
      <c r="D56" s="2834" t="s">
        <v>307</v>
      </c>
      <c r="E56" s="2979"/>
      <c r="F56" s="131"/>
      <c r="G56" s="419"/>
      <c r="H56" s="1055"/>
      <c r="I56" s="674"/>
      <c r="J56" s="651"/>
      <c r="K56" s="110"/>
      <c r="L56" s="674"/>
      <c r="M56" s="1066"/>
      <c r="N56" s="110"/>
      <c r="O56" s="674"/>
      <c r="P56" s="1066"/>
      <c r="Q56" s="420"/>
      <c r="R56" s="202"/>
      <c r="S56" s="421"/>
      <c r="T56" s="215"/>
      <c r="U56" s="424"/>
    </row>
    <row r="57" spans="1:21" s="3" customFormat="1" ht="15.75" customHeight="1" x14ac:dyDescent="0.25">
      <c r="A57" s="1290"/>
      <c r="B57" s="1291"/>
      <c r="C57" s="1317"/>
      <c r="D57" s="3074"/>
      <c r="E57" s="3145"/>
      <c r="F57" s="900"/>
      <c r="G57" s="958"/>
      <c r="H57" s="1324"/>
      <c r="I57" s="1325"/>
      <c r="J57" s="1326"/>
      <c r="K57" s="1120"/>
      <c r="L57" s="1325"/>
      <c r="M57" s="1327"/>
      <c r="N57" s="1120"/>
      <c r="O57" s="1325"/>
      <c r="P57" s="1327"/>
      <c r="Q57" s="1231"/>
      <c r="R57" s="1120"/>
      <c r="S57" s="1328"/>
      <c r="T57" s="1329"/>
      <c r="U57" s="985"/>
    </row>
    <row r="58" spans="1:21" s="3" customFormat="1" ht="33.75" customHeight="1" x14ac:dyDescent="0.25">
      <c r="A58" s="1013"/>
      <c r="B58" s="1015"/>
      <c r="C58" s="1039"/>
      <c r="D58" s="3203" t="s">
        <v>308</v>
      </c>
      <c r="E58" s="348"/>
      <c r="F58" s="131"/>
      <c r="G58" s="1318" t="s">
        <v>314</v>
      </c>
      <c r="H58" s="1319"/>
      <c r="I58" s="1320">
        <v>3.8</v>
      </c>
      <c r="J58" s="1321">
        <f>I58-H58</f>
        <v>3.8</v>
      </c>
      <c r="K58" s="110"/>
      <c r="L58" s="1320">
        <v>2.7</v>
      </c>
      <c r="M58" s="1322">
        <f>L58-K58</f>
        <v>2.7</v>
      </c>
      <c r="N58" s="1323"/>
      <c r="O58" s="1320">
        <v>0.8</v>
      </c>
      <c r="P58" s="1322">
        <f>O58-N58</f>
        <v>0.8</v>
      </c>
      <c r="Q58" s="3203" t="s">
        <v>335</v>
      </c>
      <c r="R58" s="1124" t="s">
        <v>337</v>
      </c>
      <c r="S58" s="1362" t="s">
        <v>337</v>
      </c>
      <c r="T58" s="1361" t="s">
        <v>337</v>
      </c>
      <c r="U58" s="2833" t="s">
        <v>331</v>
      </c>
    </row>
    <row r="59" spans="1:21" s="3" customFormat="1" ht="33.75" customHeight="1" x14ac:dyDescent="0.25">
      <c r="A59" s="1048"/>
      <c r="B59" s="1049"/>
      <c r="C59" s="1050"/>
      <c r="D59" s="3203"/>
      <c r="E59" s="348"/>
      <c r="F59" s="131"/>
      <c r="G59" s="1140" t="s">
        <v>315</v>
      </c>
      <c r="H59" s="1141"/>
      <c r="I59" s="1142">
        <v>43</v>
      </c>
      <c r="J59" s="1159">
        <f>I59-H59</f>
        <v>43</v>
      </c>
      <c r="K59" s="1121"/>
      <c r="L59" s="1142">
        <v>31.1</v>
      </c>
      <c r="M59" s="1143">
        <f>L59-K59</f>
        <v>31.1</v>
      </c>
      <c r="N59" s="1205"/>
      <c r="O59" s="1142">
        <v>9.1999999999999993</v>
      </c>
      <c r="P59" s="1161">
        <f>O59-N59</f>
        <v>9.1999999999999993</v>
      </c>
      <c r="Q59" s="3203"/>
      <c r="R59" s="1124"/>
      <c r="S59" s="1125"/>
      <c r="T59" s="423"/>
      <c r="U59" s="2834"/>
    </row>
    <row r="60" spans="1:21" s="3" customFormat="1" ht="141.75" customHeight="1" x14ac:dyDescent="0.25">
      <c r="A60" s="1013"/>
      <c r="B60" s="1015"/>
      <c r="C60" s="1039"/>
      <c r="D60" s="3253"/>
      <c r="E60" s="348"/>
      <c r="F60" s="131"/>
      <c r="G60" s="1397" t="s">
        <v>316</v>
      </c>
      <c r="H60" s="1398"/>
      <c r="I60" s="1399">
        <v>3.8</v>
      </c>
      <c r="J60" s="1400">
        <f>I60-H60</f>
        <v>3.8</v>
      </c>
      <c r="K60" s="298"/>
      <c r="L60" s="1399">
        <v>2.7</v>
      </c>
      <c r="M60" s="1161">
        <f>L60-K60</f>
        <v>2.7</v>
      </c>
      <c r="N60" s="1401"/>
      <c r="O60" s="1399">
        <v>0.9</v>
      </c>
      <c r="P60" s="1402">
        <f>O60-N60</f>
        <v>0.9</v>
      </c>
      <c r="Q60" s="1403" t="s">
        <v>336</v>
      </c>
      <c r="R60" s="1404">
        <v>50</v>
      </c>
      <c r="S60" s="1362">
        <v>50</v>
      </c>
      <c r="T60" s="1405">
        <v>50</v>
      </c>
      <c r="U60" s="2834"/>
    </row>
    <row r="61" spans="1:21" s="3" customFormat="1" ht="29.25" customHeight="1" x14ac:dyDescent="0.25">
      <c r="A61" s="1165"/>
      <c r="B61" s="1166"/>
      <c r="C61" s="1177"/>
      <c r="D61" s="337" t="s">
        <v>286</v>
      </c>
      <c r="E61" s="348"/>
      <c r="F61" s="900"/>
      <c r="G61" s="958"/>
      <c r="H61" s="1056"/>
      <c r="I61" s="959"/>
      <c r="J61" s="960"/>
      <c r="K61" s="961"/>
      <c r="L61" s="962"/>
      <c r="M61" s="1067"/>
      <c r="N61" s="961"/>
      <c r="O61" s="962"/>
      <c r="P61" s="1067"/>
      <c r="Q61" s="963"/>
      <c r="R61" s="964"/>
      <c r="S61" s="956"/>
      <c r="T61" s="965"/>
      <c r="U61" s="424"/>
    </row>
    <row r="62" spans="1:21" s="3" customFormat="1" ht="40.5" customHeight="1" x14ac:dyDescent="0.25">
      <c r="A62" s="1373"/>
      <c r="B62" s="1374"/>
      <c r="C62" s="233"/>
      <c r="D62" s="1365" t="s">
        <v>285</v>
      </c>
      <c r="E62" s="1395"/>
      <c r="F62" s="1396"/>
      <c r="G62" s="1146" t="s">
        <v>317</v>
      </c>
      <c r="H62" s="1147">
        <v>43.1</v>
      </c>
      <c r="I62" s="1148">
        <v>43.1</v>
      </c>
      <c r="J62" s="1152"/>
      <c r="K62" s="1153"/>
      <c r="L62" s="1148"/>
      <c r="M62" s="1154"/>
      <c r="N62" s="1153"/>
      <c r="O62" s="1148"/>
      <c r="P62" s="1154"/>
      <c r="Q62" s="954" t="s">
        <v>240</v>
      </c>
      <c r="R62" s="955" t="s">
        <v>151</v>
      </c>
      <c r="S62" s="956" t="s">
        <v>151</v>
      </c>
      <c r="T62" s="957"/>
      <c r="U62" s="985"/>
    </row>
    <row r="63" spans="1:21" s="3" customFormat="1" ht="31.5" customHeight="1" x14ac:dyDescent="0.25">
      <c r="A63" s="1013"/>
      <c r="B63" s="1015"/>
      <c r="C63" s="1039"/>
      <c r="D63" s="1003" t="s">
        <v>284</v>
      </c>
      <c r="E63" s="348"/>
      <c r="F63" s="1005"/>
      <c r="G63" s="1149" t="s">
        <v>317</v>
      </c>
      <c r="H63" s="1150">
        <v>7.3</v>
      </c>
      <c r="I63" s="1151">
        <v>7.3</v>
      </c>
      <c r="J63" s="1155"/>
      <c r="K63" s="1156">
        <v>7.3</v>
      </c>
      <c r="L63" s="1151">
        <v>7.3</v>
      </c>
      <c r="M63" s="1157"/>
      <c r="N63" s="1206">
        <v>7.3</v>
      </c>
      <c r="O63" s="1204">
        <v>7.3</v>
      </c>
      <c r="P63" s="1157"/>
      <c r="Q63" s="2854" t="s">
        <v>240</v>
      </c>
      <c r="R63" s="1375">
        <v>3</v>
      </c>
      <c r="S63" s="1082" t="s">
        <v>22</v>
      </c>
      <c r="T63" s="1083" t="s">
        <v>22</v>
      </c>
      <c r="U63" s="1105"/>
    </row>
    <row r="64" spans="1:21" s="3" customFormat="1" ht="33" customHeight="1" x14ac:dyDescent="0.25">
      <c r="A64" s="1013"/>
      <c r="B64" s="1015"/>
      <c r="C64" s="1006"/>
      <c r="D64" s="337" t="s">
        <v>253</v>
      </c>
      <c r="E64" s="348"/>
      <c r="F64" s="131"/>
      <c r="G64" s="419"/>
      <c r="H64" s="1055"/>
      <c r="I64" s="674"/>
      <c r="J64" s="651"/>
      <c r="K64" s="110"/>
      <c r="L64" s="674"/>
      <c r="M64" s="1066"/>
      <c r="N64" s="110"/>
      <c r="O64" s="674"/>
      <c r="P64" s="1066"/>
      <c r="Q64" s="2854"/>
      <c r="R64" s="317"/>
      <c r="S64" s="426"/>
      <c r="T64" s="427"/>
      <c r="U64" s="1105"/>
    </row>
    <row r="65" spans="1:29" s="3" customFormat="1" ht="28.5" customHeight="1" x14ac:dyDescent="0.25">
      <c r="A65" s="1013"/>
      <c r="B65" s="1015"/>
      <c r="C65" s="1039"/>
      <c r="D65" s="1136" t="s">
        <v>56</v>
      </c>
      <c r="E65" s="348"/>
      <c r="F65" s="1005"/>
      <c r="G65" s="16"/>
      <c r="H65" s="1057"/>
      <c r="I65" s="677"/>
      <c r="J65" s="654"/>
      <c r="K65" s="253"/>
      <c r="L65" s="680"/>
      <c r="M65" s="1068"/>
      <c r="N65" s="253"/>
      <c r="O65" s="680"/>
      <c r="P65" s="1068"/>
      <c r="Q65" s="75"/>
      <c r="R65" s="401"/>
      <c r="S65" s="41"/>
      <c r="T65" s="248"/>
      <c r="U65" s="1105"/>
    </row>
    <row r="66" spans="1:29" s="3" customFormat="1" ht="41.25" customHeight="1" x14ac:dyDescent="0.25">
      <c r="A66" s="1013"/>
      <c r="B66" s="1015"/>
      <c r="C66" s="1039"/>
      <c r="D66" s="20" t="s">
        <v>219</v>
      </c>
      <c r="E66" s="348"/>
      <c r="F66" s="1005"/>
      <c r="G66" s="16"/>
      <c r="H66" s="1058"/>
      <c r="I66" s="678"/>
      <c r="J66" s="655"/>
      <c r="K66" s="268"/>
      <c r="L66" s="678"/>
      <c r="M66" s="1069"/>
      <c r="N66" s="268"/>
      <c r="O66" s="678"/>
      <c r="P66" s="1069"/>
      <c r="Q66" s="20"/>
      <c r="R66" s="216"/>
      <c r="S66" s="163"/>
      <c r="T66" s="251"/>
      <c r="U66" s="1105"/>
    </row>
    <row r="67" spans="1:29" s="3" customFormat="1" ht="26.25" customHeight="1" x14ac:dyDescent="0.25">
      <c r="A67" s="1013"/>
      <c r="B67" s="1015"/>
      <c r="C67" s="1039"/>
      <c r="D67" s="2868" t="s">
        <v>221</v>
      </c>
      <c r="E67" s="348"/>
      <c r="F67" s="1005"/>
      <c r="G67" s="16"/>
      <c r="H67" s="1058"/>
      <c r="I67" s="678"/>
      <c r="J67" s="655"/>
      <c r="K67" s="268"/>
      <c r="L67" s="678"/>
      <c r="M67" s="1069"/>
      <c r="N67" s="268"/>
      <c r="O67" s="678"/>
      <c r="P67" s="1069"/>
      <c r="Q67" s="2868"/>
      <c r="R67" s="216"/>
      <c r="S67" s="163"/>
      <c r="T67" s="251"/>
      <c r="U67" s="1105"/>
    </row>
    <row r="68" spans="1:29" s="3" customFormat="1" ht="18.75" customHeight="1" x14ac:dyDescent="0.25">
      <c r="A68" s="1013"/>
      <c r="B68" s="1015"/>
      <c r="C68" s="1006"/>
      <c r="D68" s="2868"/>
      <c r="E68" s="348"/>
      <c r="F68" s="1005"/>
      <c r="G68" s="428"/>
      <c r="H68" s="1059"/>
      <c r="I68" s="679"/>
      <c r="J68" s="656"/>
      <c r="K68" s="429"/>
      <c r="L68" s="679"/>
      <c r="M68" s="1070"/>
      <c r="N68" s="429"/>
      <c r="O68" s="679"/>
      <c r="P68" s="1070"/>
      <c r="Q68" s="2868"/>
      <c r="R68" s="992"/>
      <c r="S68" s="994"/>
      <c r="T68" s="989"/>
      <c r="U68" s="1105"/>
    </row>
    <row r="69" spans="1:29" s="3" customFormat="1" ht="40.5" customHeight="1" x14ac:dyDescent="0.25">
      <c r="A69" s="1013"/>
      <c r="B69" s="1015"/>
      <c r="C69" s="1039"/>
      <c r="D69" s="1003" t="s">
        <v>249</v>
      </c>
      <c r="E69" s="348"/>
      <c r="F69" s="1005"/>
      <c r="G69" s="1158"/>
      <c r="H69" s="1150"/>
      <c r="I69" s="1269"/>
      <c r="J69" s="1270"/>
      <c r="K69" s="429"/>
      <c r="L69" s="679"/>
      <c r="M69" s="1084"/>
      <c r="N69" s="429"/>
      <c r="O69" s="679"/>
      <c r="P69" s="1084"/>
      <c r="Q69" s="75" t="s">
        <v>250</v>
      </c>
      <c r="R69" s="992">
        <v>104</v>
      </c>
      <c r="S69" s="994">
        <v>104</v>
      </c>
      <c r="T69" s="989">
        <v>104</v>
      </c>
      <c r="U69" s="1105"/>
    </row>
    <row r="70" spans="1:29" s="3" customFormat="1" ht="29.25" customHeight="1" x14ac:dyDescent="0.25">
      <c r="A70" s="1280"/>
      <c r="B70" s="1281"/>
      <c r="C70" s="1313"/>
      <c r="D70" s="473" t="s">
        <v>254</v>
      </c>
      <c r="E70" s="348"/>
      <c r="F70" s="1284"/>
      <c r="G70" s="16"/>
      <c r="H70" s="1060"/>
      <c r="I70" s="680"/>
      <c r="J70" s="657"/>
      <c r="K70" s="253"/>
      <c r="L70" s="680"/>
      <c r="M70" s="1071"/>
      <c r="N70" s="253"/>
      <c r="O70" s="680"/>
      <c r="P70" s="1071"/>
      <c r="Q70" s="75"/>
      <c r="R70" s="1302"/>
      <c r="S70" s="1295"/>
      <c r="T70" s="1300"/>
      <c r="U70" s="1105"/>
    </row>
    <row r="71" spans="1:29" s="3" customFormat="1" ht="29.25" customHeight="1" x14ac:dyDescent="0.25">
      <c r="A71" s="1366"/>
      <c r="B71" s="1367"/>
      <c r="C71" s="1377"/>
      <c r="D71" s="473" t="s">
        <v>255</v>
      </c>
      <c r="E71" s="348"/>
      <c r="F71" s="1371"/>
      <c r="G71" s="16"/>
      <c r="H71" s="1406"/>
      <c r="I71" s="644"/>
      <c r="J71" s="630"/>
      <c r="K71" s="48"/>
      <c r="L71" s="644"/>
      <c r="M71" s="1407"/>
      <c r="N71" s="48"/>
      <c r="O71" s="644"/>
      <c r="P71" s="1407"/>
      <c r="Q71" s="75"/>
      <c r="R71" s="401"/>
      <c r="S71" s="1376"/>
      <c r="T71" s="1379"/>
      <c r="U71" s="20"/>
    </row>
    <row r="72" spans="1:29" s="3" customFormat="1" ht="14.25" customHeight="1" x14ac:dyDescent="0.25">
      <c r="A72" s="1013"/>
      <c r="B72" s="1015"/>
      <c r="C72" s="1039"/>
      <c r="D72" s="2868" t="s">
        <v>256</v>
      </c>
      <c r="E72" s="244"/>
      <c r="F72" s="1005"/>
      <c r="G72" s="16"/>
      <c r="H72" s="1061"/>
      <c r="I72" s="681"/>
      <c r="J72" s="658"/>
      <c r="K72" s="254"/>
      <c r="L72" s="681"/>
      <c r="M72" s="1072"/>
      <c r="N72" s="254"/>
      <c r="O72" s="681"/>
      <c r="P72" s="1072"/>
      <c r="Q72" s="75"/>
      <c r="R72" s="401"/>
      <c r="S72" s="994"/>
      <c r="T72" s="989"/>
      <c r="U72" s="20"/>
    </row>
    <row r="73" spans="1:29" s="3" customFormat="1" ht="14.25" customHeight="1" x14ac:dyDescent="0.25">
      <c r="A73" s="1165"/>
      <c r="B73" s="1166"/>
      <c r="C73" s="1177"/>
      <c r="D73" s="2869"/>
      <c r="E73" s="1192"/>
      <c r="F73" s="1169"/>
      <c r="G73" s="16"/>
      <c r="H73" s="1061"/>
      <c r="I73" s="681"/>
      <c r="J73" s="658"/>
      <c r="K73" s="254"/>
      <c r="L73" s="681"/>
      <c r="M73" s="1072"/>
      <c r="N73" s="254"/>
      <c r="O73" s="681"/>
      <c r="P73" s="1072"/>
      <c r="Q73" s="1175"/>
      <c r="R73" s="401"/>
      <c r="S73" s="1176"/>
      <c r="T73" s="1178"/>
      <c r="U73" s="20"/>
    </row>
    <row r="74" spans="1:29" s="77" customFormat="1" ht="32.25" customHeight="1" x14ac:dyDescent="0.25">
      <c r="A74" s="1013"/>
      <c r="B74" s="1015"/>
      <c r="C74" s="76"/>
      <c r="D74" s="1003" t="s">
        <v>61</v>
      </c>
      <c r="E74" s="244"/>
      <c r="F74" s="1005"/>
      <c r="G74" s="24"/>
      <c r="H74" s="1062"/>
      <c r="I74" s="682"/>
      <c r="J74" s="659"/>
      <c r="K74" s="50"/>
      <c r="L74" s="682"/>
      <c r="M74" s="1073"/>
      <c r="N74" s="50"/>
      <c r="O74" s="682"/>
      <c r="P74" s="1073"/>
      <c r="Q74" s="75"/>
      <c r="R74" s="401"/>
      <c r="S74" s="994"/>
      <c r="T74" s="989"/>
      <c r="U74" s="20"/>
      <c r="V74" s="1085"/>
    </row>
    <row r="75" spans="1:29" s="77" customFormat="1" ht="17.25" customHeight="1" thickBot="1" x14ac:dyDescent="0.3">
      <c r="A75" s="158"/>
      <c r="B75" s="1020"/>
      <c r="C75" s="893"/>
      <c r="D75" s="2966" t="s">
        <v>38</v>
      </c>
      <c r="E75" s="2967"/>
      <c r="F75" s="2967"/>
      <c r="G75" s="2968"/>
      <c r="H75" s="293">
        <f>SUM(H48:H55)</f>
        <v>4618.8999999999996</v>
      </c>
      <c r="I75" s="293">
        <f>SUM(I48:I55)</f>
        <v>4738.2</v>
      </c>
      <c r="J75" s="660">
        <f t="shared" ref="J75:M75" si="20">SUM(J48:J55)</f>
        <v>119.30000000000013</v>
      </c>
      <c r="K75" s="294">
        <f>SUM(K48:K55)</f>
        <v>4498.8999999999996</v>
      </c>
      <c r="L75" s="293">
        <f t="shared" si="20"/>
        <v>4532.7</v>
      </c>
      <c r="M75" s="1074">
        <f t="shared" si="20"/>
        <v>33.79999999999999</v>
      </c>
      <c r="N75" s="85">
        <f>SUM(N48:N55)</f>
        <v>4470.8</v>
      </c>
      <c r="O75" s="683">
        <f>SUM(O48:O55)</f>
        <v>4480</v>
      </c>
      <c r="P75" s="1203">
        <f>SUM(P48:P55)</f>
        <v>9.1999999999999993</v>
      </c>
      <c r="Q75" s="227"/>
      <c r="R75" s="390"/>
      <c r="S75" s="371"/>
      <c r="T75" s="373"/>
      <c r="U75" s="227"/>
    </row>
    <row r="76" spans="1:29" s="83" customFormat="1" ht="47.25" customHeight="1" x14ac:dyDescent="0.25">
      <c r="A76" s="3251" t="s">
        <v>17</v>
      </c>
      <c r="B76" s="2941" t="s">
        <v>39</v>
      </c>
      <c r="C76" s="2943" t="s">
        <v>39</v>
      </c>
      <c r="D76" s="2910" t="s">
        <v>62</v>
      </c>
      <c r="E76" s="2946" t="s">
        <v>177</v>
      </c>
      <c r="F76" s="2948" t="s">
        <v>22</v>
      </c>
      <c r="G76" s="1045" t="s">
        <v>25</v>
      </c>
      <c r="H76" s="684">
        <v>236.9</v>
      </c>
      <c r="I76" s="684">
        <v>236.9</v>
      </c>
      <c r="J76" s="661"/>
      <c r="K76" s="528">
        <v>236.9</v>
      </c>
      <c r="L76" s="684">
        <v>236.9</v>
      </c>
      <c r="M76" s="661"/>
      <c r="N76" s="110">
        <v>236.9</v>
      </c>
      <c r="O76" s="674">
        <v>236.9</v>
      </c>
      <c r="P76" s="651"/>
      <c r="Q76" s="2910" t="s">
        <v>160</v>
      </c>
      <c r="R76" s="80">
        <v>60</v>
      </c>
      <c r="S76" s="81">
        <v>60</v>
      </c>
      <c r="T76" s="82">
        <v>60</v>
      </c>
      <c r="U76" s="732"/>
      <c r="W76" s="1086"/>
      <c r="X76" s="90"/>
      <c r="Y76" s="90"/>
      <c r="Z76" s="90"/>
    </row>
    <row r="77" spans="1:29" s="90" customFormat="1" ht="21.75" customHeight="1" thickBot="1" x14ac:dyDescent="0.3">
      <c r="A77" s="3252"/>
      <c r="B77" s="2942"/>
      <c r="C77" s="2944"/>
      <c r="D77" s="2945"/>
      <c r="E77" s="2947"/>
      <c r="F77" s="2949"/>
      <c r="G77" s="84" t="s">
        <v>29</v>
      </c>
      <c r="H77" s="683">
        <f>SUM(H76)</f>
        <v>236.9</v>
      </c>
      <c r="I77" s="683">
        <f>SUM(I76)</f>
        <v>236.9</v>
      </c>
      <c r="J77" s="660"/>
      <c r="K77" s="85">
        <f>SUM(K76)</f>
        <v>236.9</v>
      </c>
      <c r="L77" s="683">
        <f>SUM(L76)</f>
        <v>236.9</v>
      </c>
      <c r="M77" s="660"/>
      <c r="N77" s="85">
        <f>SUM(N76)</f>
        <v>236.9</v>
      </c>
      <c r="O77" s="683">
        <f>SUM(O76)</f>
        <v>236.9</v>
      </c>
      <c r="P77" s="660"/>
      <c r="Q77" s="2945"/>
      <c r="R77" s="87"/>
      <c r="S77" s="88"/>
      <c r="T77" s="89"/>
      <c r="U77" s="89"/>
    </row>
    <row r="78" spans="1:29" s="2" customFormat="1" ht="42" customHeight="1" x14ac:dyDescent="0.25">
      <c r="A78" s="91" t="s">
        <v>17</v>
      </c>
      <c r="B78" s="92" t="s">
        <v>39</v>
      </c>
      <c r="C78" s="374" t="s">
        <v>43</v>
      </c>
      <c r="D78" s="2932" t="s">
        <v>63</v>
      </c>
      <c r="E78" s="833"/>
      <c r="F78" s="200" t="s">
        <v>22</v>
      </c>
      <c r="G78" s="1389" t="s">
        <v>25</v>
      </c>
      <c r="H78" s="1383">
        <v>422.7</v>
      </c>
      <c r="I78" s="1271">
        <v>387.9</v>
      </c>
      <c r="J78" s="1272">
        <f>+I78-H78</f>
        <v>-34.800000000000011</v>
      </c>
      <c r="K78" s="1378">
        <v>431.5</v>
      </c>
      <c r="L78" s="1383">
        <v>431.5</v>
      </c>
      <c r="M78" s="662"/>
      <c r="N78" s="1378">
        <v>431.5</v>
      </c>
      <c r="O78" s="1383">
        <v>431.5</v>
      </c>
      <c r="P78" s="662"/>
      <c r="Q78" s="1380" t="s">
        <v>64</v>
      </c>
      <c r="R78" s="207">
        <v>77</v>
      </c>
      <c r="S78" s="262">
        <v>77</v>
      </c>
      <c r="T78" s="206">
        <v>77</v>
      </c>
      <c r="U78" s="2928" t="s">
        <v>328</v>
      </c>
    </row>
    <row r="79" spans="1:29" s="2" customFormat="1" ht="53.25" customHeight="1" x14ac:dyDescent="0.25">
      <c r="A79" s="95"/>
      <c r="B79" s="96"/>
      <c r="C79" s="1368"/>
      <c r="D79" s="2885"/>
      <c r="E79" s="1370"/>
      <c r="F79" s="109"/>
      <c r="G79" s="1388"/>
      <c r="H79" s="677"/>
      <c r="I79" s="677"/>
      <c r="J79" s="654"/>
      <c r="K79" s="97"/>
      <c r="L79" s="677"/>
      <c r="M79" s="654"/>
      <c r="N79" s="97"/>
      <c r="O79" s="677"/>
      <c r="P79" s="654"/>
      <c r="Q79" s="70" t="s">
        <v>65</v>
      </c>
      <c r="R79" s="183">
        <v>208</v>
      </c>
      <c r="S79" s="191">
        <v>208</v>
      </c>
      <c r="T79" s="184">
        <v>208</v>
      </c>
      <c r="U79" s="2868"/>
    </row>
    <row r="80" spans="1:29" s="2" customFormat="1" ht="55.5" customHeight="1" x14ac:dyDescent="0.25">
      <c r="A80" s="901"/>
      <c r="B80" s="902"/>
      <c r="C80" s="920"/>
      <c r="D80" s="70" t="s">
        <v>145</v>
      </c>
      <c r="E80" s="1409"/>
      <c r="F80" s="225"/>
      <c r="G80" s="1387"/>
      <c r="H80" s="1410"/>
      <c r="I80" s="1410"/>
      <c r="J80" s="1411"/>
      <c r="K80" s="1217"/>
      <c r="L80" s="1410"/>
      <c r="M80" s="1411"/>
      <c r="N80" s="1217"/>
      <c r="O80" s="1410"/>
      <c r="P80" s="1411"/>
      <c r="Q80" s="532" t="s">
        <v>66</v>
      </c>
      <c r="R80" s="1412" t="s">
        <v>68</v>
      </c>
      <c r="S80" s="1413" t="s">
        <v>68</v>
      </c>
      <c r="T80" s="1414" t="s">
        <v>68</v>
      </c>
      <c r="U80" s="2869"/>
      <c r="X80" s="3"/>
      <c r="AC80" s="3"/>
    </row>
    <row r="81" spans="1:31" s="2" customFormat="1" ht="62.25" customHeight="1" x14ac:dyDescent="0.25">
      <c r="A81" s="95"/>
      <c r="B81" s="96"/>
      <c r="C81" s="1026"/>
      <c r="D81" s="45" t="s">
        <v>146</v>
      </c>
      <c r="E81" s="1408" t="s">
        <v>180</v>
      </c>
      <c r="F81" s="109"/>
      <c r="G81" s="1038"/>
      <c r="H81" s="677"/>
      <c r="I81" s="677"/>
      <c r="J81" s="654"/>
      <c r="K81" s="97"/>
      <c r="L81" s="677"/>
      <c r="M81" s="654"/>
      <c r="N81" s="97"/>
      <c r="O81" s="677"/>
      <c r="P81" s="654"/>
      <c r="Q81" s="995"/>
      <c r="R81" s="432"/>
      <c r="S81" s="433"/>
      <c r="T81" s="434"/>
      <c r="U81" s="20"/>
      <c r="AE81" s="3"/>
    </row>
    <row r="82" spans="1:31" s="2" customFormat="1" ht="55.5" customHeight="1" x14ac:dyDescent="0.25">
      <c r="A82" s="95"/>
      <c r="B82" s="96"/>
      <c r="C82" s="241"/>
      <c r="D82" s="45" t="s">
        <v>147</v>
      </c>
      <c r="E82" s="934"/>
      <c r="F82" s="109"/>
      <c r="G82" s="1038"/>
      <c r="H82" s="677"/>
      <c r="I82" s="677"/>
      <c r="J82" s="654"/>
      <c r="K82" s="97"/>
      <c r="L82" s="677"/>
      <c r="M82" s="654"/>
      <c r="N82" s="97"/>
      <c r="O82" s="677"/>
      <c r="P82" s="654"/>
      <c r="Q82" s="75"/>
      <c r="R82" s="1028"/>
      <c r="S82" s="1032"/>
      <c r="T82" s="33"/>
      <c r="U82" s="33"/>
      <c r="Z82" s="3"/>
      <c r="AA82" s="3"/>
    </row>
    <row r="83" spans="1:31" s="2" customFormat="1" ht="56.25" customHeight="1" x14ac:dyDescent="0.25">
      <c r="A83" s="95"/>
      <c r="B83" s="96"/>
      <c r="C83" s="1179"/>
      <c r="D83" s="45" t="s">
        <v>148</v>
      </c>
      <c r="E83" s="1046" t="s">
        <v>171</v>
      </c>
      <c r="F83" s="109"/>
      <c r="G83" s="1182"/>
      <c r="H83" s="644"/>
      <c r="I83" s="644"/>
      <c r="J83" s="630"/>
      <c r="K83" s="48"/>
      <c r="L83" s="644"/>
      <c r="M83" s="630"/>
      <c r="N83" s="48"/>
      <c r="O83" s="644"/>
      <c r="P83" s="630"/>
      <c r="Q83" s="386"/>
      <c r="R83" s="432"/>
      <c r="S83" s="231"/>
      <c r="T83" s="286"/>
      <c r="U83" s="286"/>
    </row>
    <row r="84" spans="1:31" s="2" customFormat="1" ht="78.75" customHeight="1" x14ac:dyDescent="0.25">
      <c r="A84" s="95"/>
      <c r="B84" s="96"/>
      <c r="C84" s="1179"/>
      <c r="D84" s="100" t="s">
        <v>167</v>
      </c>
      <c r="E84" s="934" t="s">
        <v>170</v>
      </c>
      <c r="F84" s="109"/>
      <c r="G84" s="1182"/>
      <c r="H84" s="677"/>
      <c r="I84" s="677"/>
      <c r="J84" s="654"/>
      <c r="K84" s="97"/>
      <c r="L84" s="677"/>
      <c r="M84" s="654"/>
      <c r="N84" s="97"/>
      <c r="O84" s="677"/>
      <c r="P84" s="654"/>
      <c r="Q84" s="75"/>
      <c r="R84" s="1167"/>
      <c r="S84" s="1164"/>
      <c r="T84" s="33"/>
      <c r="U84" s="33"/>
      <c r="X84" s="3"/>
      <c r="Z84" s="3"/>
    </row>
    <row r="85" spans="1:31" s="2" customFormat="1" ht="44.25" customHeight="1" x14ac:dyDescent="0.25">
      <c r="A85" s="1290"/>
      <c r="B85" s="1291"/>
      <c r="C85" s="1317"/>
      <c r="D85" s="966" t="s">
        <v>166</v>
      </c>
      <c r="E85" s="1180" t="s">
        <v>178</v>
      </c>
      <c r="F85" s="1304"/>
      <c r="G85" s="24"/>
      <c r="H85" s="640"/>
      <c r="I85" s="640"/>
      <c r="J85" s="626"/>
      <c r="K85" s="106"/>
      <c r="L85" s="640"/>
      <c r="M85" s="626"/>
      <c r="N85" s="106"/>
      <c r="O85" s="640"/>
      <c r="P85" s="626"/>
      <c r="Q85" s="252"/>
      <c r="R85" s="1330"/>
      <c r="S85" s="1331"/>
      <c r="T85" s="1332"/>
      <c r="U85" s="1332"/>
    </row>
    <row r="86" spans="1:31" s="2" customFormat="1" ht="38.25" customHeight="1" x14ac:dyDescent="0.25">
      <c r="A86" s="1013"/>
      <c r="B86" s="1015"/>
      <c r="C86" s="370"/>
      <c r="D86" s="3250" t="s">
        <v>69</v>
      </c>
      <c r="E86" s="1174" t="s">
        <v>172</v>
      </c>
      <c r="F86" s="1005"/>
      <c r="G86" s="16"/>
      <c r="H86" s="640"/>
      <c r="I86" s="640"/>
      <c r="J86" s="626"/>
      <c r="K86" s="106"/>
      <c r="L86" s="640"/>
      <c r="M86" s="626"/>
      <c r="N86" s="106"/>
      <c r="O86" s="640"/>
      <c r="P86" s="626"/>
      <c r="Q86" s="3250"/>
      <c r="R86" s="103"/>
      <c r="S86" s="104"/>
      <c r="T86" s="105"/>
      <c r="U86" s="105"/>
      <c r="W86" s="3"/>
    </row>
    <row r="87" spans="1:31" s="2" customFormat="1" ht="19.5" customHeight="1" thickBot="1" x14ac:dyDescent="0.3">
      <c r="A87" s="1019"/>
      <c r="B87" s="1020"/>
      <c r="C87" s="1022"/>
      <c r="D87" s="2934"/>
      <c r="E87" s="1017"/>
      <c r="F87" s="1036"/>
      <c r="G87" s="57" t="s">
        <v>29</v>
      </c>
      <c r="H87" s="643">
        <f>SUM(H78:H86)</f>
        <v>422.7</v>
      </c>
      <c r="I87" s="643">
        <f>SUM(I78:I86)</f>
        <v>387.9</v>
      </c>
      <c r="J87" s="643">
        <f>SUM(J78:J86)</f>
        <v>-34.800000000000011</v>
      </c>
      <c r="K87" s="54">
        <f>SUM(K78:K86)</f>
        <v>431.5</v>
      </c>
      <c r="L87" s="643">
        <f>SUM(L78:L86)</f>
        <v>431.5</v>
      </c>
      <c r="M87" s="663"/>
      <c r="N87" s="54">
        <f>SUM(N78:N86)</f>
        <v>431.5</v>
      </c>
      <c r="O87" s="643">
        <f>SUM(O78:O86)</f>
        <v>431.5</v>
      </c>
      <c r="P87" s="663"/>
      <c r="Q87" s="2934"/>
      <c r="R87" s="107"/>
      <c r="S87" s="371"/>
      <c r="T87" s="373"/>
      <c r="U87" s="373"/>
      <c r="W87" s="275"/>
    </row>
    <row r="88" spans="1:31" s="2" customFormat="1" ht="18.75" customHeight="1" x14ac:dyDescent="0.25">
      <c r="A88" s="91" t="s">
        <v>17</v>
      </c>
      <c r="B88" s="92" t="s">
        <v>39</v>
      </c>
      <c r="C88" s="374" t="s">
        <v>45</v>
      </c>
      <c r="D88" s="2950" t="s">
        <v>70</v>
      </c>
      <c r="E88" s="2953" t="s">
        <v>174</v>
      </c>
      <c r="F88" s="200" t="s">
        <v>22</v>
      </c>
      <c r="G88" s="1040" t="s">
        <v>25</v>
      </c>
      <c r="H88" s="685">
        <v>186.8</v>
      </c>
      <c r="I88" s="685">
        <v>186.8</v>
      </c>
      <c r="J88" s="664"/>
      <c r="K88" s="648">
        <v>185.6</v>
      </c>
      <c r="L88" s="685">
        <v>185.6</v>
      </c>
      <c r="M88" s="664"/>
      <c r="N88" s="648">
        <v>185.6</v>
      </c>
      <c r="O88" s="685">
        <v>185.6</v>
      </c>
      <c r="P88" s="664"/>
      <c r="Q88" s="2952" t="s">
        <v>71</v>
      </c>
      <c r="R88" s="2995">
        <v>56</v>
      </c>
      <c r="S88" s="3293">
        <v>56</v>
      </c>
      <c r="T88" s="3248">
        <v>56</v>
      </c>
      <c r="U88" s="988"/>
    </row>
    <row r="89" spans="1:31" s="2" customFormat="1" ht="18" customHeight="1" x14ac:dyDescent="0.25">
      <c r="A89" s="95"/>
      <c r="B89" s="96"/>
      <c r="C89" s="1026"/>
      <c r="D89" s="2951"/>
      <c r="E89" s="2922"/>
      <c r="F89" s="109"/>
      <c r="G89" s="1042" t="s">
        <v>41</v>
      </c>
      <c r="H89" s="686">
        <v>224.7</v>
      </c>
      <c r="I89" s="686">
        <v>224.7</v>
      </c>
      <c r="J89" s="665"/>
      <c r="K89" s="15"/>
      <c r="L89" s="686"/>
      <c r="M89" s="665"/>
      <c r="N89" s="15"/>
      <c r="O89" s="686"/>
      <c r="P89" s="1200"/>
      <c r="Q89" s="2852"/>
      <c r="R89" s="3200"/>
      <c r="S89" s="3201"/>
      <c r="T89" s="3249"/>
      <c r="U89" s="989"/>
    </row>
    <row r="90" spans="1:31" s="2" customFormat="1" ht="32.25" customHeight="1" x14ac:dyDescent="0.25">
      <c r="A90" s="95"/>
      <c r="B90" s="96"/>
      <c r="C90" s="1026"/>
      <c r="D90" s="108" t="s">
        <v>72</v>
      </c>
      <c r="E90" s="2922"/>
      <c r="F90" s="109"/>
      <c r="G90" s="1038"/>
      <c r="H90" s="635"/>
      <c r="I90" s="635"/>
      <c r="J90" s="621"/>
      <c r="K90" s="17"/>
      <c r="L90" s="635"/>
      <c r="M90" s="621"/>
      <c r="N90" s="17"/>
      <c r="O90" s="635"/>
      <c r="P90" s="621"/>
      <c r="Q90" s="2852"/>
      <c r="R90" s="992"/>
      <c r="S90" s="994"/>
      <c r="T90" s="1011"/>
      <c r="U90" s="1011"/>
      <c r="W90" s="3"/>
    </row>
    <row r="91" spans="1:31" s="2" customFormat="1" ht="53.25" customHeight="1" x14ac:dyDescent="0.25">
      <c r="A91" s="95"/>
      <c r="B91" s="96"/>
      <c r="C91" s="1026"/>
      <c r="D91" s="22" t="s">
        <v>257</v>
      </c>
      <c r="E91" s="2922"/>
      <c r="F91" s="109"/>
      <c r="G91" s="1038"/>
      <c r="H91" s="635"/>
      <c r="I91" s="635"/>
      <c r="J91" s="621"/>
      <c r="K91" s="17"/>
      <c r="L91" s="635"/>
      <c r="M91" s="621"/>
      <c r="N91" s="17"/>
      <c r="O91" s="635"/>
      <c r="P91" s="621"/>
      <c r="Q91" s="474"/>
      <c r="R91" s="40"/>
      <c r="S91" s="264"/>
      <c r="T91" s="42"/>
      <c r="U91" s="248"/>
      <c r="W91" s="3"/>
    </row>
    <row r="92" spans="1:31" s="2" customFormat="1" ht="15.75" customHeight="1" x14ac:dyDescent="0.25">
      <c r="A92" s="3206"/>
      <c r="B92" s="2927"/>
      <c r="C92" s="370"/>
      <c r="D92" s="2937" t="s">
        <v>74</v>
      </c>
      <c r="E92" s="338"/>
      <c r="F92" s="1384"/>
      <c r="G92" s="1388"/>
      <c r="H92" s="674"/>
      <c r="I92" s="674"/>
      <c r="J92" s="651"/>
      <c r="K92" s="110"/>
      <c r="L92" s="674"/>
      <c r="M92" s="651"/>
      <c r="N92" s="110"/>
      <c r="O92" s="674"/>
      <c r="P92" s="651"/>
      <c r="Q92" s="2854"/>
      <c r="R92" s="40"/>
      <c r="S92" s="264"/>
      <c r="T92" s="42"/>
      <c r="U92" s="248"/>
      <c r="W92" s="3"/>
    </row>
    <row r="93" spans="1:31" s="2" customFormat="1" ht="15.75" customHeight="1" x14ac:dyDescent="0.25">
      <c r="A93" s="3206"/>
      <c r="B93" s="2927"/>
      <c r="C93" s="370"/>
      <c r="D93" s="2852"/>
      <c r="E93" s="338"/>
      <c r="F93" s="1384"/>
      <c r="G93" s="16"/>
      <c r="H93" s="676"/>
      <c r="I93" s="676"/>
      <c r="J93" s="653"/>
      <c r="K93" s="110"/>
      <c r="L93" s="674"/>
      <c r="M93" s="653"/>
      <c r="N93" s="110"/>
      <c r="O93" s="674"/>
      <c r="P93" s="653"/>
      <c r="Q93" s="2854"/>
      <c r="R93" s="40"/>
      <c r="S93" s="264"/>
      <c r="T93" s="42"/>
      <c r="U93" s="248"/>
      <c r="W93" s="3"/>
    </row>
    <row r="94" spans="1:31" s="2" customFormat="1" ht="13.5" customHeight="1" x14ac:dyDescent="0.25">
      <c r="A94" s="3243"/>
      <c r="B94" s="3244"/>
      <c r="C94" s="219" t="s">
        <v>189</v>
      </c>
      <c r="D94" s="2938"/>
      <c r="E94" s="903"/>
      <c r="F94" s="1267"/>
      <c r="G94" s="24"/>
      <c r="H94" s="690"/>
      <c r="I94" s="690"/>
      <c r="J94" s="670"/>
      <c r="K94" s="1120"/>
      <c r="L94" s="1325"/>
      <c r="M94" s="670"/>
      <c r="N94" s="1120"/>
      <c r="O94" s="1325"/>
      <c r="P94" s="670"/>
      <c r="Q94" s="3149"/>
      <c r="R94" s="37"/>
      <c r="S94" s="904"/>
      <c r="T94" s="39"/>
      <c r="U94" s="1415"/>
      <c r="Y94" s="3"/>
    </row>
    <row r="95" spans="1:31" s="2" customFormat="1" ht="105.6" customHeight="1" x14ac:dyDescent="0.25">
      <c r="A95" s="95"/>
      <c r="B95" s="96"/>
      <c r="C95" s="1026"/>
      <c r="D95" s="2920" t="s">
        <v>183</v>
      </c>
      <c r="E95" s="2922" t="s">
        <v>173</v>
      </c>
      <c r="F95" s="143"/>
      <c r="G95" s="16"/>
      <c r="H95" s="635"/>
      <c r="I95" s="635"/>
      <c r="J95" s="621"/>
      <c r="K95" s="17"/>
      <c r="L95" s="635"/>
      <c r="M95" s="621"/>
      <c r="N95" s="17"/>
      <c r="O95" s="635"/>
      <c r="P95" s="621"/>
      <c r="Q95" s="474"/>
      <c r="R95" s="40"/>
      <c r="S95" s="264"/>
      <c r="T95" s="42"/>
      <c r="U95" s="248"/>
    </row>
    <row r="96" spans="1:31" s="2" customFormat="1" ht="16.5" customHeight="1" thickBot="1" x14ac:dyDescent="0.3">
      <c r="A96" s="1019"/>
      <c r="B96" s="1020"/>
      <c r="C96" s="1022"/>
      <c r="D96" s="2921"/>
      <c r="E96" s="2923"/>
      <c r="F96" s="1016"/>
      <c r="G96" s="84" t="s">
        <v>29</v>
      </c>
      <c r="H96" s="683">
        <f>SUM(H88:H95)</f>
        <v>411.5</v>
      </c>
      <c r="I96" s="683">
        <f>SUM(I88:I95)</f>
        <v>411.5</v>
      </c>
      <c r="J96" s="660"/>
      <c r="K96" s="85">
        <f>SUM(K88:K95)</f>
        <v>185.6</v>
      </c>
      <c r="L96" s="683">
        <f>SUM(L88:L95)</f>
        <v>185.6</v>
      </c>
      <c r="M96" s="660"/>
      <c r="N96" s="85">
        <f>SUM(N88:N95)</f>
        <v>185.6</v>
      </c>
      <c r="O96" s="683">
        <f>SUM(O88:O95)</f>
        <v>185.6</v>
      </c>
      <c r="P96" s="660"/>
      <c r="Q96" s="299"/>
      <c r="R96" s="111"/>
      <c r="S96" s="112"/>
      <c r="T96" s="113"/>
      <c r="U96" s="113"/>
    </row>
    <row r="97" spans="1:26" s="2" customFormat="1" ht="30.75" customHeight="1" x14ac:dyDescent="0.25">
      <c r="A97" s="967" t="s">
        <v>17</v>
      </c>
      <c r="B97" s="1014" t="s">
        <v>39</v>
      </c>
      <c r="C97" s="1021" t="s">
        <v>46</v>
      </c>
      <c r="D97" s="969" t="s">
        <v>75</v>
      </c>
      <c r="E97" s="63"/>
      <c r="F97" s="380" t="s">
        <v>76</v>
      </c>
      <c r="G97" s="1040" t="s">
        <v>25</v>
      </c>
      <c r="H97" s="645">
        <v>139.9</v>
      </c>
      <c r="I97" s="645">
        <v>139.9</v>
      </c>
      <c r="J97" s="666"/>
      <c r="K97" s="260">
        <v>139.9</v>
      </c>
      <c r="L97" s="645">
        <v>139.9</v>
      </c>
      <c r="M97" s="666"/>
      <c r="N97" s="260">
        <v>139.9</v>
      </c>
      <c r="O97" s="645">
        <v>139.9</v>
      </c>
      <c r="P97" s="666"/>
      <c r="Q97" s="114" t="s">
        <v>77</v>
      </c>
      <c r="R97" s="115">
        <v>22</v>
      </c>
      <c r="S97" s="116">
        <v>22</v>
      </c>
      <c r="T97" s="117">
        <v>22</v>
      </c>
      <c r="U97" s="1193"/>
      <c r="V97" s="275"/>
      <c r="W97" s="275"/>
      <c r="X97" s="275"/>
    </row>
    <row r="98" spans="1:26" s="2" customFormat="1" ht="42" customHeight="1" x14ac:dyDescent="0.25">
      <c r="A98" s="968"/>
      <c r="B98" s="1166"/>
      <c r="C98" s="370"/>
      <c r="D98" s="20"/>
      <c r="E98" s="62"/>
      <c r="F98" s="1168"/>
      <c r="G98" s="436" t="s">
        <v>41</v>
      </c>
      <c r="H98" s="634">
        <v>117.1</v>
      </c>
      <c r="I98" s="634">
        <v>117.1</v>
      </c>
      <c r="J98" s="1052">
        <f>I98-H98</f>
        <v>0</v>
      </c>
      <c r="K98" s="981"/>
      <c r="L98" s="982"/>
      <c r="M98" s="1052"/>
      <c r="N98" s="981"/>
      <c r="O98" s="982"/>
      <c r="P98" s="1220"/>
      <c r="Q98" s="127" t="s">
        <v>161</v>
      </c>
      <c r="R98" s="203">
        <v>10</v>
      </c>
      <c r="S98" s="204">
        <v>10</v>
      </c>
      <c r="T98" s="205">
        <v>10</v>
      </c>
      <c r="U98" s="1194"/>
      <c r="Z98" s="3"/>
    </row>
    <row r="99" spans="1:26" s="2" customFormat="1" ht="12" customHeight="1" x14ac:dyDescent="0.25">
      <c r="A99" s="968"/>
      <c r="B99" s="1015"/>
      <c r="C99" s="370"/>
      <c r="D99" s="20"/>
      <c r="E99" s="62"/>
      <c r="F99" s="1030"/>
      <c r="G99" s="1037"/>
      <c r="H99" s="258"/>
      <c r="I99" s="641"/>
      <c r="J99" s="627"/>
      <c r="K99" s="258"/>
      <c r="L99" s="641"/>
      <c r="M99" s="627"/>
      <c r="N99" s="258"/>
      <c r="O99" s="641"/>
      <c r="P99" s="627"/>
      <c r="Q99" s="2854" t="s">
        <v>246</v>
      </c>
      <c r="R99" s="970">
        <v>28</v>
      </c>
      <c r="S99" s="971">
        <v>28</v>
      </c>
      <c r="T99" s="972">
        <v>28</v>
      </c>
      <c r="U99" s="1194"/>
      <c r="X99" s="3"/>
    </row>
    <row r="100" spans="1:26" s="2" customFormat="1" ht="16.5" customHeight="1" thickBot="1" x14ac:dyDescent="0.3">
      <c r="A100" s="1013"/>
      <c r="B100" s="1015"/>
      <c r="C100" s="370"/>
      <c r="D100" s="227"/>
      <c r="E100" s="62"/>
      <c r="F100" s="1030"/>
      <c r="G100" s="64" t="s">
        <v>29</v>
      </c>
      <c r="H100" s="54">
        <f t="shared" ref="H100:M100" si="21">SUM(H97:H99)</f>
        <v>257</v>
      </c>
      <c r="I100" s="643">
        <f t="shared" si="21"/>
        <v>257</v>
      </c>
      <c r="J100" s="643">
        <f t="shared" si="21"/>
        <v>0</v>
      </c>
      <c r="K100" s="54">
        <f t="shared" si="21"/>
        <v>139.9</v>
      </c>
      <c r="L100" s="643">
        <f t="shared" si="21"/>
        <v>139.9</v>
      </c>
      <c r="M100" s="663">
        <f t="shared" si="21"/>
        <v>0</v>
      </c>
      <c r="N100" s="54">
        <f t="shared" ref="N100:O100" si="22">SUM(N97:N99)</f>
        <v>139.9</v>
      </c>
      <c r="O100" s="643">
        <f t="shared" si="22"/>
        <v>139.9</v>
      </c>
      <c r="P100" s="629"/>
      <c r="Q100" s="2855"/>
      <c r="R100" s="1029"/>
      <c r="S100" s="288"/>
      <c r="T100" s="289"/>
      <c r="U100" s="1195"/>
    </row>
    <row r="101" spans="1:26" s="2" customFormat="1" ht="24.75" customHeight="1" x14ac:dyDescent="0.25">
      <c r="A101" s="1170" t="s">
        <v>17</v>
      </c>
      <c r="B101" s="1171" t="s">
        <v>39</v>
      </c>
      <c r="C101" s="1172" t="s">
        <v>78</v>
      </c>
      <c r="D101" s="2910" t="s">
        <v>168</v>
      </c>
      <c r="E101" s="63"/>
      <c r="F101" s="2912">
        <v>3</v>
      </c>
      <c r="G101" s="1181" t="s">
        <v>25</v>
      </c>
      <c r="H101" s="118">
        <v>3.5</v>
      </c>
      <c r="I101" s="687">
        <v>3.5</v>
      </c>
      <c r="J101" s="667"/>
      <c r="K101" s="118">
        <v>3.5</v>
      </c>
      <c r="L101" s="687">
        <v>3.5</v>
      </c>
      <c r="M101" s="667"/>
      <c r="N101" s="118">
        <v>3.5</v>
      </c>
      <c r="O101" s="687">
        <v>3.5</v>
      </c>
      <c r="P101" s="667"/>
      <c r="Q101" s="1173" t="s">
        <v>169</v>
      </c>
      <c r="R101" s="475">
        <v>2</v>
      </c>
      <c r="S101" s="119">
        <v>2</v>
      </c>
      <c r="T101" s="120">
        <v>2</v>
      </c>
      <c r="U101" s="1268"/>
    </row>
    <row r="102" spans="1:26" s="2" customFormat="1" ht="16.5" customHeight="1" thickBot="1" x14ac:dyDescent="0.3">
      <c r="A102" s="1280"/>
      <c r="B102" s="1281"/>
      <c r="C102" s="370"/>
      <c r="D102" s="2911"/>
      <c r="E102" s="342"/>
      <c r="F102" s="2913"/>
      <c r="G102" s="1333" t="s">
        <v>29</v>
      </c>
      <c r="H102" s="26">
        <f>H101</f>
        <v>3.5</v>
      </c>
      <c r="I102" s="638">
        <f>I101</f>
        <v>3.5</v>
      </c>
      <c r="J102" s="624"/>
      <c r="K102" s="26">
        <f>K101</f>
        <v>3.5</v>
      </c>
      <c r="L102" s="638">
        <f>L101</f>
        <v>3.5</v>
      </c>
      <c r="M102" s="624"/>
      <c r="N102" s="26">
        <f>N101</f>
        <v>3.5</v>
      </c>
      <c r="O102" s="638">
        <f>O101</f>
        <v>3.5</v>
      </c>
      <c r="P102" s="624"/>
      <c r="Q102" s="1277"/>
      <c r="R102" s="1282"/>
      <c r="S102" s="1275"/>
      <c r="T102" s="33"/>
      <c r="U102" s="1309"/>
      <c r="Z102" s="3"/>
    </row>
    <row r="103" spans="1:26" s="2" customFormat="1" ht="18" customHeight="1" x14ac:dyDescent="0.25">
      <c r="A103" s="3235" t="s">
        <v>17</v>
      </c>
      <c r="B103" s="2898" t="s">
        <v>39</v>
      </c>
      <c r="C103" s="2900" t="s">
        <v>79</v>
      </c>
      <c r="D103" s="2902" t="s">
        <v>188</v>
      </c>
      <c r="E103" s="2904"/>
      <c r="F103" s="2906">
        <v>3</v>
      </c>
      <c r="G103" s="1301" t="s">
        <v>25</v>
      </c>
      <c r="H103" s="476">
        <v>1</v>
      </c>
      <c r="I103" s="1334">
        <v>1</v>
      </c>
      <c r="J103" s="1335"/>
      <c r="K103" s="93"/>
      <c r="L103" s="713"/>
      <c r="M103" s="1335"/>
      <c r="N103" s="93"/>
      <c r="O103" s="713"/>
      <c r="P103" s="1335"/>
      <c r="Q103" s="234" t="s">
        <v>187</v>
      </c>
      <c r="R103" s="160">
        <v>1</v>
      </c>
      <c r="S103" s="12"/>
      <c r="T103" s="161"/>
      <c r="U103" s="3294" t="s">
        <v>334</v>
      </c>
    </row>
    <row r="104" spans="1:26" s="2" customFormat="1" ht="18" customHeight="1" x14ac:dyDescent="0.25">
      <c r="A104" s="3236"/>
      <c r="B104" s="2899"/>
      <c r="C104" s="2901"/>
      <c r="D104" s="2903"/>
      <c r="E104" s="2905"/>
      <c r="F104" s="2907"/>
      <c r="G104" s="1358" t="s">
        <v>287</v>
      </c>
      <c r="H104" s="1359"/>
      <c r="I104" s="1123">
        <f>105.8+46.5</f>
        <v>152.30000000000001</v>
      </c>
      <c r="J104" s="1360">
        <f>I104</f>
        <v>152.30000000000001</v>
      </c>
      <c r="K104" s="125"/>
      <c r="L104" s="716"/>
      <c r="M104" s="1137"/>
      <c r="N104" s="125"/>
      <c r="O104" s="716"/>
      <c r="P104" s="1122"/>
      <c r="Q104" s="888" t="s">
        <v>186</v>
      </c>
      <c r="R104" s="1292"/>
      <c r="S104" s="1294">
        <v>350</v>
      </c>
      <c r="T104" s="1296">
        <v>350</v>
      </c>
      <c r="U104" s="2920"/>
    </row>
    <row r="105" spans="1:26" s="2" customFormat="1" ht="18" customHeight="1" x14ac:dyDescent="0.25">
      <c r="A105" s="3236"/>
      <c r="B105" s="2899"/>
      <c r="C105" s="2901"/>
      <c r="D105" s="2903"/>
      <c r="E105" s="2905"/>
      <c r="F105" s="2907"/>
      <c r="G105" s="1357"/>
      <c r="H105" s="1273"/>
      <c r="I105" s="1125"/>
      <c r="J105" s="1218"/>
      <c r="K105" s="97"/>
      <c r="L105" s="677"/>
      <c r="M105" s="654"/>
      <c r="N105" s="97"/>
      <c r="O105" s="677"/>
      <c r="P105" s="654"/>
      <c r="Q105" s="2852"/>
      <c r="R105" s="3204"/>
      <c r="S105" s="3201"/>
      <c r="T105" s="3285"/>
      <c r="U105" s="2920"/>
    </row>
    <row r="106" spans="1:26" s="2" customFormat="1" ht="15" customHeight="1" thickBot="1" x14ac:dyDescent="0.3">
      <c r="A106" s="3245"/>
      <c r="B106" s="2915"/>
      <c r="C106" s="2916"/>
      <c r="D106" s="2917"/>
      <c r="E106" s="2918"/>
      <c r="F106" s="2919"/>
      <c r="G106" s="488" t="s">
        <v>29</v>
      </c>
      <c r="H106" s="54">
        <f>SUM(H103:H105)</f>
        <v>1</v>
      </c>
      <c r="I106" s="643">
        <f t="shared" ref="I106:J106" si="23">SUM(I103:I105)</f>
        <v>153.30000000000001</v>
      </c>
      <c r="J106" s="629">
        <f t="shared" si="23"/>
        <v>152.30000000000001</v>
      </c>
      <c r="K106" s="54">
        <f>K105+K103</f>
        <v>0</v>
      </c>
      <c r="L106" s="643">
        <f>L105+L103</f>
        <v>0</v>
      </c>
      <c r="M106" s="629"/>
      <c r="N106" s="54">
        <f>N105+N103</f>
        <v>0</v>
      </c>
      <c r="O106" s="643">
        <f>O105+O103</f>
        <v>0</v>
      </c>
      <c r="P106" s="629"/>
      <c r="Q106" s="2853"/>
      <c r="R106" s="3205"/>
      <c r="S106" s="3202"/>
      <c r="T106" s="3286"/>
      <c r="U106" s="2921"/>
      <c r="X106" s="3"/>
    </row>
    <row r="107" spans="1:26" s="2" customFormat="1" ht="107.25" customHeight="1" x14ac:dyDescent="0.25">
      <c r="A107" s="3235" t="s">
        <v>17</v>
      </c>
      <c r="B107" s="2898" t="s">
        <v>39</v>
      </c>
      <c r="C107" s="2900" t="s">
        <v>143</v>
      </c>
      <c r="D107" s="2902" t="s">
        <v>306</v>
      </c>
      <c r="E107" s="2904"/>
      <c r="F107" s="2906">
        <v>3</v>
      </c>
      <c r="G107" s="991" t="s">
        <v>25</v>
      </c>
      <c r="H107" s="255">
        <v>5</v>
      </c>
      <c r="I107" s="688">
        <v>5</v>
      </c>
      <c r="J107" s="668"/>
      <c r="K107" s="255"/>
      <c r="L107" s="688"/>
      <c r="M107" s="668"/>
      <c r="N107" s="255"/>
      <c r="O107" s="688"/>
      <c r="P107" s="668"/>
      <c r="Q107" s="1023" t="s">
        <v>187</v>
      </c>
      <c r="R107" s="56">
        <v>1</v>
      </c>
      <c r="S107" s="993"/>
      <c r="T107" s="1025"/>
      <c r="U107" s="931"/>
      <c r="Z107" s="3"/>
    </row>
    <row r="108" spans="1:26" s="2" customFormat="1" ht="15" customHeight="1" thickBot="1" x14ac:dyDescent="0.3">
      <c r="A108" s="3245"/>
      <c r="B108" s="2915"/>
      <c r="C108" s="2916"/>
      <c r="D108" s="2917"/>
      <c r="E108" s="2918"/>
      <c r="F108" s="2919"/>
      <c r="G108" s="57" t="s">
        <v>29</v>
      </c>
      <c r="H108" s="54">
        <f t="shared" ref="H108:K108" si="24">+H107</f>
        <v>5</v>
      </c>
      <c r="I108" s="643">
        <f t="shared" ref="I108" si="25">+I107</f>
        <v>5</v>
      </c>
      <c r="J108" s="629"/>
      <c r="K108" s="54">
        <f t="shared" si="24"/>
        <v>0</v>
      </c>
      <c r="L108" s="643">
        <f t="shared" ref="L108" si="26">+L107</f>
        <v>0</v>
      </c>
      <c r="M108" s="629"/>
      <c r="N108" s="54">
        <f t="shared" ref="N108:O108" si="27">+N107</f>
        <v>0</v>
      </c>
      <c r="O108" s="643">
        <f t="shared" si="27"/>
        <v>0</v>
      </c>
      <c r="P108" s="629"/>
      <c r="Q108" s="996"/>
      <c r="R108" s="65"/>
      <c r="S108" s="371"/>
      <c r="T108" s="257"/>
      <c r="U108" s="257"/>
    </row>
    <row r="109" spans="1:26" s="2" customFormat="1" ht="26.25" customHeight="1" x14ac:dyDescent="0.25">
      <c r="A109" s="3235" t="s">
        <v>17</v>
      </c>
      <c r="B109" s="2898" t="s">
        <v>39</v>
      </c>
      <c r="C109" s="2900" t="s">
        <v>144</v>
      </c>
      <c r="D109" s="2902" t="s">
        <v>258</v>
      </c>
      <c r="E109" s="2904"/>
      <c r="F109" s="2906">
        <v>5</v>
      </c>
      <c r="G109" s="487" t="s">
        <v>25</v>
      </c>
      <c r="H109" s="357">
        <v>126.6</v>
      </c>
      <c r="I109" s="689">
        <v>126.6</v>
      </c>
      <c r="J109" s="669"/>
      <c r="K109" s="357">
        <v>126.8</v>
      </c>
      <c r="L109" s="689">
        <v>126.8</v>
      </c>
      <c r="M109" s="669"/>
      <c r="N109" s="357">
        <v>87.6</v>
      </c>
      <c r="O109" s="689">
        <v>87.6</v>
      </c>
      <c r="P109" s="669"/>
      <c r="Q109" s="360" t="s">
        <v>236</v>
      </c>
      <c r="R109" s="56">
        <v>2</v>
      </c>
      <c r="S109" s="993">
        <v>2</v>
      </c>
      <c r="T109" s="1025">
        <v>2</v>
      </c>
      <c r="U109" s="1025"/>
      <c r="W109" s="275"/>
    </row>
    <row r="110" spans="1:26" s="2" customFormat="1" ht="26.25" customHeight="1" x14ac:dyDescent="0.25">
      <c r="A110" s="3236"/>
      <c r="B110" s="2899"/>
      <c r="C110" s="2901"/>
      <c r="D110" s="2903"/>
      <c r="E110" s="2905"/>
      <c r="F110" s="2907"/>
      <c r="G110" s="485"/>
      <c r="H110" s="259"/>
      <c r="I110" s="690"/>
      <c r="J110" s="670"/>
      <c r="K110" s="259"/>
      <c r="L110" s="690"/>
      <c r="M110" s="670"/>
      <c r="N110" s="259"/>
      <c r="O110" s="690"/>
      <c r="P110" s="670"/>
      <c r="Q110" s="361" t="s">
        <v>237</v>
      </c>
      <c r="R110" s="1007">
        <v>1</v>
      </c>
      <c r="S110" s="1009"/>
      <c r="T110" s="1010"/>
      <c r="U110" s="1010"/>
      <c r="W110" s="275"/>
    </row>
    <row r="111" spans="1:26" s="2" customFormat="1" ht="15" customHeight="1" thickBot="1" x14ac:dyDescent="0.3">
      <c r="A111" s="3236"/>
      <c r="B111" s="2899"/>
      <c r="C111" s="2901"/>
      <c r="D111" s="2903"/>
      <c r="E111" s="2905"/>
      <c r="F111" s="2907"/>
      <c r="G111" s="359" t="s">
        <v>29</v>
      </c>
      <c r="H111" s="85">
        <f>H110+H109</f>
        <v>126.6</v>
      </c>
      <c r="I111" s="683">
        <f>I110+I109</f>
        <v>126.6</v>
      </c>
      <c r="J111" s="660"/>
      <c r="K111" s="85">
        <f t="shared" ref="K111" si="28">K110+K109</f>
        <v>126.8</v>
      </c>
      <c r="L111" s="683">
        <f t="shared" ref="L111" si="29">L110+L109</f>
        <v>126.8</v>
      </c>
      <c r="M111" s="660"/>
      <c r="N111" s="85">
        <f t="shared" ref="N111:O111" si="30">N110+N109</f>
        <v>87.6</v>
      </c>
      <c r="O111" s="683">
        <f t="shared" si="30"/>
        <v>87.6</v>
      </c>
      <c r="P111" s="660"/>
      <c r="Q111" s="431"/>
      <c r="R111" s="1008"/>
      <c r="S111" s="994"/>
      <c r="T111" s="1011"/>
      <c r="U111" s="1011"/>
    </row>
    <row r="112" spans="1:26" s="2" customFormat="1" ht="16.5" customHeight="1" thickBot="1" x14ac:dyDescent="0.3">
      <c r="A112" s="7" t="s">
        <v>17</v>
      </c>
      <c r="B112" s="8" t="s">
        <v>39</v>
      </c>
      <c r="C112" s="2856" t="s">
        <v>47</v>
      </c>
      <c r="D112" s="2856"/>
      <c r="E112" s="2856"/>
      <c r="F112" s="2856"/>
      <c r="G112" s="2856"/>
      <c r="H112" s="121">
        <f t="shared" ref="H112:M112" si="31">H102+H100+H96+H87+H77+H75+H106+H108+H111</f>
        <v>6083.1</v>
      </c>
      <c r="I112" s="647">
        <f t="shared" si="31"/>
        <v>6319.9000000000005</v>
      </c>
      <c r="J112" s="647">
        <f t="shared" si="31"/>
        <v>236.80000000000013</v>
      </c>
      <c r="K112" s="121">
        <f>K102+K100+K96+K87+K77+K75+K106+K108+K111</f>
        <v>5623.0999999999995</v>
      </c>
      <c r="L112" s="647">
        <f t="shared" si="31"/>
        <v>5656.9</v>
      </c>
      <c r="M112" s="935">
        <f t="shared" si="31"/>
        <v>33.79999999999999</v>
      </c>
      <c r="N112" s="121">
        <f>N102+N100+N96+N87+N77+N75+N106+N108+N111</f>
        <v>5555.8</v>
      </c>
      <c r="O112" s="647">
        <f t="shared" ref="O112:P112" si="32">O102+O100+O96+O87+O77+O75+O106+O108+O111</f>
        <v>5565</v>
      </c>
      <c r="P112" s="647">
        <f t="shared" si="32"/>
        <v>9.1999999999999993</v>
      </c>
      <c r="Q112" s="2857"/>
      <c r="R112" s="2858"/>
      <c r="S112" s="2858"/>
      <c r="T112" s="2858"/>
      <c r="U112" s="2859"/>
      <c r="X112" s="2" t="s">
        <v>189</v>
      </c>
    </row>
    <row r="113" spans="1:28" s="2" customFormat="1" ht="18" customHeight="1" thickBot="1" x14ac:dyDescent="0.3">
      <c r="A113" s="66" t="s">
        <v>17</v>
      </c>
      <c r="B113" s="8" t="s">
        <v>43</v>
      </c>
      <c r="C113" s="2893" t="s">
        <v>82</v>
      </c>
      <c r="D113" s="2893"/>
      <c r="E113" s="2893"/>
      <c r="F113" s="2893"/>
      <c r="G113" s="2893"/>
      <c r="H113" s="2893"/>
      <c r="I113" s="2893"/>
      <c r="J113" s="2893"/>
      <c r="K113" s="2893"/>
      <c r="L113" s="2893"/>
      <c r="M113" s="2893"/>
      <c r="N113" s="2893"/>
      <c r="O113" s="2893"/>
      <c r="P113" s="2893"/>
      <c r="Q113" s="2893"/>
      <c r="R113" s="2893"/>
      <c r="S113" s="2893"/>
      <c r="T113" s="2893"/>
      <c r="U113" s="2894"/>
    </row>
    <row r="114" spans="1:28" s="3" customFormat="1" ht="54.75" customHeight="1" x14ac:dyDescent="0.25">
      <c r="A114" s="1012" t="s">
        <v>17</v>
      </c>
      <c r="B114" s="1014" t="s">
        <v>43</v>
      </c>
      <c r="C114" s="362" t="s">
        <v>17</v>
      </c>
      <c r="D114" s="297" t="s">
        <v>83</v>
      </c>
      <c r="E114" s="245"/>
      <c r="F114" s="308"/>
      <c r="G114" s="213"/>
      <c r="H114" s="350"/>
      <c r="I114" s="699"/>
      <c r="J114" s="691"/>
      <c r="K114" s="350"/>
      <c r="L114" s="699"/>
      <c r="M114" s="691"/>
      <c r="N114" s="350"/>
      <c r="O114" s="699"/>
      <c r="P114" s="691"/>
      <c r="Q114" s="445"/>
      <c r="R114" s="446"/>
      <c r="S114" s="447"/>
      <c r="T114" s="448"/>
      <c r="U114" s="448"/>
    </row>
    <row r="115" spans="1:28" s="3" customFormat="1" ht="18" customHeight="1" x14ac:dyDescent="0.25">
      <c r="A115" s="1165"/>
      <c r="B115" s="1166"/>
      <c r="C115" s="491"/>
      <c r="D115" s="2895" t="s">
        <v>227</v>
      </c>
      <c r="E115" s="437" t="s">
        <v>85</v>
      </c>
      <c r="F115" s="438">
        <v>5</v>
      </c>
      <c r="G115" s="349" t="s">
        <v>25</v>
      </c>
      <c r="H115" s="239">
        <f>53.3-5</f>
        <v>48.3</v>
      </c>
      <c r="I115" s="700">
        <f>53.3-5</f>
        <v>48.3</v>
      </c>
      <c r="J115" s="692"/>
      <c r="K115" s="239">
        <f>100.7-3</f>
        <v>97.7</v>
      </c>
      <c r="L115" s="700">
        <f>100.7-3</f>
        <v>97.7</v>
      </c>
      <c r="M115" s="692"/>
      <c r="N115" s="239">
        <f>70.2-4.5</f>
        <v>65.7</v>
      </c>
      <c r="O115" s="700">
        <f>70.2-4.5</f>
        <v>65.7</v>
      </c>
      <c r="P115" s="692"/>
      <c r="Q115" s="323" t="s">
        <v>80</v>
      </c>
      <c r="R115" s="319">
        <v>1</v>
      </c>
      <c r="S115" s="324"/>
      <c r="T115" s="71"/>
      <c r="U115" s="733"/>
    </row>
    <row r="116" spans="1:28" s="3" customFormat="1" ht="18" customHeight="1" x14ac:dyDescent="0.25">
      <c r="A116" s="1165"/>
      <c r="B116" s="1166"/>
      <c r="C116" s="247"/>
      <c r="D116" s="3038"/>
      <c r="E116" s="470"/>
      <c r="F116" s="326"/>
      <c r="G116" s="123" t="s">
        <v>81</v>
      </c>
      <c r="H116" s="269"/>
      <c r="I116" s="701"/>
      <c r="J116" s="983"/>
      <c r="K116" s="51">
        <v>307.89999999999998</v>
      </c>
      <c r="L116" s="984">
        <v>307.89999999999998</v>
      </c>
      <c r="M116" s="983"/>
      <c r="N116" s="51">
        <v>409.6</v>
      </c>
      <c r="O116" s="984">
        <v>409.6</v>
      </c>
      <c r="P116" s="1221"/>
      <c r="Q116" s="305" t="s">
        <v>86</v>
      </c>
      <c r="R116" s="871"/>
      <c r="S116" s="976">
        <v>50</v>
      </c>
      <c r="T116" s="977">
        <v>100</v>
      </c>
      <c r="U116" s="977"/>
    </row>
    <row r="117" spans="1:28" s="3" customFormat="1" ht="15.75" customHeight="1" x14ac:dyDescent="0.25">
      <c r="A117" s="1013"/>
      <c r="B117" s="1015"/>
      <c r="C117" s="491"/>
      <c r="D117" s="2885" t="s">
        <v>230</v>
      </c>
      <c r="E117" s="470"/>
      <c r="F117" s="326"/>
      <c r="G117" s="381"/>
      <c r="H117" s="268"/>
      <c r="I117" s="678"/>
      <c r="J117" s="655"/>
      <c r="K117" s="23"/>
      <c r="L117" s="636"/>
      <c r="M117" s="655"/>
      <c r="N117" s="23"/>
      <c r="O117" s="636"/>
      <c r="P117" s="655"/>
      <c r="Q117" s="480" t="s">
        <v>80</v>
      </c>
      <c r="R117" s="973">
        <v>1</v>
      </c>
      <c r="S117" s="974"/>
      <c r="T117" s="975"/>
      <c r="U117" s="975"/>
      <c r="W117" s="1087"/>
    </row>
    <row r="118" spans="1:28" s="3" customFormat="1" ht="30.75" customHeight="1" x14ac:dyDescent="0.25">
      <c r="A118" s="1013"/>
      <c r="B118" s="1015"/>
      <c r="C118" s="491"/>
      <c r="D118" s="2885"/>
      <c r="E118" s="470"/>
      <c r="F118" s="326"/>
      <c r="G118" s="442"/>
      <c r="H118" s="443"/>
      <c r="I118" s="702"/>
      <c r="J118" s="693"/>
      <c r="K118" s="23"/>
      <c r="L118" s="636"/>
      <c r="M118" s="693"/>
      <c r="N118" s="23"/>
      <c r="O118" s="636"/>
      <c r="P118" s="693"/>
      <c r="Q118" s="323" t="s">
        <v>260</v>
      </c>
      <c r="R118" s="319"/>
      <c r="S118" s="324">
        <v>30</v>
      </c>
      <c r="T118" s="329">
        <v>90</v>
      </c>
      <c r="U118" s="329"/>
      <c r="W118" s="1087"/>
    </row>
    <row r="119" spans="1:28" s="3" customFormat="1" ht="15.75" customHeight="1" thickBot="1" x14ac:dyDescent="0.3">
      <c r="A119" s="1013"/>
      <c r="B119" s="1015"/>
      <c r="C119" s="491"/>
      <c r="D119" s="3170"/>
      <c r="E119" s="471"/>
      <c r="F119" s="326"/>
      <c r="G119" s="442"/>
      <c r="H119" s="443"/>
      <c r="I119" s="702"/>
      <c r="J119" s="693"/>
      <c r="K119" s="23"/>
      <c r="L119" s="636"/>
      <c r="M119" s="693"/>
      <c r="N119" s="23"/>
      <c r="O119" s="636"/>
      <c r="P119" s="693"/>
      <c r="Q119" s="449" t="s">
        <v>218</v>
      </c>
      <c r="R119" s="450"/>
      <c r="S119" s="451"/>
      <c r="T119" s="452">
        <v>50</v>
      </c>
      <c r="U119" s="452"/>
      <c r="W119" s="1087"/>
    </row>
    <row r="120" spans="1:28" s="2" customFormat="1" ht="33" customHeight="1" x14ac:dyDescent="0.25">
      <c r="A120" s="1013"/>
      <c r="B120" s="1015"/>
      <c r="C120" s="1039"/>
      <c r="D120" s="2884" t="s">
        <v>259</v>
      </c>
      <c r="E120" s="3006" t="s">
        <v>177</v>
      </c>
      <c r="F120" s="326"/>
      <c r="G120" s="16"/>
      <c r="H120" s="444"/>
      <c r="I120" s="422"/>
      <c r="J120" s="694"/>
      <c r="K120" s="611"/>
      <c r="L120" s="939"/>
      <c r="M120" s="694"/>
      <c r="N120" s="253"/>
      <c r="O120" s="680"/>
      <c r="P120" s="694"/>
      <c r="Q120" s="20" t="s">
        <v>80</v>
      </c>
      <c r="R120" s="162"/>
      <c r="S120" s="163">
        <v>1</v>
      </c>
      <c r="T120" s="1011"/>
      <c r="U120" s="734"/>
      <c r="Y120" s="3"/>
    </row>
    <row r="121" spans="1:28" s="2" customFormat="1" ht="33" customHeight="1" thickBot="1" x14ac:dyDescent="0.3">
      <c r="A121" s="1013"/>
      <c r="B121" s="1015"/>
      <c r="C121" s="1039"/>
      <c r="D121" s="3212"/>
      <c r="E121" s="3213"/>
      <c r="F121" s="472"/>
      <c r="G121" s="1043"/>
      <c r="H121" s="439"/>
      <c r="I121" s="703"/>
      <c r="J121" s="695"/>
      <c r="K121" s="937"/>
      <c r="L121" s="940"/>
      <c r="M121" s="695"/>
      <c r="N121" s="937"/>
      <c r="O121" s="940"/>
      <c r="P121" s="695"/>
      <c r="Q121" s="1024"/>
      <c r="R121" s="65"/>
      <c r="S121" s="440"/>
      <c r="T121" s="441"/>
      <c r="U121" s="441"/>
    </row>
    <row r="122" spans="1:28" s="3" customFormat="1" ht="25.5" customHeight="1" x14ac:dyDescent="0.25">
      <c r="A122" s="1280"/>
      <c r="B122" s="1281"/>
      <c r="C122" s="122"/>
      <c r="D122" s="2878" t="s">
        <v>185</v>
      </c>
      <c r="E122" s="3192"/>
      <c r="F122" s="336">
        <v>3</v>
      </c>
      <c r="G122" s="211" t="s">
        <v>25</v>
      </c>
      <c r="H122" s="335">
        <v>6.3</v>
      </c>
      <c r="I122" s="704">
        <v>6.3</v>
      </c>
      <c r="J122" s="696"/>
      <c r="K122" s="335"/>
      <c r="L122" s="704"/>
      <c r="M122" s="696"/>
      <c r="N122" s="335"/>
      <c r="O122" s="704"/>
      <c r="P122" s="696"/>
      <c r="Q122" s="453" t="s">
        <v>84</v>
      </c>
      <c r="R122" s="454">
        <v>1</v>
      </c>
      <c r="S122" s="455"/>
      <c r="T122" s="456"/>
      <c r="U122" s="1261"/>
    </row>
    <row r="123" spans="1:28" s="3" customFormat="1" ht="22.5" customHeight="1" x14ac:dyDescent="0.25">
      <c r="A123" s="1366"/>
      <c r="B123" s="1367"/>
      <c r="C123" s="1266"/>
      <c r="D123" s="2879"/>
      <c r="E123" s="3193"/>
      <c r="F123" s="932" t="s">
        <v>76</v>
      </c>
      <c r="G123" s="211" t="s">
        <v>25</v>
      </c>
      <c r="H123" s="704">
        <v>910.7</v>
      </c>
      <c r="I123" s="1339">
        <f>934.5-10.6-13.2-480</f>
        <v>430.69999999999993</v>
      </c>
      <c r="J123" s="1340">
        <f>I123-H123</f>
        <v>-480.00000000000011</v>
      </c>
      <c r="K123" s="335">
        <v>105</v>
      </c>
      <c r="L123" s="1339">
        <f>105+480</f>
        <v>585</v>
      </c>
      <c r="M123" s="1340">
        <f>L123-K123</f>
        <v>480</v>
      </c>
      <c r="N123" s="335">
        <v>105</v>
      </c>
      <c r="O123" s="704">
        <v>105</v>
      </c>
      <c r="P123" s="696"/>
      <c r="Q123" s="304" t="s">
        <v>184</v>
      </c>
      <c r="R123" s="1341">
        <v>2</v>
      </c>
      <c r="S123" s="1342"/>
      <c r="T123" s="1343"/>
      <c r="U123" s="1344"/>
      <c r="V123" s="276"/>
    </row>
    <row r="124" spans="1:28" s="3" customFormat="1" ht="15.75" customHeight="1" x14ac:dyDescent="0.25">
      <c r="A124" s="1013"/>
      <c r="B124" s="1015"/>
      <c r="C124" s="491"/>
      <c r="D124" s="3198" t="s">
        <v>263</v>
      </c>
      <c r="E124" s="1385"/>
      <c r="F124" s="751"/>
      <c r="G124" s="1256" t="s">
        <v>281</v>
      </c>
      <c r="H124" s="422">
        <v>10.6</v>
      </c>
      <c r="I124" s="422">
        <v>10.6</v>
      </c>
      <c r="J124" s="1298">
        <f>I124-H124</f>
        <v>0</v>
      </c>
      <c r="K124" s="268"/>
      <c r="L124" s="678"/>
      <c r="M124" s="1298"/>
      <c r="N124" s="268"/>
      <c r="O124" s="678"/>
      <c r="P124" s="1298"/>
      <c r="Q124" s="1336" t="s">
        <v>261</v>
      </c>
      <c r="R124" s="1337">
        <v>20</v>
      </c>
      <c r="S124" s="1338">
        <v>100</v>
      </c>
      <c r="T124" s="287"/>
      <c r="U124" s="3291" t="s">
        <v>324</v>
      </c>
      <c r="V124" s="1076"/>
    </row>
    <row r="125" spans="1:28" s="3" customFormat="1" ht="114" customHeight="1" x14ac:dyDescent="0.25">
      <c r="A125" s="78"/>
      <c r="B125" s="1241"/>
      <c r="C125" s="491"/>
      <c r="D125" s="3199"/>
      <c r="E125" s="1242"/>
      <c r="F125" s="751"/>
      <c r="G125" s="1256"/>
      <c r="H125" s="694"/>
      <c r="I125" s="422"/>
      <c r="J125" s="1240"/>
      <c r="K125" s="268"/>
      <c r="L125" s="678"/>
      <c r="M125" s="1240"/>
      <c r="N125" s="268"/>
      <c r="O125" s="678"/>
      <c r="P125" s="1240"/>
      <c r="Q125" s="210"/>
      <c r="R125" s="1257">
        <v>100</v>
      </c>
      <c r="S125" s="1259"/>
      <c r="T125" s="1258"/>
      <c r="U125" s="3292"/>
    </row>
    <row r="126" spans="1:28" s="1" customFormat="1" ht="30.75" customHeight="1" thickBot="1" x14ac:dyDescent="0.25">
      <c r="A126" s="78"/>
      <c r="B126" s="1015"/>
      <c r="C126" s="1006"/>
      <c r="D126" s="1196" t="s">
        <v>224</v>
      </c>
      <c r="E126" s="1239"/>
      <c r="F126" s="933"/>
      <c r="G126" s="16"/>
      <c r="H126" s="48"/>
      <c r="I126" s="644"/>
      <c r="J126" s="630"/>
      <c r="K126" s="48"/>
      <c r="L126" s="644"/>
      <c r="M126" s="630"/>
      <c r="N126" s="48"/>
      <c r="O126" s="644"/>
      <c r="P126" s="630"/>
      <c r="Q126" s="75" t="s">
        <v>223</v>
      </c>
      <c r="R126" s="162">
        <v>8</v>
      </c>
      <c r="S126" s="905">
        <v>8</v>
      </c>
      <c r="T126" s="734">
        <v>8</v>
      </c>
      <c r="U126" s="980"/>
      <c r="V126" s="216"/>
      <c r="W126" s="128"/>
      <c r="X126" s="128"/>
      <c r="Y126" s="128"/>
      <c r="AB126" s="128"/>
    </row>
    <row r="127" spans="1:28" s="3" customFormat="1" ht="40.5" customHeight="1" thickBot="1" x14ac:dyDescent="0.3">
      <c r="A127" s="1262"/>
      <c r="B127" s="1263"/>
      <c r="C127" s="1266"/>
      <c r="D127" s="1260" t="s">
        <v>264</v>
      </c>
      <c r="E127" s="1243"/>
      <c r="F127" s="1265" t="s">
        <v>325</v>
      </c>
      <c r="G127" s="1244" t="s">
        <v>25</v>
      </c>
      <c r="H127" s="1245">
        <v>13.2</v>
      </c>
      <c r="I127" s="1423">
        <v>13.2</v>
      </c>
      <c r="J127" s="1424"/>
      <c r="K127" s="1246"/>
      <c r="L127" s="1247"/>
      <c r="M127" s="1248"/>
      <c r="N127" s="1249"/>
      <c r="O127" s="1250"/>
      <c r="P127" s="1251"/>
      <c r="Q127" s="1252" t="s">
        <v>262</v>
      </c>
      <c r="R127" s="1253">
        <v>22.5</v>
      </c>
      <c r="S127" s="1254"/>
      <c r="T127" s="1255"/>
      <c r="U127" s="367" t="s">
        <v>326</v>
      </c>
    </row>
    <row r="128" spans="1:28" s="90" customFormat="1" ht="20.25" customHeight="1" x14ac:dyDescent="0.25">
      <c r="A128" s="354"/>
      <c r="B128" s="320"/>
      <c r="C128" s="321"/>
      <c r="D128" s="2902" t="s">
        <v>182</v>
      </c>
      <c r="E128" s="458"/>
      <c r="F128" s="1018">
        <v>1</v>
      </c>
      <c r="G128" s="3194" t="s">
        <v>25</v>
      </c>
      <c r="H128" s="3188">
        <v>320</v>
      </c>
      <c r="I128" s="3210">
        <v>320</v>
      </c>
      <c r="J128" s="662"/>
      <c r="K128" s="3188"/>
      <c r="L128" s="3210"/>
      <c r="M128" s="662"/>
      <c r="N128" s="3188"/>
      <c r="O128" s="3210"/>
      <c r="P128" s="662"/>
      <c r="Q128" s="1004" t="s">
        <v>212</v>
      </c>
      <c r="R128" s="459">
        <v>2</v>
      </c>
      <c r="S128" s="460"/>
      <c r="T128" s="461"/>
      <c r="U128" s="735"/>
    </row>
    <row r="129" spans="1:27" s="90" customFormat="1" ht="24" customHeight="1" thickBot="1" x14ac:dyDescent="0.3">
      <c r="A129" s="354"/>
      <c r="B129" s="322"/>
      <c r="C129" s="321"/>
      <c r="D129" s="2917"/>
      <c r="E129" s="462"/>
      <c r="F129" s="164"/>
      <c r="G129" s="3195"/>
      <c r="H129" s="3189"/>
      <c r="I129" s="3211"/>
      <c r="J129" s="697"/>
      <c r="K129" s="3189"/>
      <c r="L129" s="3211"/>
      <c r="M129" s="697"/>
      <c r="N129" s="3189"/>
      <c r="O129" s="3211"/>
      <c r="P129" s="697"/>
      <c r="Q129" s="463"/>
      <c r="R129" s="464"/>
      <c r="S129" s="465"/>
      <c r="T129" s="466"/>
      <c r="U129" s="466"/>
    </row>
    <row r="130" spans="1:27" s="2" customFormat="1" ht="16.5" customHeight="1" thickBot="1" x14ac:dyDescent="0.3">
      <c r="A130" s="1019"/>
      <c r="B130" s="1020"/>
      <c r="C130" s="492"/>
      <c r="D130" s="3185" t="s">
        <v>38</v>
      </c>
      <c r="E130" s="3186"/>
      <c r="F130" s="3186"/>
      <c r="G130" s="3187"/>
      <c r="H130" s="698">
        <f>SUM(H115:H129)</f>
        <v>1309.1000000000001</v>
      </c>
      <c r="I130" s="705">
        <f>SUM(I115:I129)</f>
        <v>829.09999999999991</v>
      </c>
      <c r="J130" s="705">
        <f t="shared" ref="J130:O130" si="33">SUM(J115:J129)</f>
        <v>-480.00000000000011</v>
      </c>
      <c r="K130" s="698">
        <f t="shared" si="33"/>
        <v>510.59999999999997</v>
      </c>
      <c r="L130" s="705">
        <f t="shared" si="33"/>
        <v>990.59999999999991</v>
      </c>
      <c r="M130" s="936">
        <f t="shared" si="33"/>
        <v>480</v>
      </c>
      <c r="N130" s="698">
        <f t="shared" si="33"/>
        <v>580.29999999999995</v>
      </c>
      <c r="O130" s="705">
        <f t="shared" si="33"/>
        <v>580.29999999999995</v>
      </c>
      <c r="P130" s="936"/>
      <c r="Q130" s="3216"/>
      <c r="R130" s="3217"/>
      <c r="S130" s="3217"/>
      <c r="T130" s="3217"/>
      <c r="U130" s="3218"/>
    </row>
    <row r="131" spans="1:27" s="2" customFormat="1" ht="16.5" customHeight="1" thickBot="1" x14ac:dyDescent="0.3">
      <c r="A131" s="7" t="s">
        <v>17</v>
      </c>
      <c r="B131" s="133" t="s">
        <v>43</v>
      </c>
      <c r="C131" s="3219" t="s">
        <v>47</v>
      </c>
      <c r="D131" s="2856"/>
      <c r="E131" s="2856"/>
      <c r="F131" s="2856"/>
      <c r="G131" s="2887"/>
      <c r="H131" s="134">
        <f t="shared" ref="H131" si="34">H130</f>
        <v>1309.1000000000001</v>
      </c>
      <c r="I131" s="706">
        <f t="shared" ref="I131:J131" si="35">I130</f>
        <v>829.09999999999991</v>
      </c>
      <c r="J131" s="706">
        <f t="shared" si="35"/>
        <v>-480.00000000000011</v>
      </c>
      <c r="K131" s="134">
        <f>K130</f>
        <v>510.59999999999997</v>
      </c>
      <c r="L131" s="706">
        <f t="shared" ref="L131:N131" si="36">L130</f>
        <v>990.59999999999991</v>
      </c>
      <c r="M131" s="938">
        <f t="shared" si="36"/>
        <v>480</v>
      </c>
      <c r="N131" s="134">
        <f t="shared" si="36"/>
        <v>580.29999999999995</v>
      </c>
      <c r="O131" s="706">
        <f t="shared" ref="O131" si="37">O130</f>
        <v>580.29999999999995</v>
      </c>
      <c r="P131" s="1201"/>
      <c r="Q131" s="2857"/>
      <c r="R131" s="2858"/>
      <c r="S131" s="2858"/>
      <c r="T131" s="2858"/>
      <c r="U131" s="2859"/>
    </row>
    <row r="132" spans="1:27" s="1" customFormat="1" ht="16.5" customHeight="1" thickBot="1" x14ac:dyDescent="0.25">
      <c r="A132" s="7" t="s">
        <v>17</v>
      </c>
      <c r="B132" s="133" t="s">
        <v>45</v>
      </c>
      <c r="C132" s="3237" t="s">
        <v>87</v>
      </c>
      <c r="D132" s="2865"/>
      <c r="E132" s="2865"/>
      <c r="F132" s="2865"/>
      <c r="G132" s="2865"/>
      <c r="H132" s="2865"/>
      <c r="I132" s="2865"/>
      <c r="J132" s="2865"/>
      <c r="K132" s="2865"/>
      <c r="L132" s="2865"/>
      <c r="M132" s="2865"/>
      <c r="N132" s="2865"/>
      <c r="O132" s="2865"/>
      <c r="P132" s="2865"/>
      <c r="Q132" s="2865"/>
      <c r="R132" s="2865"/>
      <c r="S132" s="2865"/>
      <c r="T132" s="2865"/>
      <c r="U132" s="2866"/>
    </row>
    <row r="133" spans="1:27" s="1" customFormat="1" ht="16.5" customHeight="1" x14ac:dyDescent="0.2">
      <c r="A133" s="1348" t="s">
        <v>17</v>
      </c>
      <c r="B133" s="1349" t="s">
        <v>45</v>
      </c>
      <c r="C133" s="1350" t="s">
        <v>17</v>
      </c>
      <c r="D133" s="1351" t="s">
        <v>88</v>
      </c>
      <c r="E133" s="1352"/>
      <c r="F133" s="1353"/>
      <c r="G133" s="521"/>
      <c r="H133" s="255"/>
      <c r="I133" s="688"/>
      <c r="J133" s="668"/>
      <c r="K133" s="255"/>
      <c r="L133" s="688"/>
      <c r="M133" s="1354"/>
      <c r="N133" s="255"/>
      <c r="O133" s="688"/>
      <c r="P133" s="1354"/>
      <c r="Q133" s="1355"/>
      <c r="R133" s="160"/>
      <c r="S133" s="12"/>
      <c r="T133" s="161"/>
      <c r="U133" s="161"/>
      <c r="X133" s="128"/>
    </row>
    <row r="134" spans="1:27" s="1" customFormat="1" ht="24.75" customHeight="1" x14ac:dyDescent="0.2">
      <c r="A134" s="1165"/>
      <c r="B134" s="1166"/>
      <c r="C134" s="370"/>
      <c r="D134" s="424" t="s">
        <v>211</v>
      </c>
      <c r="E134" s="986"/>
      <c r="F134" s="109">
        <v>1</v>
      </c>
      <c r="G134" s="1345" t="s">
        <v>25</v>
      </c>
      <c r="H134" s="259">
        <v>350</v>
      </c>
      <c r="I134" s="1184">
        <v>850</v>
      </c>
      <c r="J134" s="1185">
        <f>I134-H134</f>
        <v>500</v>
      </c>
      <c r="K134" s="259">
        <v>350</v>
      </c>
      <c r="L134" s="690">
        <v>350</v>
      </c>
      <c r="M134" s="486"/>
      <c r="N134" s="259">
        <v>350</v>
      </c>
      <c r="O134" s="690">
        <v>350</v>
      </c>
      <c r="P134" s="486"/>
      <c r="Q134" s="367" t="s">
        <v>210</v>
      </c>
      <c r="R134" s="1346" t="s">
        <v>323</v>
      </c>
      <c r="S134" s="1347">
        <v>10</v>
      </c>
      <c r="T134" s="917">
        <v>10</v>
      </c>
      <c r="U134" s="2920" t="s">
        <v>338</v>
      </c>
      <c r="V134" s="1314"/>
      <c r="W134" s="1315"/>
    </row>
    <row r="135" spans="1:27" s="1" customFormat="1" ht="25.5" customHeight="1" x14ac:dyDescent="0.2">
      <c r="A135" s="1363"/>
      <c r="B135" s="1364"/>
      <c r="C135" s="370"/>
      <c r="D135" s="424"/>
      <c r="E135" s="986"/>
      <c r="F135" s="109"/>
      <c r="G135" s="481" t="s">
        <v>281</v>
      </c>
      <c r="H135" s="284"/>
      <c r="I135" s="1391">
        <v>350</v>
      </c>
      <c r="J135" s="1392">
        <f>I135-H135</f>
        <v>350</v>
      </c>
      <c r="K135" s="284"/>
      <c r="L135" s="676"/>
      <c r="M135" s="1084"/>
      <c r="N135" s="284"/>
      <c r="O135" s="676"/>
      <c r="P135" s="1084"/>
      <c r="Q135" s="366"/>
      <c r="R135" s="1393"/>
      <c r="S135" s="145"/>
      <c r="T135" s="146"/>
      <c r="U135" s="2920"/>
      <c r="V135" s="1314"/>
      <c r="W135" s="1315"/>
    </row>
    <row r="136" spans="1:27" s="1" customFormat="1" ht="141.75" customHeight="1" x14ac:dyDescent="0.2">
      <c r="A136" s="1013"/>
      <c r="B136" s="1015"/>
      <c r="C136" s="370"/>
      <c r="D136" s="424"/>
      <c r="E136" s="986"/>
      <c r="F136" s="143"/>
      <c r="G136" s="16" t="s">
        <v>41</v>
      </c>
      <c r="H136" s="384">
        <v>350</v>
      </c>
      <c r="I136" s="1197">
        <v>0</v>
      </c>
      <c r="J136" s="1198">
        <f>I136-H136</f>
        <v>-350</v>
      </c>
      <c r="K136" s="384">
        <v>350</v>
      </c>
      <c r="L136" s="1197">
        <v>0</v>
      </c>
      <c r="M136" s="1199">
        <f>L136-K136</f>
        <v>-350</v>
      </c>
      <c r="N136" s="384">
        <v>350</v>
      </c>
      <c r="O136" s="1197">
        <v>0</v>
      </c>
      <c r="P136" s="1199">
        <f>O136-N136</f>
        <v>-350</v>
      </c>
      <c r="Q136" s="366"/>
      <c r="R136" s="144"/>
      <c r="S136" s="145"/>
      <c r="T136" s="146"/>
      <c r="U136" s="2920"/>
    </row>
    <row r="137" spans="1:27" s="1" customFormat="1" ht="189.75" customHeight="1" x14ac:dyDescent="0.2">
      <c r="A137" s="1165"/>
      <c r="B137" s="1166"/>
      <c r="C137" s="1183"/>
      <c r="D137" s="424"/>
      <c r="E137" s="986"/>
      <c r="F137" s="143"/>
      <c r="G137" s="16"/>
      <c r="H137" s="259"/>
      <c r="I137" s="1184"/>
      <c r="J137" s="1185"/>
      <c r="K137" s="259"/>
      <c r="L137" s="1184"/>
      <c r="M137" s="1185"/>
      <c r="N137" s="1207"/>
      <c r="O137" s="1208"/>
      <c r="P137" s="1185"/>
      <c r="Q137" s="366"/>
      <c r="R137" s="144"/>
      <c r="S137" s="145"/>
      <c r="T137" s="146"/>
      <c r="U137" s="2920"/>
    </row>
    <row r="138" spans="1:27" s="1" customFormat="1" ht="15" customHeight="1" x14ac:dyDescent="0.2">
      <c r="A138" s="1013"/>
      <c r="B138" s="1015"/>
      <c r="C138" s="1006"/>
      <c r="D138" s="985"/>
      <c r="E138" s="978"/>
      <c r="F138" s="331"/>
      <c r="G138" s="44" t="s">
        <v>29</v>
      </c>
      <c r="H138" s="261">
        <f t="shared" ref="H138:M138" si="38">SUM(H134:H136)</f>
        <v>700</v>
      </c>
      <c r="I138" s="639">
        <f>SUM(I134:I136)</f>
        <v>1200</v>
      </c>
      <c r="J138" s="1186">
        <f t="shared" si="38"/>
        <v>500</v>
      </c>
      <c r="K138" s="261">
        <f t="shared" si="38"/>
        <v>700</v>
      </c>
      <c r="L138" s="639">
        <f t="shared" si="38"/>
        <v>350</v>
      </c>
      <c r="M138" s="639">
        <f t="shared" si="38"/>
        <v>-350</v>
      </c>
      <c r="N138" s="261">
        <f>SUM(N134:N136)</f>
        <v>700</v>
      </c>
      <c r="O138" s="639">
        <f>SUM(O134:O137)</f>
        <v>350</v>
      </c>
      <c r="P138" s="639">
        <f>SUM(P134:P137)</f>
        <v>-350</v>
      </c>
      <c r="Q138" s="367"/>
      <c r="R138" s="332"/>
      <c r="S138" s="333"/>
      <c r="T138" s="334"/>
      <c r="U138" s="3184"/>
    </row>
    <row r="139" spans="1:27" s="1" customFormat="1" ht="17.25" customHeight="1" x14ac:dyDescent="0.2">
      <c r="A139" s="1013"/>
      <c r="B139" s="1015"/>
      <c r="C139" s="370"/>
      <c r="D139" s="2868" t="s">
        <v>251</v>
      </c>
      <c r="E139" s="2840" t="s">
        <v>181</v>
      </c>
      <c r="F139" s="109">
        <v>5</v>
      </c>
      <c r="G139" s="369" t="s">
        <v>25</v>
      </c>
      <c r="H139" s="979">
        <v>160</v>
      </c>
      <c r="I139" s="690">
        <v>160</v>
      </c>
      <c r="J139" s="670"/>
      <c r="K139" s="259">
        <v>334.5</v>
      </c>
      <c r="L139" s="690">
        <v>334.5</v>
      </c>
      <c r="M139" s="486"/>
      <c r="N139" s="259">
        <v>113.9</v>
      </c>
      <c r="O139" s="690">
        <v>113.9</v>
      </c>
      <c r="P139" s="486"/>
      <c r="Q139" s="1003" t="s">
        <v>89</v>
      </c>
      <c r="R139" s="198">
        <v>50</v>
      </c>
      <c r="S139" s="221">
        <v>90</v>
      </c>
      <c r="T139" s="287">
        <v>100</v>
      </c>
      <c r="U139" s="2867"/>
      <c r="AA139" s="128"/>
    </row>
    <row r="140" spans="1:27" s="1" customFormat="1" ht="17.25" customHeight="1" x14ac:dyDescent="0.2">
      <c r="A140" s="1013"/>
      <c r="B140" s="1015"/>
      <c r="C140" s="370"/>
      <c r="D140" s="2868"/>
      <c r="E140" s="2840"/>
      <c r="F140" s="109"/>
      <c r="G140" s="123" t="s">
        <v>281</v>
      </c>
      <c r="H140" s="1109">
        <v>209.3</v>
      </c>
      <c r="I140" s="714">
        <v>209.3</v>
      </c>
      <c r="J140" s="708"/>
      <c r="K140" s="132"/>
      <c r="L140" s="714"/>
      <c r="M140" s="1107"/>
      <c r="N140" s="132"/>
      <c r="O140" s="714"/>
      <c r="P140" s="1107"/>
      <c r="Q140" s="1003"/>
      <c r="R140" s="198"/>
      <c r="S140" s="221"/>
      <c r="T140" s="287"/>
      <c r="U140" s="2868"/>
      <c r="AA140" s="128"/>
    </row>
    <row r="141" spans="1:27" s="1" customFormat="1" ht="17.25" customHeight="1" x14ac:dyDescent="0.2">
      <c r="A141" s="1013"/>
      <c r="B141" s="1015"/>
      <c r="C141" s="370"/>
      <c r="D141" s="2868"/>
      <c r="E141" s="2840"/>
      <c r="F141" s="143"/>
      <c r="G141" s="123" t="s">
        <v>287</v>
      </c>
      <c r="H141" s="29">
        <v>1664.1</v>
      </c>
      <c r="I141" s="715">
        <v>1664.1</v>
      </c>
      <c r="J141" s="709"/>
      <c r="K141" s="29">
        <v>1481.4</v>
      </c>
      <c r="L141" s="715">
        <v>1481.4</v>
      </c>
      <c r="M141" s="1110"/>
      <c r="N141" s="29">
        <v>535.70000000000005</v>
      </c>
      <c r="O141" s="715">
        <v>535.70000000000005</v>
      </c>
      <c r="P141" s="1110"/>
      <c r="Q141" s="1003"/>
      <c r="R141" s="198"/>
      <c r="S141" s="221"/>
      <c r="T141" s="287"/>
      <c r="U141" s="2868"/>
    </row>
    <row r="142" spans="1:27" s="1" customFormat="1" ht="15" customHeight="1" x14ac:dyDescent="0.2">
      <c r="A142" s="1013"/>
      <c r="B142" s="1015"/>
      <c r="C142" s="1006"/>
      <c r="D142" s="2869"/>
      <c r="E142" s="2841"/>
      <c r="F142" s="331"/>
      <c r="G142" s="44" t="s">
        <v>29</v>
      </c>
      <c r="H142" s="261">
        <f t="shared" ref="H142:L142" si="39">SUM(H139:H141)</f>
        <v>2033.3999999999999</v>
      </c>
      <c r="I142" s="639">
        <f t="shared" si="39"/>
        <v>2033.3999999999999</v>
      </c>
      <c r="J142" s="1186"/>
      <c r="K142" s="261">
        <f t="shared" si="39"/>
        <v>1815.9</v>
      </c>
      <c r="L142" s="639">
        <f t="shared" si="39"/>
        <v>1815.9</v>
      </c>
      <c r="M142" s="1108"/>
      <c r="N142" s="261">
        <f t="shared" ref="N142:O142" si="40">SUM(N139:N141)</f>
        <v>649.6</v>
      </c>
      <c r="O142" s="639">
        <f t="shared" si="40"/>
        <v>649.6</v>
      </c>
      <c r="P142" s="1108"/>
      <c r="Q142" s="367"/>
      <c r="R142" s="332"/>
      <c r="S142" s="333"/>
      <c r="T142" s="334"/>
      <c r="U142" s="2869"/>
      <c r="Y142" s="128"/>
    </row>
    <row r="143" spans="1:27" s="1" customFormat="1" ht="27.75" customHeight="1" x14ac:dyDescent="0.2">
      <c r="A143" s="1013"/>
      <c r="B143" s="1015"/>
      <c r="C143" s="370"/>
      <c r="D143" s="2833" t="s">
        <v>300</v>
      </c>
      <c r="E143" s="1089"/>
      <c r="F143" s="1090">
        <v>5</v>
      </c>
      <c r="G143" s="477" t="s">
        <v>25</v>
      </c>
      <c r="H143" s="132"/>
      <c r="I143" s="714"/>
      <c r="J143" s="708"/>
      <c r="K143" s="1109">
        <v>61</v>
      </c>
      <c r="L143" s="714">
        <v>61</v>
      </c>
      <c r="M143" s="1107"/>
      <c r="N143" s="132"/>
      <c r="O143" s="714"/>
      <c r="P143" s="1107"/>
      <c r="Q143" s="1091" t="s">
        <v>301</v>
      </c>
      <c r="R143" s="1092"/>
      <c r="S143" s="1093">
        <v>100</v>
      </c>
      <c r="T143" s="1094"/>
      <c r="U143" s="3214"/>
    </row>
    <row r="144" spans="1:27" s="1" customFormat="1" ht="15" customHeight="1" x14ac:dyDescent="0.2">
      <c r="A144" s="1013"/>
      <c r="B144" s="1015"/>
      <c r="C144" s="370"/>
      <c r="D144" s="2834"/>
      <c r="E144" s="1095"/>
      <c r="F144" s="1096"/>
      <c r="G144" s="1097" t="s">
        <v>29</v>
      </c>
      <c r="H144" s="1098"/>
      <c r="I144" s="1099"/>
      <c r="J144" s="1100"/>
      <c r="K144" s="1098">
        <f>SUM(K143)</f>
        <v>61</v>
      </c>
      <c r="L144" s="1099">
        <f>SUM(L143:L143)</f>
        <v>61</v>
      </c>
      <c r="M144" s="1188"/>
      <c r="N144" s="1098"/>
      <c r="O144" s="1099"/>
      <c r="P144" s="1202"/>
      <c r="Q144" s="1101"/>
      <c r="R144" s="1102"/>
      <c r="S144" s="1103"/>
      <c r="T144" s="150"/>
      <c r="U144" s="3215"/>
    </row>
    <row r="145" spans="1:30" s="1" customFormat="1" ht="18" customHeight="1" x14ac:dyDescent="0.2">
      <c r="A145" s="273" t="s">
        <v>17</v>
      </c>
      <c r="B145" s="351" t="s">
        <v>45</v>
      </c>
      <c r="C145" s="352" t="s">
        <v>39</v>
      </c>
      <c r="D145" s="2837" t="s">
        <v>90</v>
      </c>
      <c r="E145" s="3220" t="s">
        <v>174</v>
      </c>
      <c r="F145" s="1285" t="s">
        <v>22</v>
      </c>
      <c r="G145" s="1312" t="s">
        <v>52</v>
      </c>
      <c r="H145" s="125">
        <v>1116</v>
      </c>
      <c r="I145" s="716">
        <v>1116</v>
      </c>
      <c r="J145" s="710"/>
      <c r="K145" s="125">
        <v>1046</v>
      </c>
      <c r="L145" s="716">
        <v>1046</v>
      </c>
      <c r="M145" s="1111"/>
      <c r="N145" s="125">
        <v>1002</v>
      </c>
      <c r="O145" s="716">
        <v>1002</v>
      </c>
      <c r="P145" s="710"/>
      <c r="Q145" s="1307"/>
      <c r="R145" s="1292"/>
      <c r="S145" s="1294"/>
      <c r="T145" s="1296"/>
      <c r="U145" s="2937"/>
      <c r="W145" s="128"/>
      <c r="X145" s="128"/>
    </row>
    <row r="146" spans="1:30" s="1" customFormat="1" ht="18" customHeight="1" x14ac:dyDescent="0.2">
      <c r="A146" s="1280"/>
      <c r="B146" s="1281"/>
      <c r="C146" s="151"/>
      <c r="D146" s="2838"/>
      <c r="E146" s="3221"/>
      <c r="F146" s="1284"/>
      <c r="G146" s="28" t="s">
        <v>128</v>
      </c>
      <c r="H146" s="1112">
        <v>794.2</v>
      </c>
      <c r="I146" s="716">
        <v>794.2</v>
      </c>
      <c r="J146" s="710"/>
      <c r="K146" s="125"/>
      <c r="L146" s="716"/>
      <c r="M146" s="1111"/>
      <c r="N146" s="125"/>
      <c r="O146" s="716"/>
      <c r="P146" s="710"/>
      <c r="Q146" s="1309"/>
      <c r="R146" s="1293"/>
      <c r="S146" s="1295"/>
      <c r="T146" s="1297"/>
      <c r="U146" s="2852"/>
      <c r="W146" s="128"/>
    </row>
    <row r="147" spans="1:30" s="1" customFormat="1" ht="18" customHeight="1" x14ac:dyDescent="0.2">
      <c r="A147" s="1366"/>
      <c r="B147" s="1367"/>
      <c r="C147" s="247"/>
      <c r="D147" s="3238"/>
      <c r="E147" s="3222"/>
      <c r="F147" s="1304"/>
      <c r="G147" s="28" t="s">
        <v>41</v>
      </c>
      <c r="H147" s="1234">
        <v>6.6</v>
      </c>
      <c r="I147" s="1235">
        <v>6.6</v>
      </c>
      <c r="J147" s="1236"/>
      <c r="K147" s="1237">
        <v>6.6</v>
      </c>
      <c r="L147" s="1235">
        <v>6.6</v>
      </c>
      <c r="M147" s="1238"/>
      <c r="N147" s="1237">
        <v>6.6</v>
      </c>
      <c r="O147" s="1235">
        <v>6.6</v>
      </c>
      <c r="P147" s="1238"/>
      <c r="Q147" s="1308"/>
      <c r="R147" s="46"/>
      <c r="S147" s="892"/>
      <c r="T147" s="47"/>
      <c r="U147" s="2938"/>
    </row>
    <row r="148" spans="1:30" s="1" customFormat="1" ht="22.5" customHeight="1" x14ac:dyDescent="0.2">
      <c r="A148" s="1366"/>
      <c r="B148" s="1367"/>
      <c r="C148" s="151"/>
      <c r="D148" s="2852" t="s">
        <v>91</v>
      </c>
      <c r="E148" s="987"/>
      <c r="F148" s="1371"/>
      <c r="G148" s="16"/>
      <c r="H148" s="1113"/>
      <c r="I148" s="675"/>
      <c r="J148" s="652"/>
      <c r="K148" s="425"/>
      <c r="L148" s="675"/>
      <c r="M148" s="1114"/>
      <c r="N148" s="425"/>
      <c r="O148" s="675"/>
      <c r="P148" s="1114"/>
      <c r="Q148" s="383" t="s">
        <v>92</v>
      </c>
      <c r="R148" s="152">
        <v>40</v>
      </c>
      <c r="S148" s="153">
        <v>35</v>
      </c>
      <c r="T148" s="154">
        <v>29</v>
      </c>
      <c r="U148" s="154"/>
    </row>
    <row r="149" spans="1:30" s="1" customFormat="1" ht="22.5" customHeight="1" x14ac:dyDescent="0.2">
      <c r="A149" s="1373"/>
      <c r="B149" s="1374"/>
      <c r="C149" s="1356"/>
      <c r="D149" s="2938"/>
      <c r="E149" s="1416"/>
      <c r="F149" s="1372"/>
      <c r="G149" s="24"/>
      <c r="H149" s="1417"/>
      <c r="I149" s="1418"/>
      <c r="J149" s="1419"/>
      <c r="K149" s="353"/>
      <c r="L149" s="1418"/>
      <c r="M149" s="1420"/>
      <c r="N149" s="353"/>
      <c r="O149" s="1418"/>
      <c r="P149" s="1420"/>
      <c r="Q149" s="252"/>
      <c r="R149" s="242"/>
      <c r="S149" s="250"/>
      <c r="T149" s="271"/>
      <c r="U149" s="271"/>
    </row>
    <row r="150" spans="1:30" s="1" customFormat="1" ht="35.25" customHeight="1" x14ac:dyDescent="0.2">
      <c r="A150" s="1013"/>
      <c r="B150" s="1015"/>
      <c r="C150" s="151"/>
      <c r="D150" s="2852" t="s">
        <v>93</v>
      </c>
      <c r="E150" s="1002"/>
      <c r="F150" s="1005"/>
      <c r="G150" s="16"/>
      <c r="H150" s="1115"/>
      <c r="I150" s="717"/>
      <c r="J150" s="711"/>
      <c r="K150" s="467"/>
      <c r="L150" s="717"/>
      <c r="M150" s="1116"/>
      <c r="N150" s="467"/>
      <c r="O150" s="717"/>
      <c r="P150" s="1116"/>
      <c r="Q150" s="2854" t="s">
        <v>162</v>
      </c>
      <c r="R150" s="153">
        <v>130</v>
      </c>
      <c r="S150" s="266">
        <v>130</v>
      </c>
      <c r="T150" s="154">
        <v>140</v>
      </c>
      <c r="U150" s="154"/>
      <c r="X150" s="1" t="s">
        <v>189</v>
      </c>
      <c r="Y150" s="1" t="s">
        <v>189</v>
      </c>
    </row>
    <row r="151" spans="1:30" s="1" customFormat="1" ht="35.25" customHeight="1" x14ac:dyDescent="0.2">
      <c r="A151" s="1013"/>
      <c r="B151" s="1015"/>
      <c r="C151" s="151"/>
      <c r="D151" s="2938"/>
      <c r="E151" s="345"/>
      <c r="F151" s="1005"/>
      <c r="G151" s="16"/>
      <c r="H151" s="1117"/>
      <c r="I151" s="718"/>
      <c r="J151" s="712"/>
      <c r="K151" s="278"/>
      <c r="L151" s="718"/>
      <c r="M151" s="1118"/>
      <c r="N151" s="278"/>
      <c r="O151" s="718"/>
      <c r="P151" s="1118"/>
      <c r="Q151" s="3149"/>
      <c r="R151" s="46"/>
      <c r="S151" s="193"/>
      <c r="T151" s="47"/>
      <c r="U151" s="47"/>
      <c r="AD151" s="128"/>
    </row>
    <row r="152" spans="1:30" s="1" customFormat="1" ht="27.75" customHeight="1" x14ac:dyDescent="0.2">
      <c r="A152" s="1013"/>
      <c r="B152" s="1015"/>
      <c r="C152" s="151"/>
      <c r="D152" s="2937" t="s">
        <v>94</v>
      </c>
      <c r="E152" s="345"/>
      <c r="F152" s="1005"/>
      <c r="G152" s="16"/>
      <c r="H152" s="1117"/>
      <c r="I152" s="718"/>
      <c r="J152" s="712"/>
      <c r="K152" s="278"/>
      <c r="L152" s="718"/>
      <c r="M152" s="1118"/>
      <c r="N152" s="278"/>
      <c r="O152" s="718"/>
      <c r="P152" s="1118"/>
      <c r="Q152" s="2854" t="s">
        <v>163</v>
      </c>
      <c r="R152" s="152">
        <v>50</v>
      </c>
      <c r="S152" s="266">
        <v>50</v>
      </c>
      <c r="T152" s="154">
        <v>40</v>
      </c>
      <c r="U152" s="154"/>
    </row>
    <row r="153" spans="1:30" s="1" customFormat="1" ht="27.75" customHeight="1" x14ac:dyDescent="0.2">
      <c r="A153" s="1013"/>
      <c r="B153" s="1015"/>
      <c r="C153" s="151"/>
      <c r="D153" s="2938"/>
      <c r="E153" s="345"/>
      <c r="F153" s="1005"/>
      <c r="G153" s="16"/>
      <c r="H153" s="1117"/>
      <c r="I153" s="718"/>
      <c r="J153" s="712"/>
      <c r="K153" s="278"/>
      <c r="L153" s="718"/>
      <c r="M153" s="1118"/>
      <c r="N153" s="278"/>
      <c r="O153" s="718"/>
      <c r="P153" s="1118"/>
      <c r="Q153" s="2854"/>
      <c r="R153" s="1008"/>
      <c r="S153" s="194"/>
      <c r="T153" s="1011"/>
      <c r="U153" s="1011"/>
      <c r="X153" s="128"/>
    </row>
    <row r="154" spans="1:30" s="1" customFormat="1" ht="18.75" customHeight="1" x14ac:dyDescent="0.2">
      <c r="A154" s="1013"/>
      <c r="B154" s="1015"/>
      <c r="C154" s="151"/>
      <c r="D154" s="2937" t="s">
        <v>95</v>
      </c>
      <c r="E154" s="345"/>
      <c r="F154" s="1005"/>
      <c r="G154" s="16"/>
      <c r="H154" s="1117"/>
      <c r="I154" s="718"/>
      <c r="J154" s="712"/>
      <c r="K154" s="278"/>
      <c r="L154" s="718"/>
      <c r="M154" s="1118"/>
      <c r="N154" s="278"/>
      <c r="O154" s="718"/>
      <c r="P154" s="1118"/>
      <c r="Q154" s="3155" t="s">
        <v>96</v>
      </c>
      <c r="R154" s="156">
        <v>86</v>
      </c>
      <c r="S154" s="265">
        <v>87</v>
      </c>
      <c r="T154" s="157">
        <v>88</v>
      </c>
      <c r="U154" s="157"/>
      <c r="Y154" s="128"/>
    </row>
    <row r="155" spans="1:30" s="1" customFormat="1" ht="18.75" customHeight="1" x14ac:dyDescent="0.2">
      <c r="A155" s="1013"/>
      <c r="B155" s="1015"/>
      <c r="C155" s="151"/>
      <c r="D155" s="2938"/>
      <c r="E155" s="345"/>
      <c r="F155" s="1005"/>
      <c r="G155" s="16"/>
      <c r="H155" s="1117"/>
      <c r="I155" s="718"/>
      <c r="J155" s="712"/>
      <c r="K155" s="278"/>
      <c r="L155" s="718"/>
      <c r="M155" s="1118"/>
      <c r="N155" s="278"/>
      <c r="O155" s="718"/>
      <c r="P155" s="1118"/>
      <c r="Q155" s="3149"/>
      <c r="R155" s="242"/>
      <c r="S155" s="250"/>
      <c r="T155" s="271"/>
      <c r="U155" s="271"/>
      <c r="Y155" s="128"/>
    </row>
    <row r="156" spans="1:30" s="1" customFormat="1" ht="44.25" customHeight="1" x14ac:dyDescent="0.2">
      <c r="A156" s="1013"/>
      <c r="B156" s="1015"/>
      <c r="C156" s="151"/>
      <c r="D156" s="990" t="s">
        <v>97</v>
      </c>
      <c r="E156" s="345"/>
      <c r="F156" s="1005"/>
      <c r="G156" s="16"/>
      <c r="H156" s="1113"/>
      <c r="I156" s="675"/>
      <c r="J156" s="652"/>
      <c r="K156" s="425"/>
      <c r="L156" s="675"/>
      <c r="M156" s="1114"/>
      <c r="N156" s="425"/>
      <c r="O156" s="675"/>
      <c r="P156" s="1114"/>
      <c r="Q156" s="75"/>
      <c r="R156" s="1008"/>
      <c r="S156" s="994"/>
      <c r="T156" s="1011"/>
      <c r="U156" s="1011"/>
    </row>
    <row r="157" spans="1:30" s="1" customFormat="1" ht="22.5" customHeight="1" x14ac:dyDescent="0.2">
      <c r="A157" s="1013"/>
      <c r="B157" s="1015"/>
      <c r="C157" s="151"/>
      <c r="D157" s="2937" t="s">
        <v>98</v>
      </c>
      <c r="E157" s="345"/>
      <c r="F157" s="1005"/>
      <c r="G157" s="16"/>
      <c r="H157" s="1117"/>
      <c r="I157" s="718"/>
      <c r="J157" s="712"/>
      <c r="K157" s="278"/>
      <c r="L157" s="718"/>
      <c r="M157" s="1118"/>
      <c r="N157" s="278"/>
      <c r="O157" s="718"/>
      <c r="P157" s="1118"/>
      <c r="Q157" s="3155" t="s">
        <v>99</v>
      </c>
      <c r="R157" s="155">
        <v>100</v>
      </c>
      <c r="S157" s="156">
        <v>100</v>
      </c>
      <c r="T157" s="157">
        <v>100</v>
      </c>
      <c r="U157" s="157"/>
      <c r="W157" s="128"/>
      <c r="X157" s="283"/>
    </row>
    <row r="158" spans="1:30" s="1" customFormat="1" ht="22.5" customHeight="1" x14ac:dyDescent="0.2">
      <c r="A158" s="78"/>
      <c r="B158" s="1015"/>
      <c r="C158" s="151"/>
      <c r="D158" s="2852"/>
      <c r="E158" s="345"/>
      <c r="F158" s="1005"/>
      <c r="G158" s="16"/>
      <c r="H158" s="1117"/>
      <c r="I158" s="718"/>
      <c r="J158" s="712"/>
      <c r="K158" s="278"/>
      <c r="L158" s="718"/>
      <c r="M158" s="1118"/>
      <c r="N158" s="278"/>
      <c r="O158" s="718"/>
      <c r="P158" s="1118"/>
      <c r="Q158" s="2854"/>
      <c r="R158" s="152"/>
      <c r="S158" s="153"/>
      <c r="T158" s="154"/>
      <c r="U158" s="154"/>
      <c r="W158" s="283"/>
      <c r="X158" s="283"/>
    </row>
    <row r="159" spans="1:30" s="1" customFormat="1" ht="13.5" customHeight="1" thickBot="1" x14ac:dyDescent="0.25">
      <c r="A159" s="158" t="s">
        <v>189</v>
      </c>
      <c r="B159" s="1020"/>
      <c r="C159" s="212"/>
      <c r="D159" s="2853"/>
      <c r="E159" s="346"/>
      <c r="F159" s="1036"/>
      <c r="G159" s="57" t="s">
        <v>29</v>
      </c>
      <c r="H159" s="58">
        <f t="shared" ref="H159:O159" si="41">SUM(H145:H157)</f>
        <v>1916.8</v>
      </c>
      <c r="I159" s="643">
        <f t="shared" si="41"/>
        <v>1916.8</v>
      </c>
      <c r="J159" s="1187">
        <f t="shared" si="41"/>
        <v>0</v>
      </c>
      <c r="K159" s="54">
        <f t="shared" si="41"/>
        <v>1052.5999999999999</v>
      </c>
      <c r="L159" s="643">
        <f t="shared" si="41"/>
        <v>1052.5999999999999</v>
      </c>
      <c r="M159" s="1189">
        <f t="shared" si="41"/>
        <v>0</v>
      </c>
      <c r="N159" s="54">
        <f t="shared" si="41"/>
        <v>1008.6</v>
      </c>
      <c r="O159" s="643">
        <f t="shared" si="41"/>
        <v>1008.6</v>
      </c>
      <c r="P159" s="629"/>
      <c r="Q159" s="2855"/>
      <c r="R159" s="65"/>
      <c r="S159" s="371"/>
      <c r="T159" s="257"/>
      <c r="U159" s="257"/>
      <c r="W159" s="128"/>
    </row>
    <row r="160" spans="1:30" s="1" customFormat="1" ht="56.25" customHeight="1" x14ac:dyDescent="0.2">
      <c r="A160" s="1012" t="s">
        <v>17</v>
      </c>
      <c r="B160" s="1014" t="s">
        <v>45</v>
      </c>
      <c r="C160" s="1021" t="s">
        <v>43</v>
      </c>
      <c r="D160" s="135" t="s">
        <v>100</v>
      </c>
      <c r="E160" s="344"/>
      <c r="F160" s="136"/>
      <c r="G160" s="137"/>
      <c r="H160" s="713"/>
      <c r="I160" s="713"/>
      <c r="J160" s="707"/>
      <c r="K160" s="93"/>
      <c r="L160" s="713"/>
      <c r="M160" s="707"/>
      <c r="N160" s="93"/>
      <c r="O160" s="713"/>
      <c r="P160" s="707"/>
      <c r="Q160" s="138"/>
      <c r="R160" s="56"/>
      <c r="S160" s="993"/>
      <c r="T160" s="1025"/>
      <c r="U160" s="2952"/>
      <c r="X160" s="128"/>
    </row>
    <row r="161" spans="1:27" s="1" customFormat="1" ht="30.75" customHeight="1" x14ac:dyDescent="0.2">
      <c r="A161" s="1013"/>
      <c r="B161" s="1015"/>
      <c r="C161" s="370"/>
      <c r="D161" s="2833" t="s">
        <v>265</v>
      </c>
      <c r="E161" s="1002"/>
      <c r="F161" s="136">
        <v>1</v>
      </c>
      <c r="G161" s="123" t="s">
        <v>23</v>
      </c>
      <c r="H161" s="714">
        <v>50</v>
      </c>
      <c r="I161" s="714">
        <v>50</v>
      </c>
      <c r="J161" s="708">
        <f>I161-H161</f>
        <v>0</v>
      </c>
      <c r="K161" s="132"/>
      <c r="L161" s="714"/>
      <c r="M161" s="708"/>
      <c r="N161" s="132"/>
      <c r="O161" s="714"/>
      <c r="P161" s="708"/>
      <c r="Q161" s="365"/>
      <c r="R161" s="140"/>
      <c r="S161" s="141"/>
      <c r="T161" s="142"/>
      <c r="U161" s="2852"/>
    </row>
    <row r="162" spans="1:27" s="1" customFormat="1" ht="15" customHeight="1" thickBot="1" x14ac:dyDescent="0.25">
      <c r="A162" s="1013"/>
      <c r="B162" s="1015"/>
      <c r="C162" s="370"/>
      <c r="D162" s="2834"/>
      <c r="E162" s="343"/>
      <c r="F162" s="331"/>
      <c r="G162" s="147" t="s">
        <v>29</v>
      </c>
      <c r="H162" s="26">
        <f>SUM(H161:H161)</f>
        <v>50</v>
      </c>
      <c r="I162" s="638">
        <f>SUM(I161:I161)</f>
        <v>50</v>
      </c>
      <c r="J162" s="638">
        <f>SUM(J161:J161)</f>
        <v>0</v>
      </c>
      <c r="K162" s="26">
        <f>SUM(K161:K161)</f>
        <v>0</v>
      </c>
      <c r="L162" s="638">
        <f>SUM(L161:L161)</f>
        <v>0</v>
      </c>
      <c r="M162" s="624"/>
      <c r="N162" s="26">
        <f>SUM(N161:N161)</f>
        <v>0</v>
      </c>
      <c r="O162" s="638">
        <f>SUM(O161:O161)</f>
        <v>0</v>
      </c>
      <c r="P162" s="624"/>
      <c r="Q162" s="367"/>
      <c r="R162" s="148"/>
      <c r="S162" s="149"/>
      <c r="T162" s="150"/>
      <c r="U162" s="2853"/>
    </row>
    <row r="163" spans="1:27" s="2" customFormat="1" ht="16.5" customHeight="1" thickBot="1" x14ac:dyDescent="0.3">
      <c r="A163" s="7" t="s">
        <v>17</v>
      </c>
      <c r="B163" s="8" t="s">
        <v>45</v>
      </c>
      <c r="C163" s="2856" t="s">
        <v>47</v>
      </c>
      <c r="D163" s="2856"/>
      <c r="E163" s="2856"/>
      <c r="F163" s="2856"/>
      <c r="G163" s="2856"/>
      <c r="H163" s="165">
        <f>H159+H142+H138+H162</f>
        <v>4700.2</v>
      </c>
      <c r="I163" s="719">
        <f>I159+I142+I138+I162</f>
        <v>5200.2</v>
      </c>
      <c r="J163" s="719">
        <f>J159+J142+J138+J162</f>
        <v>500</v>
      </c>
      <c r="K163" s="165">
        <f>K159+K142+K138+K162+K144</f>
        <v>3629.5</v>
      </c>
      <c r="L163" s="719">
        <f>L159+L142+L138+L162+L144</f>
        <v>3279.5</v>
      </c>
      <c r="M163" s="941">
        <f>M159+M142+M138+M162</f>
        <v>-350</v>
      </c>
      <c r="N163" s="165">
        <f>N159+N142+N138+N162</f>
        <v>2358.1999999999998</v>
      </c>
      <c r="O163" s="719">
        <f>O159+O142+O138+O162</f>
        <v>2008.2</v>
      </c>
      <c r="P163" s="719">
        <f>P159+P142+P138+P162</f>
        <v>-350</v>
      </c>
      <c r="Q163" s="2857"/>
      <c r="R163" s="2858"/>
      <c r="S163" s="2858"/>
      <c r="T163" s="2858"/>
      <c r="U163" s="2859"/>
    </row>
    <row r="164" spans="1:27" s="1" customFormat="1" ht="16.5" customHeight="1" thickBot="1" x14ac:dyDescent="0.25">
      <c r="A164" s="1019" t="s">
        <v>17</v>
      </c>
      <c r="B164" s="166"/>
      <c r="C164" s="3242" t="s">
        <v>102</v>
      </c>
      <c r="D164" s="3242"/>
      <c r="E164" s="3242"/>
      <c r="F164" s="3242"/>
      <c r="G164" s="3242"/>
      <c r="H164" s="167">
        <f t="shared" ref="H164:P164" si="42">H163+H131+H112+H46</f>
        <v>34794.699999999997</v>
      </c>
      <c r="I164" s="720">
        <f t="shared" si="42"/>
        <v>34650.100000000006</v>
      </c>
      <c r="J164" s="720">
        <f t="shared" si="42"/>
        <v>-144.60000000000042</v>
      </c>
      <c r="K164" s="167">
        <f t="shared" si="42"/>
        <v>32877.100000000006</v>
      </c>
      <c r="L164" s="720">
        <f t="shared" si="42"/>
        <v>33040.9</v>
      </c>
      <c r="M164" s="942">
        <f t="shared" si="42"/>
        <v>163.79999999999998</v>
      </c>
      <c r="N164" s="167">
        <f t="shared" si="42"/>
        <v>31831.399999999998</v>
      </c>
      <c r="O164" s="720">
        <f t="shared" si="42"/>
        <v>31490.6</v>
      </c>
      <c r="P164" s="720">
        <f t="shared" si="42"/>
        <v>-340.8</v>
      </c>
      <c r="Q164" s="3232"/>
      <c r="R164" s="3233"/>
      <c r="S164" s="3233"/>
      <c r="T164" s="3233"/>
      <c r="U164" s="3234"/>
    </row>
    <row r="165" spans="1:27" s="2" customFormat="1" ht="16.5" customHeight="1" thickBot="1" x14ac:dyDescent="0.3">
      <c r="A165" s="168" t="s">
        <v>103</v>
      </c>
      <c r="B165" s="3223" t="s">
        <v>104</v>
      </c>
      <c r="C165" s="3224"/>
      <c r="D165" s="3224"/>
      <c r="E165" s="3224"/>
      <c r="F165" s="3224"/>
      <c r="G165" s="3224"/>
      <c r="H165" s="169">
        <f t="shared" ref="H165:K165" si="43">H164</f>
        <v>34794.699999999997</v>
      </c>
      <c r="I165" s="721">
        <f t="shared" ref="I165" si="44">I164</f>
        <v>34650.100000000006</v>
      </c>
      <c r="J165" s="721">
        <f>J164</f>
        <v>-144.60000000000042</v>
      </c>
      <c r="K165" s="169">
        <f t="shared" si="43"/>
        <v>32877.100000000006</v>
      </c>
      <c r="L165" s="721">
        <f t="shared" ref="L165" si="45">L164</f>
        <v>33040.9</v>
      </c>
      <c r="M165" s="943">
        <f>M164</f>
        <v>163.79999999999998</v>
      </c>
      <c r="N165" s="169">
        <f t="shared" ref="N165:P165" si="46">N164</f>
        <v>31831.399999999998</v>
      </c>
      <c r="O165" s="721">
        <f t="shared" si="46"/>
        <v>31490.6</v>
      </c>
      <c r="P165" s="721">
        <f t="shared" si="46"/>
        <v>-340.8</v>
      </c>
      <c r="Q165" s="3225"/>
      <c r="R165" s="3226"/>
      <c r="S165" s="3226"/>
      <c r="T165" s="3226"/>
      <c r="U165" s="3227"/>
      <c r="V165" s="3"/>
    </row>
    <row r="166" spans="1:27" s="128" customFormat="1" ht="24.75" customHeight="1" thickBot="1" x14ac:dyDescent="0.25">
      <c r="A166" s="3231" t="s">
        <v>105</v>
      </c>
      <c r="B166" s="3231"/>
      <c r="C166" s="3231"/>
      <c r="D166" s="3231"/>
      <c r="E166" s="3231"/>
      <c r="F166" s="3231"/>
      <c r="G166" s="3231"/>
      <c r="H166" s="3231"/>
      <c r="I166" s="3231"/>
      <c r="J166" s="3231"/>
      <c r="K166" s="3231"/>
      <c r="L166" s="3231"/>
      <c r="M166" s="3231"/>
      <c r="N166" s="3231"/>
      <c r="O166" s="3231"/>
      <c r="P166" s="3231"/>
      <c r="Q166" s="170"/>
      <c r="R166" s="363"/>
      <c r="S166" s="363"/>
      <c r="T166" s="363"/>
      <c r="U166" s="363"/>
    </row>
    <row r="167" spans="1:27" s="83" customFormat="1" ht="72.75" customHeight="1" thickBot="1" x14ac:dyDescent="0.3">
      <c r="A167" s="2848" t="s">
        <v>106</v>
      </c>
      <c r="B167" s="2849"/>
      <c r="C167" s="2849"/>
      <c r="D167" s="2849"/>
      <c r="E167" s="2849"/>
      <c r="F167" s="2849"/>
      <c r="G167" s="2850"/>
      <c r="H167" s="758" t="s">
        <v>107</v>
      </c>
      <c r="I167" s="730" t="s">
        <v>279</v>
      </c>
      <c r="J167" s="758" t="s">
        <v>278</v>
      </c>
      <c r="K167" s="945" t="s">
        <v>108</v>
      </c>
      <c r="L167" s="952" t="s">
        <v>303</v>
      </c>
      <c r="M167" s="758" t="s">
        <v>278</v>
      </c>
      <c r="N167" s="945" t="s">
        <v>195</v>
      </c>
      <c r="O167" s="952" t="s">
        <v>321</v>
      </c>
      <c r="P167" s="1215" t="s">
        <v>278</v>
      </c>
      <c r="Q167" s="999"/>
      <c r="R167" s="2851"/>
      <c r="S167" s="2851"/>
      <c r="T167" s="2851"/>
      <c r="U167" s="2851"/>
      <c r="AA167" s="90"/>
    </row>
    <row r="168" spans="1:27" s="2" customFormat="1" ht="15.75" customHeight="1" thickBot="1" x14ac:dyDescent="0.3">
      <c r="A168" s="3228" t="s">
        <v>109</v>
      </c>
      <c r="B168" s="3229"/>
      <c r="C168" s="3229"/>
      <c r="D168" s="3229"/>
      <c r="E168" s="3229"/>
      <c r="F168" s="3229"/>
      <c r="G168" s="3230"/>
      <c r="H168" s="722">
        <f t="shared" ref="H168:M168" si="47">SUM(H169:H175)</f>
        <v>19132.8</v>
      </c>
      <c r="I168" s="725">
        <f t="shared" si="47"/>
        <v>19177</v>
      </c>
      <c r="J168" s="722">
        <f>SUM(J169:J175)</f>
        <v>44.200000000000671</v>
      </c>
      <c r="K168" s="171">
        <f t="shared" si="47"/>
        <v>17257.199999999997</v>
      </c>
      <c r="L168" s="725">
        <f t="shared" si="47"/>
        <v>17768.3</v>
      </c>
      <c r="M168" s="722">
        <f t="shared" si="47"/>
        <v>511.09999999999991</v>
      </c>
      <c r="N168" s="171">
        <f>SUM(N169:N175)</f>
        <v>16143.300000000001</v>
      </c>
      <c r="O168" s="725">
        <f t="shared" ref="O168" si="48">SUM(O169:O175)</f>
        <v>16152.500000000002</v>
      </c>
      <c r="P168" s="1209">
        <f t="shared" ref="P168" si="49">SUM(P169:P175)</f>
        <v>9.1999999999999318</v>
      </c>
      <c r="Q168" s="997"/>
      <c r="R168" s="2818"/>
      <c r="S168" s="2818"/>
      <c r="T168" s="2818"/>
      <c r="U168" s="2818"/>
    </row>
    <row r="169" spans="1:27" s="2" customFormat="1" ht="15.75" customHeight="1" x14ac:dyDescent="0.25">
      <c r="A169" s="2826" t="s">
        <v>110</v>
      </c>
      <c r="B169" s="2827"/>
      <c r="C169" s="2827"/>
      <c r="D169" s="2827"/>
      <c r="E169" s="2827"/>
      <c r="F169" s="2827"/>
      <c r="G169" s="2828"/>
      <c r="H169" s="759">
        <f>SUMIF(G13:G159,"sb",H13:H159)</f>
        <v>10245.9</v>
      </c>
      <c r="I169" s="726">
        <f>SUMIF(G13:G161,"sb",I13:I161)</f>
        <v>9722.9</v>
      </c>
      <c r="J169" s="759">
        <f>I169-H169</f>
        <v>-523</v>
      </c>
      <c r="K169" s="946">
        <f>SUMIF(G13:G159,"sb",K13:K159)</f>
        <v>9607.2999999999993</v>
      </c>
      <c r="L169" s="726">
        <f>SUMIF(G13:G159,"sb",L13:L159)</f>
        <v>10087.299999999999</v>
      </c>
      <c r="M169" s="759">
        <f>L169-K169</f>
        <v>480</v>
      </c>
      <c r="N169" s="949">
        <f>SUMIF(G13:G161,"sb",N13:N161)</f>
        <v>9399.9000000000015</v>
      </c>
      <c r="O169" s="953">
        <f>SUMIF(G13:G159,"sb",O13:O159)</f>
        <v>9399.9000000000015</v>
      </c>
      <c r="P169" s="1216">
        <f>O169-N169</f>
        <v>0</v>
      </c>
      <c r="Q169" s="1001"/>
      <c r="R169" s="2832"/>
      <c r="S169" s="2832"/>
      <c r="T169" s="2832"/>
      <c r="U169" s="2832"/>
      <c r="W169" s="3"/>
    </row>
    <row r="170" spans="1:27" s="2" customFormat="1" ht="15.75" customHeight="1" x14ac:dyDescent="0.25">
      <c r="A170" s="2823" t="s">
        <v>282</v>
      </c>
      <c r="B170" s="2824"/>
      <c r="C170" s="2824"/>
      <c r="D170" s="2824"/>
      <c r="E170" s="2824"/>
      <c r="F170" s="2824"/>
      <c r="G170" s="2825"/>
      <c r="H170" s="1104">
        <f>SUMIF(G14:G160,"sb(l)",H14:H160)</f>
        <v>278.89999999999998</v>
      </c>
      <c r="I170" s="727">
        <f>SUMIF(G13:G161,"sb(l)",I13:I161)</f>
        <v>628.90000000000009</v>
      </c>
      <c r="J170" s="723">
        <f>I170-H170</f>
        <v>350.00000000000011</v>
      </c>
      <c r="K170" s="947"/>
      <c r="L170" s="727"/>
      <c r="M170" s="723">
        <f>L170-K170</f>
        <v>0</v>
      </c>
      <c r="N170" s="947" t="s">
        <v>189</v>
      </c>
      <c r="O170" s="727"/>
      <c r="P170" s="1210"/>
      <c r="Q170" s="1001"/>
      <c r="R170" s="1001"/>
      <c r="S170" s="1001"/>
      <c r="T170" s="1001"/>
      <c r="U170" s="1001"/>
      <c r="W170" s="3"/>
    </row>
    <row r="171" spans="1:27" s="2" customFormat="1" ht="29.25" customHeight="1" x14ac:dyDescent="0.25">
      <c r="A171" s="2823" t="s">
        <v>332</v>
      </c>
      <c r="B171" s="2824"/>
      <c r="C171" s="2824"/>
      <c r="D171" s="2824"/>
      <c r="E171" s="2824"/>
      <c r="F171" s="2824"/>
      <c r="G171" s="2825"/>
      <c r="H171" s="724">
        <f>SUMIF(G15:G161,"sb(esl)",H15:H161)</f>
        <v>198.9</v>
      </c>
      <c r="I171" s="727">
        <f>SUMIF(G16:G161,"sb(esl)",I16:I161)</f>
        <v>198.9</v>
      </c>
      <c r="J171" s="723">
        <f>I171-H171</f>
        <v>0</v>
      </c>
      <c r="K171" s="947">
        <f>SUMIF(G15:G161,"sb(esl)",K15:K161)</f>
        <v>0</v>
      </c>
      <c r="L171" s="727">
        <f>SUMIF(G15:G161,"sb(esl)",L15:L161)</f>
        <v>0</v>
      </c>
      <c r="M171" s="723">
        <f>L171-K171</f>
        <v>0</v>
      </c>
      <c r="N171" s="949">
        <f>SUMIF(G13:G161,"sb(esl)",N13:N161)</f>
        <v>0</v>
      </c>
      <c r="O171" s="953">
        <f>SUMIF(G15:G161,"sb(esl)",O15:O161)</f>
        <v>0</v>
      </c>
      <c r="P171" s="1210">
        <f t="shared" ref="P171:P175" si="50">O171-N171</f>
        <v>0</v>
      </c>
      <c r="Q171" s="1001"/>
      <c r="R171" s="1001"/>
      <c r="S171" s="1001"/>
      <c r="T171" s="1001"/>
      <c r="U171" s="1001"/>
      <c r="W171" s="3"/>
    </row>
    <row r="172" spans="1:27" s="2" customFormat="1" ht="27.75" customHeight="1" x14ac:dyDescent="0.25">
      <c r="A172" s="3239" t="s">
        <v>293</v>
      </c>
      <c r="B172" s="3240"/>
      <c r="C172" s="3240"/>
      <c r="D172" s="3240"/>
      <c r="E172" s="3240"/>
      <c r="F172" s="3240"/>
      <c r="G172" s="3241"/>
      <c r="H172" s="760">
        <f>SUMIF(G14:G160,"sb(es)",H14:H160)</f>
        <v>1687.3999999999999</v>
      </c>
      <c r="I172" s="755">
        <f>SUMIF(G14:G160,"sb(es)",I14:I160)</f>
        <v>1866.1999999999998</v>
      </c>
      <c r="J172" s="760">
        <f>SUMIF(G14:G160,"sb(es)",J14:J160)</f>
        <v>178.8</v>
      </c>
      <c r="K172" s="948">
        <f>SUMIF(G14:G160,"sb(es)",K14:K160)</f>
        <v>1687.8000000000002</v>
      </c>
      <c r="L172" s="755">
        <f>SUMIF(G14:G160,"sb(es)",L14:L160)</f>
        <v>1718.9</v>
      </c>
      <c r="M172" s="760">
        <f>L172-K172</f>
        <v>31.099999999999909</v>
      </c>
      <c r="N172" s="948">
        <f>SUMIF(G14:G160,"sb(es)",N14:N160)</f>
        <v>735.80000000000007</v>
      </c>
      <c r="O172" s="755">
        <f>SUMIF(G14:G160,"sb(es)",O14:O160)</f>
        <v>745</v>
      </c>
      <c r="P172" s="1210">
        <f t="shared" si="50"/>
        <v>9.1999999999999318</v>
      </c>
      <c r="Q172" s="998"/>
      <c r="R172" s="998"/>
      <c r="S172" s="998"/>
      <c r="T172" s="998"/>
      <c r="U172" s="998"/>
      <c r="V172" s="3"/>
      <c r="W172" s="1000"/>
      <c r="X172" s="1000"/>
    </row>
    <row r="173" spans="1:27" s="2" customFormat="1" ht="15.75" customHeight="1" x14ac:dyDescent="0.25">
      <c r="A173" s="2823" t="s">
        <v>111</v>
      </c>
      <c r="B173" s="2824"/>
      <c r="C173" s="2824"/>
      <c r="D173" s="2824"/>
      <c r="E173" s="2824"/>
      <c r="F173" s="2824"/>
      <c r="G173" s="2825"/>
      <c r="H173" s="723">
        <f>SUMIF(G13:G159,"sb(sp)",H13:H159)</f>
        <v>1752.6</v>
      </c>
      <c r="I173" s="727">
        <f>SUMIF(G13:G159,"sb(sp)",I13:I159)</f>
        <v>1752.6</v>
      </c>
      <c r="J173" s="723"/>
      <c r="K173" s="947">
        <f>SUMIF(G13:G159,"sb(sp)",K13:K159)</f>
        <v>1686.2</v>
      </c>
      <c r="L173" s="727">
        <f>SUMIF(G13:G159,"sb(sp)",L13:L159)</f>
        <v>1686.2</v>
      </c>
      <c r="M173" s="723"/>
      <c r="N173" s="947">
        <f>SUMIF(G13:G161,"sb(sp)",N13:N161)</f>
        <v>1642.2</v>
      </c>
      <c r="O173" s="727">
        <f>SUMIF(G13:G159,"sb(sp)",O13:O159)</f>
        <v>1642.2</v>
      </c>
      <c r="P173" s="1210">
        <f t="shared" si="50"/>
        <v>0</v>
      </c>
      <c r="Q173" s="1001"/>
      <c r="R173" s="2814"/>
      <c r="S173" s="2814"/>
      <c r="T173" s="2814"/>
      <c r="U173" s="2814"/>
      <c r="W173" s="3"/>
      <c r="X173" s="3"/>
    </row>
    <row r="174" spans="1:27" s="2" customFormat="1" ht="15.75" customHeight="1" x14ac:dyDescent="0.25">
      <c r="A174" s="2823" t="s">
        <v>283</v>
      </c>
      <c r="B174" s="2824"/>
      <c r="C174" s="2824"/>
      <c r="D174" s="2824"/>
      <c r="E174" s="2824"/>
      <c r="F174" s="2824"/>
      <c r="G174" s="2825"/>
      <c r="H174" s="723">
        <f>SUMIF(G14:G160,"sb(spl)",H14:H160)</f>
        <v>856.2</v>
      </c>
      <c r="I174" s="727">
        <f>SUMIF(G15:G160,"sb(spl)",I15:I160)</f>
        <v>856.2</v>
      </c>
      <c r="J174" s="723">
        <f>I174-H174</f>
        <v>0</v>
      </c>
      <c r="K174" s="947"/>
      <c r="L174" s="727"/>
      <c r="M174" s="723">
        <f>L174-K174</f>
        <v>0</v>
      </c>
      <c r="N174" s="947"/>
      <c r="O174" s="727"/>
      <c r="P174" s="1210">
        <f t="shared" si="50"/>
        <v>0</v>
      </c>
      <c r="Q174" s="1001"/>
      <c r="R174" s="998"/>
      <c r="S174" s="998"/>
      <c r="T174" s="998"/>
      <c r="U174" s="998"/>
      <c r="W174" s="3"/>
      <c r="X174" s="3"/>
    </row>
    <row r="175" spans="1:27" s="2" customFormat="1" ht="16.5" customHeight="1" thickBot="1" x14ac:dyDescent="0.3">
      <c r="A175" s="2811" t="s">
        <v>112</v>
      </c>
      <c r="B175" s="2812"/>
      <c r="C175" s="2812"/>
      <c r="D175" s="2812"/>
      <c r="E175" s="2812"/>
      <c r="F175" s="2812"/>
      <c r="G175" s="2813"/>
      <c r="H175" s="760">
        <f>SUMIF(G13:G161,"sb(vb)",H13:H161)</f>
        <v>4112.8999999999996</v>
      </c>
      <c r="I175" s="755">
        <f>SUMIF(G13:G161,"sb(vb)",I13:I161)</f>
        <v>4151.3</v>
      </c>
      <c r="J175" s="760">
        <f>I175-H175</f>
        <v>38.400000000000546</v>
      </c>
      <c r="K175" s="948">
        <f>SUMIF(G13:G159,"sb(vb)",K13:K159)</f>
        <v>4275.8999999999996</v>
      </c>
      <c r="L175" s="755">
        <f>SUMIF(G13:G159,"sb(vb)",L13:L159)</f>
        <v>4275.8999999999996</v>
      </c>
      <c r="M175" s="760">
        <f>L175-K175</f>
        <v>0</v>
      </c>
      <c r="N175" s="948">
        <f>SUMIF(G13:G161,"sb(vb)",N13:N161)</f>
        <v>4365.3999999999996</v>
      </c>
      <c r="O175" s="755">
        <f>SUMIF(G13:G159,"sb(vb)",O13:O159)</f>
        <v>4365.3999999999996</v>
      </c>
      <c r="P175" s="1212">
        <f t="shared" si="50"/>
        <v>0</v>
      </c>
      <c r="Q175" s="998"/>
      <c r="R175" s="2814"/>
      <c r="S175" s="2814"/>
      <c r="T175" s="2814"/>
      <c r="U175" s="2814"/>
      <c r="V175" s="3"/>
      <c r="W175" s="1000"/>
      <c r="X175" s="1000"/>
    </row>
    <row r="176" spans="1:27" s="2" customFormat="1" ht="15.75" customHeight="1" thickBot="1" x14ac:dyDescent="0.3">
      <c r="A176" s="3228" t="s">
        <v>113</v>
      </c>
      <c r="B176" s="3229"/>
      <c r="C176" s="3229"/>
      <c r="D176" s="3229"/>
      <c r="E176" s="3229"/>
      <c r="F176" s="3229"/>
      <c r="G176" s="3230"/>
      <c r="H176" s="722">
        <f t="shared" ref="H176:M176" si="51">SUM(H177:H179)</f>
        <v>15661.900000000001</v>
      </c>
      <c r="I176" s="725">
        <f t="shared" si="51"/>
        <v>15473.1</v>
      </c>
      <c r="J176" s="722">
        <f t="shared" si="51"/>
        <v>-188.80000000000109</v>
      </c>
      <c r="K176" s="171">
        <f t="shared" si="51"/>
        <v>15619.900000000001</v>
      </c>
      <c r="L176" s="725">
        <f t="shared" si="51"/>
        <v>15272.6</v>
      </c>
      <c r="M176" s="722">
        <f t="shared" si="51"/>
        <v>-347.30000000000109</v>
      </c>
      <c r="N176" s="171">
        <f>SUM(N177:N179)</f>
        <v>15688.1</v>
      </c>
      <c r="O176" s="725">
        <f t="shared" ref="O176" si="52">SUM(O177:O179)</f>
        <v>15338.1</v>
      </c>
      <c r="P176" s="1209">
        <f t="shared" ref="P176" si="53">SUM(P177:P179)</f>
        <v>-350</v>
      </c>
      <c r="Q176" s="282"/>
      <c r="R176" s="2818"/>
      <c r="S176" s="2818"/>
      <c r="T176" s="2818"/>
      <c r="U176" s="2818"/>
      <c r="X176" s="3"/>
    </row>
    <row r="177" spans="1:21" s="2" customFormat="1" ht="15.75" customHeight="1" x14ac:dyDescent="0.25">
      <c r="A177" s="2826" t="s">
        <v>114</v>
      </c>
      <c r="B177" s="2827"/>
      <c r="C177" s="2827"/>
      <c r="D177" s="2827"/>
      <c r="E177" s="2827"/>
      <c r="F177" s="2827"/>
      <c r="G177" s="2828"/>
      <c r="H177" s="723">
        <f>SUMIF(G13:G161,G98,H13:H161)</f>
        <v>15609.000000000002</v>
      </c>
      <c r="I177" s="727">
        <f>SUMIF(G13:G161,"lrvb",I13:I161)</f>
        <v>15420.2</v>
      </c>
      <c r="J177" s="723">
        <f>I177-H177</f>
        <v>-188.80000000000109</v>
      </c>
      <c r="K177" s="947">
        <f>SUMIF(G13:G159,"lrvb",K13:K159)</f>
        <v>15302.2</v>
      </c>
      <c r="L177" s="727">
        <f>SUMIF(G13:G159,"lrvb",L13:L159)</f>
        <v>14954.9</v>
      </c>
      <c r="M177" s="723">
        <f>L177-K177</f>
        <v>-347.30000000000109</v>
      </c>
      <c r="N177" s="947">
        <f>SUMIF(G13:G159,"lrvb",N13:N159)</f>
        <v>15268.2</v>
      </c>
      <c r="O177" s="727">
        <f>SUMIF(G13:G159,"lrvb",O13:O159)</f>
        <v>14918.2</v>
      </c>
      <c r="P177" s="1210">
        <f>SUMIF(G13:G159,"lrvb",P13:P159)</f>
        <v>-350</v>
      </c>
      <c r="Q177" s="175"/>
      <c r="R177" s="2814"/>
      <c r="S177" s="2814"/>
      <c r="T177" s="2814"/>
      <c r="U177" s="2814"/>
    </row>
    <row r="178" spans="1:21" s="2" customFormat="1" ht="15.75" customHeight="1" x14ac:dyDescent="0.25">
      <c r="A178" s="2823" t="s">
        <v>238</v>
      </c>
      <c r="B178" s="2824"/>
      <c r="C178" s="2824"/>
      <c r="D178" s="2824"/>
      <c r="E178" s="2824"/>
      <c r="F178" s="2824"/>
      <c r="G178" s="2825"/>
      <c r="H178" s="760">
        <f>SUMIF(G13:G159,"es",H13:H159)</f>
        <v>50.4</v>
      </c>
      <c r="I178" s="727">
        <f>SUMIF(G13:G159,"es",I13:I159)</f>
        <v>50.4</v>
      </c>
      <c r="J178" s="723">
        <f t="shared" ref="J178:J179" si="54">I178-H178</f>
        <v>0</v>
      </c>
      <c r="K178" s="949">
        <f>SUMIF(G13:G159,"es",K13:K159)</f>
        <v>315.2</v>
      </c>
      <c r="L178" s="953">
        <f>SUMIF(G13:G159,"es",L13:L159)</f>
        <v>315.2</v>
      </c>
      <c r="M178" s="723">
        <f t="shared" ref="M178" si="55">L178-K178</f>
        <v>0</v>
      </c>
      <c r="N178" s="949">
        <f>SUMIF(G13:G159,"es",N13:N159)</f>
        <v>416.90000000000003</v>
      </c>
      <c r="O178" s="953">
        <f>SUMIF(G13:G159,"es",O13:O159)</f>
        <v>416.90000000000003</v>
      </c>
      <c r="P178" s="1211">
        <f>SUMIF(G13:G159,"es",P13:P159)</f>
        <v>0</v>
      </c>
      <c r="Q178" s="175"/>
      <c r="R178" s="998"/>
      <c r="S178" s="998"/>
      <c r="T178" s="998"/>
      <c r="U178" s="998"/>
    </row>
    <row r="179" spans="1:21" s="2" customFormat="1" ht="15.75" customHeight="1" thickBot="1" x14ac:dyDescent="0.3">
      <c r="A179" s="2811" t="s">
        <v>115</v>
      </c>
      <c r="B179" s="2812"/>
      <c r="C179" s="2812"/>
      <c r="D179" s="2812"/>
      <c r="E179" s="2812"/>
      <c r="F179" s="2812"/>
      <c r="G179" s="2813"/>
      <c r="H179" s="761">
        <f>SUMIF(G13:G159,"kt",H13:H159)</f>
        <v>2.5</v>
      </c>
      <c r="I179" s="728">
        <f>SUMIF(G13:G159,"kt",I13:I159)</f>
        <v>2.5</v>
      </c>
      <c r="J179" s="723">
        <f t="shared" si="54"/>
        <v>0</v>
      </c>
      <c r="K179" s="950">
        <f>SUMIF(G13:G159,"kt",K13:K159)</f>
        <v>2.5</v>
      </c>
      <c r="L179" s="728">
        <f>SUMIF(G13:G159,"kt",L13:L159)</f>
        <v>2.5</v>
      </c>
      <c r="M179" s="724"/>
      <c r="N179" s="950">
        <f>SUMIF(G13:G159,"kt",N13:N159)</f>
        <v>3</v>
      </c>
      <c r="O179" s="728">
        <f>SUMIF(G13:G159,"kt",O13:O159)</f>
        <v>3</v>
      </c>
      <c r="P179" s="1213">
        <f>SUMIF(G13:G159,"kt",P13:P159)</f>
        <v>0</v>
      </c>
      <c r="Q179" s="175"/>
      <c r="R179" s="2814"/>
      <c r="S179" s="2814"/>
      <c r="T179" s="2814"/>
      <c r="U179" s="2814"/>
    </row>
    <row r="180" spans="1:21" s="2" customFormat="1" ht="15.75" customHeight="1" thickBot="1" x14ac:dyDescent="0.3">
      <c r="A180" s="2815" t="s">
        <v>116</v>
      </c>
      <c r="B180" s="2816"/>
      <c r="C180" s="2816"/>
      <c r="D180" s="2816"/>
      <c r="E180" s="2816"/>
      <c r="F180" s="2816"/>
      <c r="G180" s="2817"/>
      <c r="H180" s="762">
        <f t="shared" ref="H180:M180" si="56">H168+H176</f>
        <v>34794.699999999997</v>
      </c>
      <c r="I180" s="729">
        <f t="shared" si="56"/>
        <v>34650.1</v>
      </c>
      <c r="J180" s="729">
        <f t="shared" si="56"/>
        <v>-144.60000000000042</v>
      </c>
      <c r="K180" s="951">
        <f t="shared" si="56"/>
        <v>32877.1</v>
      </c>
      <c r="L180" s="729">
        <f t="shared" si="56"/>
        <v>33040.9</v>
      </c>
      <c r="M180" s="944">
        <f t="shared" si="56"/>
        <v>163.79999999999882</v>
      </c>
      <c r="N180" s="951">
        <f t="shared" ref="N180:O180" si="57">N168+N176</f>
        <v>31831.4</v>
      </c>
      <c r="O180" s="729">
        <f t="shared" si="57"/>
        <v>31490.600000000002</v>
      </c>
      <c r="P180" s="1214">
        <f t="shared" ref="P180" si="58">P168+P176</f>
        <v>-340.80000000000007</v>
      </c>
      <c r="Q180" s="277"/>
      <c r="R180" s="2818"/>
      <c r="S180" s="2818"/>
      <c r="T180" s="2818"/>
      <c r="U180" s="2818"/>
    </row>
    <row r="181" spans="1:21" s="1" customFormat="1" ht="16.5" customHeight="1" x14ac:dyDescent="0.2">
      <c r="A181" s="180"/>
      <c r="B181" s="177"/>
      <c r="C181" s="178"/>
      <c r="D181" s="179"/>
      <c r="E181" s="177"/>
      <c r="F181" s="307"/>
      <c r="G181" s="180"/>
      <c r="H181" s="237"/>
      <c r="I181" s="237"/>
      <c r="J181" s="237"/>
      <c r="K181" s="237"/>
      <c r="L181" s="237"/>
      <c r="M181" s="237"/>
      <c r="N181" s="237"/>
      <c r="O181" s="237"/>
      <c r="P181" s="237"/>
      <c r="Q181" s="181"/>
      <c r="R181" s="180"/>
      <c r="S181" s="180"/>
      <c r="T181" s="180"/>
      <c r="U181" s="180"/>
    </row>
    <row r="182" spans="1:21" x14ac:dyDescent="0.25">
      <c r="H182" s="291"/>
      <c r="I182" s="291"/>
      <c r="J182" s="291"/>
      <c r="K182" s="291"/>
      <c r="L182" s="291"/>
      <c r="M182" s="291"/>
      <c r="P182" s="291"/>
    </row>
    <row r="183" spans="1:21" x14ac:dyDescent="0.25">
      <c r="I183" s="292"/>
    </row>
    <row r="184" spans="1:21" x14ac:dyDescent="0.25">
      <c r="I184" s="292"/>
    </row>
    <row r="185" spans="1:21" x14ac:dyDescent="0.25">
      <c r="I185" s="292"/>
      <c r="J185" s="292"/>
    </row>
    <row r="186" spans="1:21" x14ac:dyDescent="0.25">
      <c r="H186" s="292"/>
      <c r="I186" s="292"/>
      <c r="J186" s="292"/>
      <c r="M186" s="292"/>
      <c r="P186" s="292"/>
    </row>
    <row r="189" spans="1:21" x14ac:dyDescent="0.25">
      <c r="H189" s="292"/>
      <c r="I189" s="292"/>
      <c r="J189" s="292"/>
      <c r="K189" s="292"/>
      <c r="L189" s="292"/>
      <c r="M189" s="292"/>
      <c r="N189" s="292"/>
      <c r="O189" s="292"/>
      <c r="P189" s="292"/>
    </row>
  </sheetData>
  <mergeCells count="234">
    <mergeCell ref="F109:F111"/>
    <mergeCell ref="T105:T106"/>
    <mergeCell ref="K128:K129"/>
    <mergeCell ref="S53:S54"/>
    <mergeCell ref="T53:T54"/>
    <mergeCell ref="U124:U125"/>
    <mergeCell ref="S88:S89"/>
    <mergeCell ref="U58:U60"/>
    <mergeCell ref="E48:E57"/>
    <mergeCell ref="U78:U80"/>
    <mergeCell ref="U103:U106"/>
    <mergeCell ref="U13:U21"/>
    <mergeCell ref="U23:U26"/>
    <mergeCell ref="Q27:Q28"/>
    <mergeCell ref="B11:U11"/>
    <mergeCell ref="C12:U12"/>
    <mergeCell ref="D13:D15"/>
    <mergeCell ref="D16:D19"/>
    <mergeCell ref="Q21:Q22"/>
    <mergeCell ref="D23:D24"/>
    <mergeCell ref="E23:E24"/>
    <mergeCell ref="S25:S26"/>
    <mergeCell ref="Q1:U1"/>
    <mergeCell ref="A2:U2"/>
    <mergeCell ref="A3:U3"/>
    <mergeCell ref="A4:U4"/>
    <mergeCell ref="M6:M8"/>
    <mergeCell ref="Q7:Q8"/>
    <mergeCell ref="A9:U9"/>
    <mergeCell ref="A10:U10"/>
    <mergeCell ref="A5:U5"/>
    <mergeCell ref="A6:A8"/>
    <mergeCell ref="B6:B8"/>
    <mergeCell ref="C6:C8"/>
    <mergeCell ref="D6:D8"/>
    <mergeCell ref="E6:E8"/>
    <mergeCell ref="F6:F8"/>
    <mergeCell ref="G6:G8"/>
    <mergeCell ref="H6:H8"/>
    <mergeCell ref="K6:K8"/>
    <mergeCell ref="I6:I8"/>
    <mergeCell ref="J6:J8"/>
    <mergeCell ref="L6:L8"/>
    <mergeCell ref="Q6:T6"/>
    <mergeCell ref="R7:T7"/>
    <mergeCell ref="U6:U8"/>
    <mergeCell ref="O6:O8"/>
    <mergeCell ref="P6:P8"/>
    <mergeCell ref="S44:S45"/>
    <mergeCell ref="C46:G46"/>
    <mergeCell ref="Q46:U46"/>
    <mergeCell ref="T42:T43"/>
    <mergeCell ref="T44:T45"/>
    <mergeCell ref="U44:U45"/>
    <mergeCell ref="S42:S43"/>
    <mergeCell ref="N6:N8"/>
    <mergeCell ref="U37:U39"/>
    <mergeCell ref="D39:G39"/>
    <mergeCell ref="Q23:Q24"/>
    <mergeCell ref="Q25:Q26"/>
    <mergeCell ref="R25:R26"/>
    <mergeCell ref="D25:D26"/>
    <mergeCell ref="D27:D28"/>
    <mergeCell ref="E27:E28"/>
    <mergeCell ref="F31:F34"/>
    <mergeCell ref="T25:T26"/>
    <mergeCell ref="U27:U28"/>
    <mergeCell ref="D37:D38"/>
    <mergeCell ref="E37:E38"/>
    <mergeCell ref="F37:F38"/>
    <mergeCell ref="A40:A41"/>
    <mergeCell ref="B40:B41"/>
    <mergeCell ref="C40:C41"/>
    <mergeCell ref="D40:D41"/>
    <mergeCell ref="E40:E41"/>
    <mergeCell ref="F40:F41"/>
    <mergeCell ref="D42:D43"/>
    <mergeCell ref="Q42:Q43"/>
    <mergeCell ref="R42:R43"/>
    <mergeCell ref="A44:A45"/>
    <mergeCell ref="B44:B45"/>
    <mergeCell ref="C44:C45"/>
    <mergeCell ref="D44:D45"/>
    <mergeCell ref="Q44:Q45"/>
    <mergeCell ref="T88:T89"/>
    <mergeCell ref="Q76:Q77"/>
    <mergeCell ref="D78:D79"/>
    <mergeCell ref="D86:D87"/>
    <mergeCell ref="Q86:Q87"/>
    <mergeCell ref="D88:D89"/>
    <mergeCell ref="E88:E91"/>
    <mergeCell ref="Q88:Q90"/>
    <mergeCell ref="A76:A77"/>
    <mergeCell ref="B76:B77"/>
    <mergeCell ref="C76:C77"/>
    <mergeCell ref="D76:D77"/>
    <mergeCell ref="E76:E77"/>
    <mergeCell ref="F76:F77"/>
    <mergeCell ref="D58:D60"/>
    <mergeCell ref="C47:U47"/>
    <mergeCell ref="Q49:Q50"/>
    <mergeCell ref="Q51:Q52"/>
    <mergeCell ref="A92:A94"/>
    <mergeCell ref="B92:B94"/>
    <mergeCell ref="D92:D94"/>
    <mergeCell ref="Q92:Q94"/>
    <mergeCell ref="Q99:Q100"/>
    <mergeCell ref="D95:D96"/>
    <mergeCell ref="E95:E96"/>
    <mergeCell ref="A107:A108"/>
    <mergeCell ref="B107:B108"/>
    <mergeCell ref="C107:C108"/>
    <mergeCell ref="D107:D108"/>
    <mergeCell ref="E107:E108"/>
    <mergeCell ref="F107:F108"/>
    <mergeCell ref="D101:D102"/>
    <mergeCell ref="F101:F102"/>
    <mergeCell ref="A103:A106"/>
    <mergeCell ref="B103:B106"/>
    <mergeCell ref="C103:C106"/>
    <mergeCell ref="D103:D106"/>
    <mergeCell ref="E103:E106"/>
    <mergeCell ref="F103:F106"/>
    <mergeCell ref="Q105:Q106"/>
    <mergeCell ref="A109:A111"/>
    <mergeCell ref="A170:G170"/>
    <mergeCell ref="R176:U176"/>
    <mergeCell ref="R177:U177"/>
    <mergeCell ref="R169:U169"/>
    <mergeCell ref="R173:U173"/>
    <mergeCell ref="R175:U175"/>
    <mergeCell ref="C132:U132"/>
    <mergeCell ref="D139:D142"/>
    <mergeCell ref="E139:E142"/>
    <mergeCell ref="R167:U167"/>
    <mergeCell ref="R168:U168"/>
    <mergeCell ref="D157:D159"/>
    <mergeCell ref="Q157:Q159"/>
    <mergeCell ref="D161:D162"/>
    <mergeCell ref="D145:D147"/>
    <mergeCell ref="A169:G169"/>
    <mergeCell ref="A172:G172"/>
    <mergeCell ref="A167:G167"/>
    <mergeCell ref="Q163:U163"/>
    <mergeCell ref="C164:G164"/>
    <mergeCell ref="U160:U162"/>
    <mergeCell ref="D150:D151"/>
    <mergeCell ref="Q150:Q151"/>
    <mergeCell ref="R179:U179"/>
    <mergeCell ref="R180:U180"/>
    <mergeCell ref="C163:G163"/>
    <mergeCell ref="D148:D149"/>
    <mergeCell ref="B165:G165"/>
    <mergeCell ref="Q165:U165"/>
    <mergeCell ref="D154:D155"/>
    <mergeCell ref="Q154:Q155"/>
    <mergeCell ref="A180:G180"/>
    <mergeCell ref="A168:G168"/>
    <mergeCell ref="A173:G173"/>
    <mergeCell ref="A174:G174"/>
    <mergeCell ref="A175:G175"/>
    <mergeCell ref="A176:G176"/>
    <mergeCell ref="A177:G177"/>
    <mergeCell ref="A178:G178"/>
    <mergeCell ref="A179:G179"/>
    <mergeCell ref="A171:G171"/>
    <mergeCell ref="D152:D153"/>
    <mergeCell ref="Q152:Q153"/>
    <mergeCell ref="A166:P166"/>
    <mergeCell ref="Q164:U164"/>
    <mergeCell ref="A37:A38"/>
    <mergeCell ref="B37:B38"/>
    <mergeCell ref="C37:C38"/>
    <mergeCell ref="U145:U147"/>
    <mergeCell ref="D115:D116"/>
    <mergeCell ref="D117:D119"/>
    <mergeCell ref="D109:D111"/>
    <mergeCell ref="I128:I129"/>
    <mergeCell ref="D120:D121"/>
    <mergeCell ref="E120:E121"/>
    <mergeCell ref="L128:L129"/>
    <mergeCell ref="D143:D144"/>
    <mergeCell ref="Q112:U112"/>
    <mergeCell ref="C113:U113"/>
    <mergeCell ref="U143:U144"/>
    <mergeCell ref="O128:O129"/>
    <mergeCell ref="Q130:U130"/>
    <mergeCell ref="C131:G131"/>
    <mergeCell ref="Q131:U131"/>
    <mergeCell ref="D122:D123"/>
    <mergeCell ref="B109:B111"/>
    <mergeCell ref="C109:C111"/>
    <mergeCell ref="U139:U142"/>
    <mergeCell ref="E145:E147"/>
    <mergeCell ref="A29:A30"/>
    <mergeCell ref="B29:B30"/>
    <mergeCell ref="D29:D30"/>
    <mergeCell ref="E29:E30"/>
    <mergeCell ref="A31:A32"/>
    <mergeCell ref="B31:B32"/>
    <mergeCell ref="D31:D34"/>
    <mergeCell ref="E31:E34"/>
    <mergeCell ref="U35:U36"/>
    <mergeCell ref="A35:A36"/>
    <mergeCell ref="B35:B36"/>
    <mergeCell ref="D35:D36"/>
    <mergeCell ref="E35:E36"/>
    <mergeCell ref="F35:F36"/>
    <mergeCell ref="Q31:Q33"/>
    <mergeCell ref="C35:C36"/>
    <mergeCell ref="U134:U138"/>
    <mergeCell ref="D130:G130"/>
    <mergeCell ref="H128:H129"/>
    <mergeCell ref="C112:G112"/>
    <mergeCell ref="D48:D50"/>
    <mergeCell ref="E122:E123"/>
    <mergeCell ref="D128:D129"/>
    <mergeCell ref="G128:G129"/>
    <mergeCell ref="Q53:Q54"/>
    <mergeCell ref="R53:R54"/>
    <mergeCell ref="D124:D125"/>
    <mergeCell ref="D72:D73"/>
    <mergeCell ref="D75:G75"/>
    <mergeCell ref="R88:R89"/>
    <mergeCell ref="S105:S106"/>
    <mergeCell ref="U48:U55"/>
    <mergeCell ref="N128:N129"/>
    <mergeCell ref="D56:D57"/>
    <mergeCell ref="D67:D68"/>
    <mergeCell ref="Q67:Q68"/>
    <mergeCell ref="Q58:Q59"/>
    <mergeCell ref="Q63:Q64"/>
    <mergeCell ref="R105:R106"/>
    <mergeCell ref="E109:E111"/>
  </mergeCells>
  <printOptions horizontalCentered="1"/>
  <pageMargins left="0.11811023622047245" right="0.11811023622047245" top="0.74803149606299213" bottom="0.15748031496062992" header="0.31496062992125984" footer="0.31496062992125984"/>
  <pageSetup paperSize="9" scale="73" orientation="landscape" r:id="rId1"/>
  <rowBreaks count="7" manualBreakCount="7">
    <brk id="26" max="20" man="1"/>
    <brk id="62" max="20" man="1"/>
    <brk id="94" max="20" man="1"/>
    <brk id="113" max="20" man="1"/>
    <brk id="133" max="20" man="1"/>
    <brk id="149" max="20" man="1"/>
    <brk id="165" max="20" man="1"/>
  </rowBreaks>
  <colBreaks count="1" manualBreakCount="1">
    <brk id="2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8"/>
  <sheetViews>
    <sheetView topLeftCell="A7" zoomScaleNormal="100" zoomScaleSheetLayoutView="80" workbookViewId="0"/>
  </sheetViews>
  <sheetFormatPr defaultColWidth="9.140625" defaultRowHeight="15" x14ac:dyDescent="0.25"/>
  <cols>
    <col min="1" max="4" width="3.28515625" style="243" customWidth="1"/>
    <col min="5" max="5" width="25.28515625" style="238" customWidth="1"/>
    <col min="6" max="6" width="4" style="603" customWidth="1"/>
    <col min="7" max="7" width="4" style="585" customWidth="1"/>
    <col min="8" max="8" width="3.140625" style="339" customWidth="1"/>
    <col min="9" max="9" width="12" style="314" customWidth="1"/>
    <col min="10" max="10" width="7.5703125" style="238" customWidth="1"/>
    <col min="11" max="11" width="10.42578125" style="243" customWidth="1"/>
    <col min="12" max="12" width="24.28515625" style="238" customWidth="1"/>
    <col min="13" max="13" width="5.42578125" style="243" customWidth="1"/>
    <col min="14" max="15" width="9.140625" style="870"/>
    <col min="16" max="16384" width="9.140625" style="238"/>
  </cols>
  <sheetData>
    <row r="1" spans="1:18" s="235" customFormat="1" ht="87.75" customHeight="1" x14ac:dyDescent="0.25">
      <c r="B1" s="537"/>
      <c r="C1" s="537"/>
      <c r="D1" s="537"/>
      <c r="E1" s="537"/>
      <c r="F1" s="588"/>
      <c r="G1" s="587"/>
      <c r="H1" s="537"/>
      <c r="I1" s="537"/>
      <c r="J1" s="537"/>
      <c r="K1" s="3351" t="s">
        <v>294</v>
      </c>
      <c r="L1" s="3351"/>
      <c r="M1" s="3351"/>
      <c r="N1" s="852"/>
      <c r="O1" s="852"/>
    </row>
    <row r="2" spans="1:18" s="235" customFormat="1" ht="17.25" customHeight="1" x14ac:dyDescent="0.2">
      <c r="A2" s="3352" t="s">
        <v>266</v>
      </c>
      <c r="B2" s="3352"/>
      <c r="C2" s="3352"/>
      <c r="D2" s="3352"/>
      <c r="E2" s="3352"/>
      <c r="F2" s="3352"/>
      <c r="G2" s="3352"/>
      <c r="H2" s="3352"/>
      <c r="I2" s="3352"/>
      <c r="J2" s="3352"/>
      <c r="K2" s="3352"/>
      <c r="L2" s="3352"/>
      <c r="M2" s="3352"/>
      <c r="N2" s="852"/>
      <c r="O2" s="852"/>
    </row>
    <row r="3" spans="1:18" s="236" customFormat="1" ht="16.5" customHeight="1" x14ac:dyDescent="0.25">
      <c r="A3" s="3036" t="s">
        <v>0</v>
      </c>
      <c r="B3" s="3036"/>
      <c r="C3" s="3036"/>
      <c r="D3" s="3036"/>
      <c r="E3" s="3036"/>
      <c r="F3" s="3036"/>
      <c r="G3" s="3036"/>
      <c r="H3" s="3036"/>
      <c r="I3" s="3036"/>
      <c r="J3" s="3036"/>
      <c r="K3" s="3036"/>
      <c r="L3" s="3036"/>
      <c r="M3" s="3036"/>
      <c r="N3" s="853"/>
      <c r="O3" s="853"/>
    </row>
    <row r="4" spans="1:18" s="236" customFormat="1" ht="16.5" customHeight="1" x14ac:dyDescent="0.25">
      <c r="A4" s="3037" t="s">
        <v>1</v>
      </c>
      <c r="B4" s="3037"/>
      <c r="C4" s="3037"/>
      <c r="D4" s="3037"/>
      <c r="E4" s="3037"/>
      <c r="F4" s="3037"/>
      <c r="G4" s="3037"/>
      <c r="H4" s="3037"/>
      <c r="I4" s="3037"/>
      <c r="J4" s="3037"/>
      <c r="K4" s="3037"/>
      <c r="L4" s="3037"/>
      <c r="M4" s="3037"/>
      <c r="N4" s="853"/>
      <c r="O4" s="853"/>
    </row>
    <row r="5" spans="1:18" s="2" customFormat="1" ht="21.75" customHeight="1" thickBot="1" x14ac:dyDescent="0.25">
      <c r="A5" s="3042" t="s">
        <v>2</v>
      </c>
      <c r="B5" s="3042"/>
      <c r="C5" s="3042"/>
      <c r="D5" s="3042"/>
      <c r="E5" s="3042"/>
      <c r="F5" s="3042"/>
      <c r="G5" s="3042"/>
      <c r="H5" s="3042"/>
      <c r="I5" s="3042"/>
      <c r="J5" s="3042"/>
      <c r="K5" s="3042"/>
      <c r="L5" s="3042"/>
      <c r="M5" s="3042"/>
      <c r="N5" s="854"/>
      <c r="O5" s="854"/>
    </row>
    <row r="6" spans="1:18" s="3" customFormat="1" ht="42" customHeight="1" x14ac:dyDescent="0.25">
      <c r="A6" s="3043" t="s">
        <v>3</v>
      </c>
      <c r="B6" s="3046" t="s">
        <v>4</v>
      </c>
      <c r="C6" s="3049" t="s">
        <v>5</v>
      </c>
      <c r="D6" s="3049" t="s">
        <v>274</v>
      </c>
      <c r="E6" s="3052" t="s">
        <v>6</v>
      </c>
      <c r="F6" s="3055" t="s">
        <v>7</v>
      </c>
      <c r="G6" s="3355" t="s">
        <v>267</v>
      </c>
      <c r="H6" s="3029" t="s">
        <v>8</v>
      </c>
      <c r="I6" s="3306" t="s">
        <v>117</v>
      </c>
      <c r="J6" s="3032" t="s">
        <v>9</v>
      </c>
      <c r="K6" s="494" t="s">
        <v>273</v>
      </c>
      <c r="L6" s="3022" t="s">
        <v>11</v>
      </c>
      <c r="M6" s="3024"/>
      <c r="N6" s="855"/>
      <c r="O6" s="855"/>
    </row>
    <row r="7" spans="1:18" s="3" customFormat="1" ht="16.5" customHeight="1" x14ac:dyDescent="0.25">
      <c r="A7" s="3044"/>
      <c r="B7" s="3047"/>
      <c r="C7" s="3050"/>
      <c r="D7" s="3050"/>
      <c r="E7" s="3053"/>
      <c r="F7" s="3056"/>
      <c r="G7" s="3356"/>
      <c r="H7" s="3030"/>
      <c r="I7" s="3307"/>
      <c r="J7" s="3033"/>
      <c r="K7" s="3301" t="s">
        <v>118</v>
      </c>
      <c r="L7" s="3025" t="s">
        <v>6</v>
      </c>
      <c r="M7" s="495" t="s">
        <v>12</v>
      </c>
      <c r="N7" s="855"/>
      <c r="O7" s="855"/>
    </row>
    <row r="8" spans="1:18" s="3" customFormat="1" ht="72.75" customHeight="1" thickBot="1" x14ac:dyDescent="0.3">
      <c r="A8" s="3045"/>
      <c r="B8" s="3048"/>
      <c r="C8" s="3051"/>
      <c r="D8" s="3051"/>
      <c r="E8" s="3054"/>
      <c r="F8" s="3057"/>
      <c r="G8" s="3357"/>
      <c r="H8" s="3031"/>
      <c r="I8" s="3308"/>
      <c r="J8" s="3034"/>
      <c r="K8" s="3267"/>
      <c r="L8" s="3026"/>
      <c r="M8" s="5" t="s">
        <v>13</v>
      </c>
      <c r="N8" s="855"/>
      <c r="O8" s="855"/>
    </row>
    <row r="9" spans="1:18" s="2" customFormat="1" ht="29.25" customHeight="1" x14ac:dyDescent="0.25">
      <c r="A9" s="3275" t="s">
        <v>15</v>
      </c>
      <c r="B9" s="3276"/>
      <c r="C9" s="3276"/>
      <c r="D9" s="3276"/>
      <c r="E9" s="3276"/>
      <c r="F9" s="3276"/>
      <c r="G9" s="3276"/>
      <c r="H9" s="3276"/>
      <c r="I9" s="3276"/>
      <c r="J9" s="3276"/>
      <c r="K9" s="3276"/>
      <c r="L9" s="3276"/>
      <c r="M9" s="3277"/>
      <c r="N9" s="854"/>
      <c r="O9" s="854"/>
    </row>
    <row r="10" spans="1:18" s="2" customFormat="1" ht="16.5" customHeight="1" thickBot="1" x14ac:dyDescent="0.3">
      <c r="A10" s="3278" t="s">
        <v>16</v>
      </c>
      <c r="B10" s="3279"/>
      <c r="C10" s="3279"/>
      <c r="D10" s="3279"/>
      <c r="E10" s="3279"/>
      <c r="F10" s="3279"/>
      <c r="G10" s="3279"/>
      <c r="H10" s="3279"/>
      <c r="I10" s="3279"/>
      <c r="J10" s="3279"/>
      <c r="K10" s="3279"/>
      <c r="L10" s="3279"/>
      <c r="M10" s="3280"/>
      <c r="N10" s="854"/>
      <c r="O10" s="854"/>
      <c r="R10" s="3"/>
    </row>
    <row r="11" spans="1:18" s="3" customFormat="1" ht="16.5" customHeight="1" thickBot="1" x14ac:dyDescent="0.3">
      <c r="A11" s="6" t="s">
        <v>17</v>
      </c>
      <c r="B11" s="3281" t="s">
        <v>18</v>
      </c>
      <c r="C11" s="3281"/>
      <c r="D11" s="3281"/>
      <c r="E11" s="3281"/>
      <c r="F11" s="3281"/>
      <c r="G11" s="3281"/>
      <c r="H11" s="3281"/>
      <c r="I11" s="3281"/>
      <c r="J11" s="3281"/>
      <c r="K11" s="3281"/>
      <c r="L11" s="3281"/>
      <c r="M11" s="3282"/>
      <c r="N11" s="855"/>
      <c r="O11" s="855"/>
    </row>
    <row r="12" spans="1:18" s="3" customFormat="1" ht="17.25" customHeight="1" thickBot="1" x14ac:dyDescent="0.3">
      <c r="A12" s="7" t="s">
        <v>17</v>
      </c>
      <c r="B12" s="8" t="s">
        <v>17</v>
      </c>
      <c r="C12" s="3101" t="s">
        <v>19</v>
      </c>
      <c r="D12" s="3101"/>
      <c r="E12" s="3101"/>
      <c r="F12" s="3101"/>
      <c r="G12" s="3101"/>
      <c r="H12" s="3101"/>
      <c r="I12" s="3102"/>
      <c r="J12" s="3102"/>
      <c r="K12" s="3102"/>
      <c r="L12" s="3102"/>
      <c r="M12" s="3103"/>
      <c r="N12" s="855"/>
      <c r="O12" s="855"/>
    </row>
    <row r="13" spans="1:18" s="3" customFormat="1" ht="28.5" customHeight="1" x14ac:dyDescent="0.25">
      <c r="A13" s="793" t="s">
        <v>17</v>
      </c>
      <c r="B13" s="9" t="s">
        <v>17</v>
      </c>
      <c r="C13" s="10" t="s">
        <v>17</v>
      </c>
      <c r="D13" s="552"/>
      <c r="E13" s="812" t="s">
        <v>20</v>
      </c>
      <c r="F13" s="482"/>
      <c r="G13" s="835"/>
      <c r="H13" s="380" t="s">
        <v>22</v>
      </c>
      <c r="I13" s="3353" t="s">
        <v>119</v>
      </c>
      <c r="J13" s="605" t="s">
        <v>25</v>
      </c>
      <c r="K13" s="79">
        <v>3570.8</v>
      </c>
      <c r="L13" s="804"/>
      <c r="M13" s="377"/>
      <c r="N13" s="855"/>
      <c r="O13" s="855"/>
    </row>
    <row r="14" spans="1:18" s="3" customFormat="1" ht="28.5" customHeight="1" x14ac:dyDescent="0.25">
      <c r="A14" s="794"/>
      <c r="B14" s="13"/>
      <c r="C14" s="14"/>
      <c r="D14" s="553"/>
      <c r="E14" s="813"/>
      <c r="F14" s="841"/>
      <c r="G14" s="816"/>
      <c r="H14" s="807"/>
      <c r="I14" s="3354"/>
      <c r="J14" s="502" t="s">
        <v>281</v>
      </c>
      <c r="K14" s="395">
        <v>59</v>
      </c>
      <c r="L14" s="843"/>
      <c r="M14" s="16"/>
      <c r="N14" s="855"/>
      <c r="O14" s="855"/>
    </row>
    <row r="15" spans="1:18" s="3" customFormat="1" ht="57" customHeight="1" x14ac:dyDescent="0.25">
      <c r="A15" s="794"/>
      <c r="B15" s="13"/>
      <c r="C15" s="14"/>
      <c r="D15" s="553" t="s">
        <v>17</v>
      </c>
      <c r="E15" s="2834" t="s">
        <v>24</v>
      </c>
      <c r="F15" s="841"/>
      <c r="G15" s="816" t="s">
        <v>268</v>
      </c>
      <c r="H15" s="807"/>
      <c r="I15" s="3354"/>
      <c r="J15" s="825" t="s">
        <v>23</v>
      </c>
      <c r="K15" s="385">
        <v>715.9</v>
      </c>
      <c r="L15" s="98" t="s">
        <v>157</v>
      </c>
      <c r="M15" s="28">
        <v>5</v>
      </c>
      <c r="N15" s="855"/>
      <c r="O15" s="855"/>
    </row>
    <row r="16" spans="1:18" s="3" customFormat="1" ht="42" customHeight="1" x14ac:dyDescent="0.25">
      <c r="A16" s="794" t="s">
        <v>189</v>
      </c>
      <c r="B16" s="13"/>
      <c r="C16" s="14"/>
      <c r="D16" s="553"/>
      <c r="E16" s="2834"/>
      <c r="F16" s="841"/>
      <c r="G16" s="816"/>
      <c r="H16" s="807"/>
      <c r="I16" s="33"/>
      <c r="J16" s="16"/>
      <c r="K16" s="102"/>
      <c r="L16" s="126" t="s">
        <v>156</v>
      </c>
      <c r="M16" s="825">
        <v>180</v>
      </c>
      <c r="N16" s="855"/>
      <c r="O16" s="855"/>
    </row>
    <row r="17" spans="1:15" s="3" customFormat="1" ht="54" customHeight="1" x14ac:dyDescent="0.25">
      <c r="A17" s="794"/>
      <c r="B17" s="13"/>
      <c r="C17" s="14"/>
      <c r="D17" s="553"/>
      <c r="E17" s="2834"/>
      <c r="F17" s="841"/>
      <c r="G17" s="816"/>
      <c r="H17" s="807"/>
      <c r="I17" s="33"/>
      <c r="J17" s="16"/>
      <c r="K17" s="18"/>
      <c r="L17" s="126" t="s">
        <v>158</v>
      </c>
      <c r="M17" s="825">
        <v>20</v>
      </c>
      <c r="N17" s="855"/>
      <c r="O17" s="855"/>
    </row>
    <row r="18" spans="1:15" s="3" customFormat="1" ht="31.5" customHeight="1" x14ac:dyDescent="0.25">
      <c r="A18" s="794"/>
      <c r="B18" s="13"/>
      <c r="C18" s="14"/>
      <c r="D18" s="553"/>
      <c r="E18" s="2834"/>
      <c r="F18" s="841"/>
      <c r="G18" s="816"/>
      <c r="H18" s="807"/>
      <c r="I18" s="33"/>
      <c r="J18" s="16"/>
      <c r="K18" s="18"/>
      <c r="L18" s="229" t="s">
        <v>26</v>
      </c>
      <c r="M18" s="825">
        <v>2426</v>
      </c>
      <c r="N18" s="855"/>
      <c r="O18" s="856"/>
    </row>
    <row r="19" spans="1:15" s="3" customFormat="1" ht="39.75" customHeight="1" x14ac:dyDescent="0.25">
      <c r="A19" s="794"/>
      <c r="B19" s="13"/>
      <c r="C19" s="14"/>
      <c r="D19" s="553"/>
      <c r="E19" s="20"/>
      <c r="F19" s="841"/>
      <c r="G19" s="816"/>
      <c r="H19" s="807"/>
      <c r="I19" s="33"/>
      <c r="J19" s="16"/>
      <c r="K19" s="18"/>
      <c r="L19" s="230" t="s">
        <v>27</v>
      </c>
      <c r="M19" s="496">
        <v>7963</v>
      </c>
      <c r="N19" s="855"/>
      <c r="O19" s="856"/>
    </row>
    <row r="20" spans="1:15" s="3" customFormat="1" ht="38.25" customHeight="1" x14ac:dyDescent="0.25">
      <c r="A20" s="794"/>
      <c r="B20" s="13"/>
      <c r="C20" s="14"/>
      <c r="D20" s="553"/>
      <c r="E20" s="20"/>
      <c r="F20" s="841"/>
      <c r="G20" s="816"/>
      <c r="H20" s="807"/>
      <c r="I20" s="33"/>
      <c r="J20" s="24"/>
      <c r="K20" s="272"/>
      <c r="L20" s="3059" t="s">
        <v>28</v>
      </c>
      <c r="M20" s="16">
        <v>83</v>
      </c>
      <c r="N20" s="855"/>
      <c r="O20" s="856"/>
    </row>
    <row r="21" spans="1:15" s="3" customFormat="1" ht="17.25" customHeight="1" x14ac:dyDescent="0.25">
      <c r="A21" s="794"/>
      <c r="B21" s="13"/>
      <c r="C21" s="805"/>
      <c r="D21" s="554"/>
      <c r="E21" s="787"/>
      <c r="F21" s="484"/>
      <c r="G21" s="817"/>
      <c r="H21" s="223"/>
      <c r="I21" s="379"/>
      <c r="J21" s="34" t="s">
        <v>29</v>
      </c>
      <c r="K21" s="261">
        <f>SUM(K13:K20)</f>
        <v>4345.7</v>
      </c>
      <c r="L21" s="3094"/>
      <c r="M21" s="24"/>
      <c r="N21" s="855"/>
      <c r="O21" s="855"/>
    </row>
    <row r="22" spans="1:15" s="3" customFormat="1" ht="39" customHeight="1" x14ac:dyDescent="0.25">
      <c r="A22" s="877"/>
      <c r="B22" s="13"/>
      <c r="C22" s="14"/>
      <c r="D22" s="555" t="s">
        <v>39</v>
      </c>
      <c r="E22" s="190" t="s">
        <v>30</v>
      </c>
      <c r="F22" s="3060" t="s">
        <v>175</v>
      </c>
      <c r="G22" s="3297">
        <v>12020105</v>
      </c>
      <c r="H22" s="222" t="s">
        <v>22</v>
      </c>
      <c r="I22" s="378" t="s">
        <v>119</v>
      </c>
      <c r="J22" s="503" t="s">
        <v>23</v>
      </c>
      <c r="K22" s="385">
        <v>2020.5</v>
      </c>
      <c r="L22" s="736" t="s">
        <v>31</v>
      </c>
      <c r="M22" s="209">
        <f>M23+M24+M25+M26+M27+M28+M29</f>
        <v>750</v>
      </c>
      <c r="N22" s="855"/>
      <c r="O22" s="856"/>
    </row>
    <row r="23" spans="1:15" s="3" customFormat="1" ht="54.75" customHeight="1" x14ac:dyDescent="0.25">
      <c r="A23" s="877"/>
      <c r="B23" s="13"/>
      <c r="C23" s="14"/>
      <c r="D23" s="553"/>
      <c r="E23" s="20"/>
      <c r="F23" s="3093"/>
      <c r="G23" s="3298"/>
      <c r="H23" s="879"/>
      <c r="I23" s="62"/>
      <c r="J23" s="16"/>
      <c r="K23" s="102"/>
      <c r="L23" s="220" t="s">
        <v>120</v>
      </c>
      <c r="M23" s="497">
        <v>533</v>
      </c>
      <c r="N23" s="855"/>
      <c r="O23" s="856"/>
    </row>
    <row r="24" spans="1:15" s="3" customFormat="1" ht="54" customHeight="1" x14ac:dyDescent="0.25">
      <c r="A24" s="877"/>
      <c r="B24" s="13"/>
      <c r="C24" s="14"/>
      <c r="D24" s="553"/>
      <c r="E24" s="20"/>
      <c r="F24" s="3093"/>
      <c r="G24" s="881"/>
      <c r="H24" s="879"/>
      <c r="I24" s="62"/>
      <c r="J24" s="16"/>
      <c r="K24" s="53"/>
      <c r="L24" s="876" t="s">
        <v>121</v>
      </c>
      <c r="M24" s="209">
        <v>85</v>
      </c>
      <c r="N24" s="855"/>
      <c r="O24" s="855"/>
    </row>
    <row r="25" spans="1:15" s="3" customFormat="1" ht="52.5" customHeight="1" x14ac:dyDescent="0.25">
      <c r="A25" s="478"/>
      <c r="B25" s="897"/>
      <c r="C25" s="898"/>
      <c r="D25" s="554"/>
      <c r="E25" s="100"/>
      <c r="F25" s="3061"/>
      <c r="G25" s="882"/>
      <c r="H25" s="223"/>
      <c r="I25" s="908"/>
      <c r="J25" s="24"/>
      <c r="K25" s="36"/>
      <c r="L25" s="876" t="s">
        <v>122</v>
      </c>
      <c r="M25" s="209">
        <v>55</v>
      </c>
      <c r="N25" s="855"/>
      <c r="O25" s="855"/>
    </row>
    <row r="26" spans="1:15" s="3" customFormat="1" ht="53.25" customHeight="1" x14ac:dyDescent="0.25">
      <c r="A26" s="794"/>
      <c r="B26" s="13"/>
      <c r="C26" s="14"/>
      <c r="D26" s="553"/>
      <c r="E26" s="20"/>
      <c r="F26" s="907"/>
      <c r="G26" s="816"/>
      <c r="H26" s="807"/>
      <c r="I26" s="62"/>
      <c r="J26" s="16"/>
      <c r="K26" s="53"/>
      <c r="L26" s="876" t="s">
        <v>123</v>
      </c>
      <c r="M26" s="497">
        <v>29</v>
      </c>
      <c r="N26" s="855"/>
      <c r="O26" s="855"/>
    </row>
    <row r="27" spans="1:15" s="3" customFormat="1" ht="83.25" customHeight="1" x14ac:dyDescent="0.25">
      <c r="A27" s="794"/>
      <c r="B27" s="13"/>
      <c r="C27" s="14"/>
      <c r="D27" s="553"/>
      <c r="E27" s="20"/>
      <c r="F27" s="907"/>
      <c r="G27" s="816"/>
      <c r="H27" s="807"/>
      <c r="I27" s="62"/>
      <c r="J27" s="16"/>
      <c r="K27" s="48"/>
      <c r="L27" s="811" t="s">
        <v>124</v>
      </c>
      <c r="M27" s="209">
        <v>20</v>
      </c>
      <c r="N27" s="855"/>
      <c r="O27" s="855"/>
    </row>
    <row r="28" spans="1:15" s="3" customFormat="1" ht="95.25" customHeight="1" x14ac:dyDescent="0.25">
      <c r="A28" s="794"/>
      <c r="B28" s="13"/>
      <c r="C28" s="14"/>
      <c r="D28" s="553"/>
      <c r="E28" s="20"/>
      <c r="F28" s="907"/>
      <c r="G28" s="586">
        <v>12010313</v>
      </c>
      <c r="H28" s="807"/>
      <c r="I28" s="33"/>
      <c r="J28" s="16"/>
      <c r="K28" s="53"/>
      <c r="L28" s="811" t="s">
        <v>125</v>
      </c>
      <c r="M28" s="209">
        <v>20</v>
      </c>
      <c r="N28" s="855"/>
      <c r="O28" s="855"/>
    </row>
    <row r="29" spans="1:15" s="3" customFormat="1" ht="41.25" customHeight="1" x14ac:dyDescent="0.25">
      <c r="A29" s="794"/>
      <c r="B29" s="13"/>
      <c r="C29" s="14"/>
      <c r="D29" s="553"/>
      <c r="E29" s="20"/>
      <c r="F29" s="907"/>
      <c r="G29" s="816"/>
      <c r="H29" s="807"/>
      <c r="I29" s="62"/>
      <c r="J29" s="24"/>
      <c r="K29" s="48"/>
      <c r="L29" s="3040" t="s">
        <v>196</v>
      </c>
      <c r="M29" s="341">
        <v>8</v>
      </c>
      <c r="N29" s="855"/>
      <c r="O29" s="855"/>
    </row>
    <row r="30" spans="1:15" s="3" customFormat="1" ht="16.5" customHeight="1" x14ac:dyDescent="0.25">
      <c r="A30" s="794"/>
      <c r="B30" s="13"/>
      <c r="C30" s="14"/>
      <c r="D30" s="554"/>
      <c r="E30" s="100"/>
      <c r="F30" s="907"/>
      <c r="G30" s="816"/>
      <c r="H30" s="223"/>
      <c r="I30" s="379"/>
      <c r="J30" s="34" t="s">
        <v>29</v>
      </c>
      <c r="K30" s="261">
        <f>SUM(K22:K29)</f>
        <v>2020.5</v>
      </c>
      <c r="L30" s="3360"/>
      <c r="M30" s="497"/>
      <c r="N30" s="855"/>
      <c r="O30" s="855"/>
    </row>
    <row r="31" spans="1:15" s="3" customFormat="1" ht="32.25" customHeight="1" x14ac:dyDescent="0.25">
      <c r="A31" s="794"/>
      <c r="B31" s="13"/>
      <c r="C31" s="14"/>
      <c r="D31" s="553" t="s">
        <v>43</v>
      </c>
      <c r="E31" s="2834" t="s">
        <v>32</v>
      </c>
      <c r="F31" s="841"/>
      <c r="G31" s="3297">
        <v>12020106</v>
      </c>
      <c r="H31" s="807" t="s">
        <v>22</v>
      </c>
      <c r="I31" s="3304" t="s">
        <v>119</v>
      </c>
      <c r="J31" s="24" t="s">
        <v>23</v>
      </c>
      <c r="K31" s="106">
        <v>342.5</v>
      </c>
      <c r="L31" s="3040" t="s">
        <v>33</v>
      </c>
      <c r="M31" s="3154">
        <v>36</v>
      </c>
      <c r="N31" s="855"/>
      <c r="O31" s="855"/>
    </row>
    <row r="32" spans="1:15" s="3" customFormat="1" ht="16.5" customHeight="1" x14ac:dyDescent="0.25">
      <c r="A32" s="794"/>
      <c r="B32" s="13"/>
      <c r="C32" s="805"/>
      <c r="D32" s="554"/>
      <c r="E32" s="3074"/>
      <c r="F32" s="484"/>
      <c r="G32" s="3299"/>
      <c r="H32" s="223"/>
      <c r="I32" s="3305"/>
      <c r="J32" s="34" t="s">
        <v>29</v>
      </c>
      <c r="K32" s="261">
        <f>+K31</f>
        <v>342.5</v>
      </c>
      <c r="L32" s="3041"/>
      <c r="M32" s="3305"/>
      <c r="N32" s="855"/>
      <c r="O32" s="855"/>
    </row>
    <row r="33" spans="1:18" s="3" customFormat="1" ht="39.75" customHeight="1" x14ac:dyDescent="0.25">
      <c r="A33" s="794"/>
      <c r="B33" s="13"/>
      <c r="C33" s="14"/>
      <c r="D33" s="553" t="s">
        <v>45</v>
      </c>
      <c r="E33" s="2868" t="s">
        <v>34</v>
      </c>
      <c r="F33" s="3309" t="s">
        <v>170</v>
      </c>
      <c r="G33" s="3358" t="s">
        <v>269</v>
      </c>
      <c r="H33" s="807" t="s">
        <v>22</v>
      </c>
      <c r="I33" s="33" t="s">
        <v>119</v>
      </c>
      <c r="J33" s="24" t="s">
        <v>23</v>
      </c>
      <c r="K33" s="258">
        <v>373.4</v>
      </c>
      <c r="L33" s="3040" t="s">
        <v>35</v>
      </c>
      <c r="M33" s="498" t="s">
        <v>197</v>
      </c>
      <c r="N33" s="855"/>
      <c r="O33" s="855"/>
    </row>
    <row r="34" spans="1:18" s="3" customFormat="1" ht="16.5" customHeight="1" x14ac:dyDescent="0.25">
      <c r="A34" s="794"/>
      <c r="B34" s="13"/>
      <c r="C34" s="14"/>
      <c r="D34" s="553"/>
      <c r="E34" s="2868"/>
      <c r="F34" s="3310"/>
      <c r="G34" s="3359"/>
      <c r="H34" s="807"/>
      <c r="I34" s="33"/>
      <c r="J34" s="34" t="s">
        <v>29</v>
      </c>
      <c r="K34" s="26">
        <f>+K33</f>
        <v>373.4</v>
      </c>
      <c r="L34" s="3040"/>
      <c r="M34" s="499" t="s">
        <v>199</v>
      </c>
      <c r="N34" s="855"/>
      <c r="O34" s="855"/>
    </row>
    <row r="35" spans="1:18" s="3" customFormat="1" ht="36.75" customHeight="1" x14ac:dyDescent="0.25">
      <c r="A35" s="3206"/>
      <c r="B35" s="2927"/>
      <c r="C35" s="824"/>
      <c r="D35" s="556" t="s">
        <v>46</v>
      </c>
      <c r="E35" s="2867" t="s">
        <v>36</v>
      </c>
      <c r="F35" s="3311" t="s">
        <v>170</v>
      </c>
      <c r="G35" s="3358" t="s">
        <v>270</v>
      </c>
      <c r="H35" s="490">
        <v>3</v>
      </c>
      <c r="I35" s="3168" t="s">
        <v>119</v>
      </c>
      <c r="J35" s="24" t="s">
        <v>25</v>
      </c>
      <c r="K35" s="43">
        <v>92.8</v>
      </c>
      <c r="L35" s="847" t="s">
        <v>159</v>
      </c>
      <c r="M35" s="825">
        <v>1510</v>
      </c>
      <c r="N35" s="855"/>
      <c r="O35" s="856"/>
    </row>
    <row r="36" spans="1:18" s="3" customFormat="1" ht="21" customHeight="1" x14ac:dyDescent="0.25">
      <c r="A36" s="3206"/>
      <c r="B36" s="2927"/>
      <c r="C36" s="824"/>
      <c r="D36" s="557"/>
      <c r="E36" s="2869"/>
      <c r="F36" s="3310"/>
      <c r="G36" s="3359"/>
      <c r="H36" s="224"/>
      <c r="I36" s="3300"/>
      <c r="J36" s="44" t="s">
        <v>29</v>
      </c>
      <c r="K36" s="261">
        <f>+K35</f>
        <v>92.8</v>
      </c>
      <c r="L36" s="186"/>
      <c r="M36" s="16"/>
      <c r="N36" s="855"/>
      <c r="O36" s="855"/>
    </row>
    <row r="37" spans="1:18" s="2" customFormat="1" ht="21.75" customHeight="1" x14ac:dyDescent="0.25">
      <c r="A37" s="3206"/>
      <c r="B37" s="2927"/>
      <c r="C37" s="824"/>
      <c r="D37" s="558" t="s">
        <v>78</v>
      </c>
      <c r="E37" s="2867" t="s">
        <v>232</v>
      </c>
      <c r="F37" s="2974" t="s">
        <v>179</v>
      </c>
      <c r="G37" s="3297" t="s">
        <v>271</v>
      </c>
      <c r="H37" s="2907" t="s">
        <v>22</v>
      </c>
      <c r="I37" s="3168" t="s">
        <v>119</v>
      </c>
      <c r="J37" s="387" t="s">
        <v>23</v>
      </c>
      <c r="K37" s="267">
        <v>287.60000000000002</v>
      </c>
      <c r="L37" s="2868" t="s">
        <v>37</v>
      </c>
      <c r="M37" s="327">
        <v>108</v>
      </c>
      <c r="N37" s="854"/>
      <c r="O37" s="854"/>
    </row>
    <row r="38" spans="1:18" s="2" customFormat="1" ht="33" customHeight="1" x14ac:dyDescent="0.25">
      <c r="A38" s="3206"/>
      <c r="B38" s="2927"/>
      <c r="C38" s="824"/>
      <c r="D38" s="558"/>
      <c r="E38" s="2868"/>
      <c r="F38" s="2974"/>
      <c r="G38" s="3298"/>
      <c r="H38" s="2907"/>
      <c r="I38" s="3150"/>
      <c r="J38" s="387" t="s">
        <v>290</v>
      </c>
      <c r="K38" s="385">
        <v>198.9</v>
      </c>
      <c r="L38" s="2868"/>
      <c r="M38" s="442"/>
      <c r="N38" s="857"/>
      <c r="O38" s="855"/>
      <c r="P38" s="3"/>
    </row>
    <row r="39" spans="1:18" s="2" customFormat="1" ht="14.25" customHeight="1" x14ac:dyDescent="0.25">
      <c r="A39" s="794"/>
      <c r="B39" s="796"/>
      <c r="C39" s="824"/>
      <c r="D39" s="558"/>
      <c r="E39" s="2868"/>
      <c r="F39" s="2974"/>
      <c r="G39" s="3298"/>
      <c r="H39" s="2907"/>
      <c r="I39" s="146"/>
      <c r="J39" s="387" t="s">
        <v>287</v>
      </c>
      <c r="K39" s="263">
        <v>6.8</v>
      </c>
      <c r="L39" s="3040" t="s">
        <v>288</v>
      </c>
      <c r="M39" s="3154">
        <v>28</v>
      </c>
      <c r="N39" s="857"/>
      <c r="O39" s="856"/>
      <c r="P39" s="276"/>
      <c r="Q39" s="3"/>
    </row>
    <row r="40" spans="1:18" s="2" customFormat="1" ht="14.25" customHeight="1" x14ac:dyDescent="0.25">
      <c r="A40" s="794"/>
      <c r="B40" s="796"/>
      <c r="C40" s="824"/>
      <c r="D40" s="558"/>
      <c r="E40" s="2868"/>
      <c r="F40" s="2974"/>
      <c r="G40" s="3298"/>
      <c r="H40" s="2907"/>
      <c r="I40" s="146"/>
      <c r="J40" s="16"/>
      <c r="K40" s="53"/>
      <c r="L40" s="3319"/>
      <c r="M40" s="3320"/>
      <c r="N40" s="857"/>
      <c r="O40" s="856"/>
      <c r="P40" s="3"/>
      <c r="Q40" s="3"/>
      <c r="R40" s="3"/>
    </row>
    <row r="41" spans="1:18" s="2" customFormat="1" ht="13.5" customHeight="1" x14ac:dyDescent="0.25">
      <c r="A41" s="794"/>
      <c r="B41" s="796"/>
      <c r="C41" s="824"/>
      <c r="D41" s="558"/>
      <c r="E41" s="2868"/>
      <c r="F41" s="2974"/>
      <c r="G41" s="3298"/>
      <c r="H41" s="2907"/>
      <c r="I41" s="146"/>
      <c r="J41" s="606"/>
      <c r="K41" s="53"/>
      <c r="L41" s="3321" t="s">
        <v>289</v>
      </c>
      <c r="M41" s="3154">
        <v>40</v>
      </c>
      <c r="N41" s="857"/>
      <c r="O41" s="856"/>
      <c r="P41" s="3"/>
      <c r="Q41" s="3"/>
    </row>
    <row r="42" spans="1:18" s="2" customFormat="1" ht="13.5" customHeight="1" x14ac:dyDescent="0.25">
      <c r="A42" s="794"/>
      <c r="B42" s="796"/>
      <c r="C42" s="824"/>
      <c r="D42" s="558"/>
      <c r="E42" s="2868"/>
      <c r="F42" s="2974"/>
      <c r="G42" s="816"/>
      <c r="H42" s="2907"/>
      <c r="I42" s="146"/>
      <c r="J42" s="16"/>
      <c r="K42" s="53"/>
      <c r="L42" s="3322"/>
      <c r="M42" s="3320"/>
      <c r="N42" s="857"/>
      <c r="O42" s="856"/>
      <c r="P42" s="3"/>
      <c r="Q42" s="3"/>
      <c r="R42" s="3"/>
    </row>
    <row r="43" spans="1:18" s="2" customFormat="1" ht="17.25" customHeight="1" x14ac:dyDescent="0.25">
      <c r="A43" s="794"/>
      <c r="B43" s="796"/>
      <c r="C43" s="824"/>
      <c r="D43" s="558"/>
      <c r="E43" s="2868"/>
      <c r="F43" s="2974"/>
      <c r="G43" s="817"/>
      <c r="H43" s="2907"/>
      <c r="I43" s="146"/>
      <c r="J43" s="25" t="s">
        <v>29</v>
      </c>
      <c r="K43" s="26">
        <f>SUM(K37:K42)</f>
        <v>493.3</v>
      </c>
      <c r="L43" s="810" t="s">
        <v>216</v>
      </c>
      <c r="M43" s="842">
        <v>40</v>
      </c>
      <c r="N43" s="854"/>
      <c r="O43" s="854"/>
    </row>
    <row r="44" spans="1:18" s="2" customFormat="1" ht="17.25" customHeight="1" x14ac:dyDescent="0.25">
      <c r="A44" s="478"/>
      <c r="B44" s="479"/>
      <c r="C44" s="233"/>
      <c r="D44" s="557"/>
      <c r="E44" s="2835" t="s">
        <v>38</v>
      </c>
      <c r="F44" s="2836"/>
      <c r="G44" s="2836"/>
      <c r="H44" s="2836"/>
      <c r="I44" s="2836"/>
      <c r="J44" s="3302"/>
      <c r="K44" s="261">
        <f>K43+K36+K34+K32+K30+K21</f>
        <v>7668.2</v>
      </c>
      <c r="L44" s="811"/>
      <c r="M44" s="845"/>
      <c r="N44" s="854"/>
      <c r="O44" s="855"/>
      <c r="R44" s="3"/>
    </row>
    <row r="45" spans="1:18" s="3" customFormat="1" ht="64.5" customHeight="1" x14ac:dyDescent="0.25">
      <c r="A45" s="3206" t="s">
        <v>17</v>
      </c>
      <c r="B45" s="2927" t="s">
        <v>17</v>
      </c>
      <c r="C45" s="2999" t="s">
        <v>39</v>
      </c>
      <c r="D45" s="539"/>
      <c r="E45" s="2868" t="s">
        <v>40</v>
      </c>
      <c r="F45" s="3317"/>
      <c r="G45" s="815">
        <v>12020109</v>
      </c>
      <c r="H45" s="3003" t="s">
        <v>22</v>
      </c>
      <c r="I45" s="33" t="s">
        <v>119</v>
      </c>
      <c r="J45" s="16" t="s">
        <v>41</v>
      </c>
      <c r="K45" s="48">
        <v>12558</v>
      </c>
      <c r="L45" s="843" t="s">
        <v>42</v>
      </c>
      <c r="M45" s="16">
        <v>6852</v>
      </c>
      <c r="N45" s="855"/>
      <c r="O45" s="855"/>
    </row>
    <row r="46" spans="1:18" s="3" customFormat="1" ht="16.5" customHeight="1" thickBot="1" x14ac:dyDescent="0.3">
      <c r="A46" s="3247"/>
      <c r="B46" s="2983"/>
      <c r="C46" s="3000"/>
      <c r="D46" s="542"/>
      <c r="E46" s="2929"/>
      <c r="F46" s="3318"/>
      <c r="G46" s="836"/>
      <c r="H46" s="3004"/>
      <c r="I46" s="289"/>
      <c r="J46" s="57" t="s">
        <v>29</v>
      </c>
      <c r="K46" s="54">
        <f>+K45</f>
        <v>12558</v>
      </c>
      <c r="L46" s="189"/>
      <c r="M46" s="826"/>
      <c r="N46" s="855"/>
      <c r="O46" s="855"/>
    </row>
    <row r="47" spans="1:18" s="3" customFormat="1" ht="33" customHeight="1" x14ac:dyDescent="0.25">
      <c r="A47" s="793" t="s">
        <v>17</v>
      </c>
      <c r="B47" s="9" t="s">
        <v>17</v>
      </c>
      <c r="C47" s="374" t="s">
        <v>43</v>
      </c>
      <c r="D47" s="538"/>
      <c r="E47" s="2928" t="s">
        <v>44</v>
      </c>
      <c r="F47" s="482"/>
      <c r="G47" s="3295" t="s">
        <v>272</v>
      </c>
      <c r="H47" s="200" t="s">
        <v>22</v>
      </c>
      <c r="I47" s="3135" t="s">
        <v>119</v>
      </c>
      <c r="J47" s="846" t="s">
        <v>41</v>
      </c>
      <c r="K47" s="260">
        <v>2154.9</v>
      </c>
      <c r="L47" s="2954" t="s">
        <v>42</v>
      </c>
      <c r="M47" s="3312">
        <v>1952</v>
      </c>
      <c r="N47" s="855"/>
      <c r="O47" s="855"/>
    </row>
    <row r="48" spans="1:18" s="3" customFormat="1" ht="16.5" customHeight="1" thickBot="1" x14ac:dyDescent="0.3">
      <c r="A48" s="800"/>
      <c r="B48" s="59"/>
      <c r="C48" s="806"/>
      <c r="D48" s="542"/>
      <c r="E48" s="2929"/>
      <c r="F48" s="589"/>
      <c r="G48" s="3296"/>
      <c r="H48" s="808"/>
      <c r="I48" s="3136"/>
      <c r="J48" s="57" t="s">
        <v>29</v>
      </c>
      <c r="K48" s="54">
        <f>+K47</f>
        <v>2154.9</v>
      </c>
      <c r="L48" s="2955"/>
      <c r="M48" s="3313"/>
      <c r="N48" s="855"/>
      <c r="O48" s="855"/>
    </row>
    <row r="49" spans="1:16" s="2" customFormat="1" ht="50.25" customHeight="1" x14ac:dyDescent="0.25">
      <c r="A49" s="3246" t="s">
        <v>17</v>
      </c>
      <c r="B49" s="2926" t="s">
        <v>17</v>
      </c>
      <c r="C49" s="2984" t="s">
        <v>45</v>
      </c>
      <c r="D49" s="543"/>
      <c r="E49" s="2928" t="s">
        <v>296</v>
      </c>
      <c r="F49" s="482"/>
      <c r="G49" s="3295">
        <v>12020101</v>
      </c>
      <c r="H49" s="798" t="s">
        <v>22</v>
      </c>
      <c r="I49" s="3151" t="s">
        <v>119</v>
      </c>
      <c r="J49" s="61" t="s">
        <v>25</v>
      </c>
      <c r="K49" s="228">
        <v>321.2</v>
      </c>
      <c r="L49" s="2993" t="s">
        <v>297</v>
      </c>
      <c r="M49" s="377">
        <v>349</v>
      </c>
      <c r="N49" s="854"/>
      <c r="O49" s="857"/>
    </row>
    <row r="50" spans="1:16" s="3" customFormat="1" ht="16.5" customHeight="1" thickBot="1" x14ac:dyDescent="0.3">
      <c r="A50" s="3247"/>
      <c r="B50" s="2983"/>
      <c r="C50" s="2986"/>
      <c r="D50" s="544"/>
      <c r="E50" s="2929"/>
      <c r="F50" s="589"/>
      <c r="G50" s="3296"/>
      <c r="H50" s="808"/>
      <c r="I50" s="3152"/>
      <c r="J50" s="57" t="s">
        <v>29</v>
      </c>
      <c r="K50" s="54">
        <f>+K49</f>
        <v>321.2</v>
      </c>
      <c r="L50" s="2994"/>
      <c r="M50" s="500"/>
      <c r="N50" s="855"/>
      <c r="O50" s="855"/>
    </row>
    <row r="51" spans="1:16" s="2" customFormat="1" ht="16.5" customHeight="1" thickBot="1" x14ac:dyDescent="0.3">
      <c r="A51" s="7" t="s">
        <v>17</v>
      </c>
      <c r="B51" s="8" t="s">
        <v>17</v>
      </c>
      <c r="C51" s="2988" t="s">
        <v>47</v>
      </c>
      <c r="D51" s="2988"/>
      <c r="E51" s="2989"/>
      <c r="F51" s="2989"/>
      <c r="G51" s="2989"/>
      <c r="H51" s="2989"/>
      <c r="I51" s="2990"/>
      <c r="J51" s="2990"/>
      <c r="K51" s="121">
        <f>K50+K48+K46+K44</f>
        <v>22702.3</v>
      </c>
      <c r="L51" s="2857"/>
      <c r="M51" s="2859"/>
      <c r="N51" s="854"/>
      <c r="O51" s="854"/>
      <c r="P51" s="3"/>
    </row>
    <row r="52" spans="1:16" s="2" customFormat="1" ht="16.5" customHeight="1" thickBot="1" x14ac:dyDescent="0.3">
      <c r="A52" s="66" t="s">
        <v>17</v>
      </c>
      <c r="B52" s="8" t="s">
        <v>39</v>
      </c>
      <c r="C52" s="2865" t="s">
        <v>48</v>
      </c>
      <c r="D52" s="2865"/>
      <c r="E52" s="2865"/>
      <c r="F52" s="2865"/>
      <c r="G52" s="2865"/>
      <c r="H52" s="2865"/>
      <c r="I52" s="2865"/>
      <c r="J52" s="2865"/>
      <c r="K52" s="2865"/>
      <c r="L52" s="2865"/>
      <c r="M52" s="2866"/>
      <c r="N52" s="854"/>
      <c r="O52" s="854"/>
    </row>
    <row r="53" spans="1:16" s="3" customFormat="1" ht="15" customHeight="1" x14ac:dyDescent="0.25">
      <c r="A53" s="793" t="s">
        <v>17</v>
      </c>
      <c r="B53" s="795" t="s">
        <v>39</v>
      </c>
      <c r="C53" s="67" t="s">
        <v>17</v>
      </c>
      <c r="D53" s="559"/>
      <c r="E53" s="3190" t="s">
        <v>49</v>
      </c>
      <c r="F53" s="2978" t="s">
        <v>176</v>
      </c>
      <c r="G53" s="576"/>
      <c r="H53" s="798">
        <v>3</v>
      </c>
      <c r="I53" s="3151" t="s">
        <v>119</v>
      </c>
      <c r="J53" s="608" t="s">
        <v>25</v>
      </c>
      <c r="K53" s="79">
        <f>3327.2-2.6</f>
        <v>3324.6</v>
      </c>
      <c r="L53" s="68"/>
      <c r="M53" s="501"/>
      <c r="N53" s="855"/>
      <c r="O53" s="856">
        <f>K53+K88+2.6</f>
        <v>3330.2</v>
      </c>
    </row>
    <row r="54" spans="1:16" s="3" customFormat="1" ht="15" customHeight="1" x14ac:dyDescent="0.25">
      <c r="A54" s="794"/>
      <c r="B54" s="796"/>
      <c r="C54" s="391"/>
      <c r="D54" s="607"/>
      <c r="E54" s="3191"/>
      <c r="F54" s="2979"/>
      <c r="G54" s="577"/>
      <c r="H54" s="131"/>
      <c r="I54" s="3156"/>
      <c r="J54" s="393" t="s">
        <v>23</v>
      </c>
      <c r="K54" s="132">
        <v>323</v>
      </c>
      <c r="L54" s="386"/>
      <c r="M54" s="442"/>
      <c r="N54" s="855"/>
      <c r="O54" s="855"/>
    </row>
    <row r="55" spans="1:16" s="3" customFormat="1" ht="15" customHeight="1" x14ac:dyDescent="0.25">
      <c r="A55" s="794"/>
      <c r="B55" s="796"/>
      <c r="C55" s="391"/>
      <c r="D55" s="607"/>
      <c r="E55" s="392"/>
      <c r="F55" s="2979"/>
      <c r="G55" s="577"/>
      <c r="H55" s="131"/>
      <c r="I55" s="3156"/>
      <c r="J55" s="396" t="s">
        <v>52</v>
      </c>
      <c r="K55" s="397">
        <v>636.6</v>
      </c>
      <c r="L55" s="386"/>
      <c r="M55" s="442"/>
      <c r="N55" s="855"/>
      <c r="O55" s="855"/>
    </row>
    <row r="56" spans="1:16" s="3" customFormat="1" ht="15" customHeight="1" x14ac:dyDescent="0.25">
      <c r="A56" s="794"/>
      <c r="B56" s="796"/>
      <c r="C56" s="391"/>
      <c r="D56" s="607"/>
      <c r="E56" s="392"/>
      <c r="F56" s="2979"/>
      <c r="G56" s="577"/>
      <c r="H56" s="131"/>
      <c r="I56" s="3156"/>
      <c r="J56" s="393" t="s">
        <v>128</v>
      </c>
      <c r="K56" s="395">
        <v>62</v>
      </c>
      <c r="L56" s="386"/>
      <c r="M56" s="442"/>
      <c r="N56" s="855"/>
      <c r="O56" s="855"/>
    </row>
    <row r="57" spans="1:16" s="3" customFormat="1" ht="15" customHeight="1" x14ac:dyDescent="0.25">
      <c r="A57" s="794"/>
      <c r="B57" s="796"/>
      <c r="C57" s="391"/>
      <c r="D57" s="607"/>
      <c r="E57" s="392"/>
      <c r="F57" s="2979"/>
      <c r="G57" s="577"/>
      <c r="H57" s="131"/>
      <c r="I57" s="3156"/>
      <c r="J57" s="393" t="s">
        <v>41</v>
      </c>
      <c r="K57" s="394">
        <v>197.7</v>
      </c>
      <c r="L57" s="386"/>
      <c r="M57" s="442"/>
      <c r="N57" s="855"/>
      <c r="O57" s="855"/>
    </row>
    <row r="58" spans="1:16" s="3" customFormat="1" ht="15" customHeight="1" x14ac:dyDescent="0.25">
      <c r="A58" s="794"/>
      <c r="B58" s="796"/>
      <c r="C58" s="391"/>
      <c r="D58" s="607"/>
      <c r="E58" s="392"/>
      <c r="F58" s="2979"/>
      <c r="G58" s="577"/>
      <c r="H58" s="131"/>
      <c r="I58" s="3156"/>
      <c r="J58" s="402" t="s">
        <v>54</v>
      </c>
      <c r="K58" s="404">
        <v>2.5</v>
      </c>
      <c r="L58" s="386"/>
      <c r="M58" s="442"/>
      <c r="N58" s="855"/>
      <c r="O58" s="855"/>
    </row>
    <row r="59" spans="1:16" s="3" customFormat="1" ht="24" customHeight="1" x14ac:dyDescent="0.25">
      <c r="A59" s="794"/>
      <c r="B59" s="796"/>
      <c r="C59" s="824"/>
      <c r="D59" s="560" t="s">
        <v>17</v>
      </c>
      <c r="E59" s="2867" t="s">
        <v>50</v>
      </c>
      <c r="F59" s="2979"/>
      <c r="G59" s="3315">
        <v>12010304</v>
      </c>
      <c r="H59" s="788"/>
      <c r="I59" s="3156"/>
      <c r="J59" s="16"/>
      <c r="K59" s="389"/>
      <c r="L59" s="45" t="s">
        <v>126</v>
      </c>
      <c r="M59" s="24">
        <v>82</v>
      </c>
      <c r="N59" s="855"/>
      <c r="O59" s="855"/>
    </row>
    <row r="60" spans="1:16" s="3" customFormat="1" ht="24" customHeight="1" x14ac:dyDescent="0.25">
      <c r="A60" s="794"/>
      <c r="B60" s="796"/>
      <c r="C60" s="824"/>
      <c r="D60" s="550"/>
      <c r="E60" s="2868"/>
      <c r="F60" s="2979"/>
      <c r="G60" s="3316"/>
      <c r="H60" s="788"/>
      <c r="I60" s="311"/>
      <c r="J60" s="778"/>
      <c r="K60" s="53"/>
      <c r="L60" s="398" t="s">
        <v>127</v>
      </c>
      <c r="M60" s="69">
        <v>59.5</v>
      </c>
      <c r="N60" s="855"/>
      <c r="O60" s="855"/>
    </row>
    <row r="61" spans="1:16" s="3" customFormat="1" ht="91.5" customHeight="1" x14ac:dyDescent="0.25">
      <c r="A61" s="794"/>
      <c r="B61" s="796"/>
      <c r="C61" s="824"/>
      <c r="D61" s="560" t="s">
        <v>39</v>
      </c>
      <c r="E61" s="190" t="s">
        <v>51</v>
      </c>
      <c r="F61" s="2979"/>
      <c r="G61" s="577">
        <v>12010301</v>
      </c>
      <c r="H61" s="788"/>
      <c r="I61" s="146"/>
      <c r="J61" s="16"/>
      <c r="K61" s="610"/>
      <c r="L61" s="609" t="s">
        <v>190</v>
      </c>
      <c r="M61" s="514" t="s">
        <v>207</v>
      </c>
      <c r="N61" s="855"/>
      <c r="O61" s="855"/>
    </row>
    <row r="62" spans="1:16" s="3" customFormat="1" ht="30" customHeight="1" x14ac:dyDescent="0.25">
      <c r="A62" s="794"/>
      <c r="B62" s="796"/>
      <c r="C62" s="824"/>
      <c r="D62" s="550"/>
      <c r="E62" s="20"/>
      <c r="F62" s="2979"/>
      <c r="G62" s="577"/>
      <c r="H62" s="788"/>
      <c r="I62" s="146"/>
      <c r="J62" s="16"/>
      <c r="K62" s="290"/>
      <c r="L62" s="529" t="s">
        <v>129</v>
      </c>
      <c r="M62" s="502">
        <v>10</v>
      </c>
      <c r="N62" s="855"/>
      <c r="O62" s="855"/>
    </row>
    <row r="63" spans="1:16" s="3" customFormat="1" ht="30" customHeight="1" x14ac:dyDescent="0.25">
      <c r="A63" s="794"/>
      <c r="B63" s="796"/>
      <c r="C63" s="824"/>
      <c r="D63" s="550"/>
      <c r="E63" s="20"/>
      <c r="F63" s="2979"/>
      <c r="G63" s="577"/>
      <c r="H63" s="788"/>
      <c r="I63" s="146"/>
      <c r="J63" s="16"/>
      <c r="K63" s="290"/>
      <c r="L63" s="838" t="s">
        <v>225</v>
      </c>
      <c r="M63" s="503">
        <v>2</v>
      </c>
      <c r="N63" s="855"/>
      <c r="O63" s="855"/>
    </row>
    <row r="64" spans="1:16" s="3" customFormat="1" ht="30" customHeight="1" x14ac:dyDescent="0.25">
      <c r="A64" s="794"/>
      <c r="B64" s="796"/>
      <c r="C64" s="824"/>
      <c r="D64" s="550"/>
      <c r="E64" s="20"/>
      <c r="F64" s="2979"/>
      <c r="G64" s="577"/>
      <c r="H64" s="788"/>
      <c r="I64" s="146"/>
      <c r="J64" s="16"/>
      <c r="K64" s="610"/>
      <c r="L64" s="837" t="s">
        <v>226</v>
      </c>
      <c r="M64" s="503">
        <v>1</v>
      </c>
      <c r="N64" s="855"/>
      <c r="O64" s="855"/>
    </row>
    <row r="65" spans="1:15" s="3" customFormat="1" ht="16.5" customHeight="1" x14ac:dyDescent="0.25">
      <c r="A65" s="794"/>
      <c r="B65" s="796"/>
      <c r="C65" s="824"/>
      <c r="D65" s="550"/>
      <c r="E65" s="20"/>
      <c r="F65" s="2979"/>
      <c r="G65" s="577"/>
      <c r="H65" s="788"/>
      <c r="I65" s="146"/>
      <c r="J65" s="16"/>
      <c r="K65" s="610"/>
      <c r="L65" s="3314" t="s">
        <v>130</v>
      </c>
      <c r="M65" s="844">
        <v>180</v>
      </c>
      <c r="N65" s="855"/>
      <c r="O65" s="855"/>
    </row>
    <row r="66" spans="1:15" s="3" customFormat="1" ht="16.5" customHeight="1" x14ac:dyDescent="0.25">
      <c r="A66" s="794"/>
      <c r="B66" s="796"/>
      <c r="C66" s="824"/>
      <c r="D66" s="550"/>
      <c r="E66" s="20"/>
      <c r="F66" s="2979"/>
      <c r="G66" s="577"/>
      <c r="H66" s="788"/>
      <c r="I66" s="146"/>
      <c r="J66" s="16"/>
      <c r="K66" s="610"/>
      <c r="L66" s="3184"/>
      <c r="M66" s="24"/>
      <c r="N66" s="855"/>
      <c r="O66" s="855"/>
    </row>
    <row r="67" spans="1:15" s="3" customFormat="1" ht="27.75" customHeight="1" x14ac:dyDescent="0.25">
      <c r="A67" s="794"/>
      <c r="B67" s="796"/>
      <c r="C67" s="824"/>
      <c r="D67" s="550"/>
      <c r="E67" s="20"/>
      <c r="F67" s="2979"/>
      <c r="G67" s="577"/>
      <c r="H67" s="788"/>
      <c r="I67" s="146"/>
      <c r="J67" s="842"/>
      <c r="K67" s="610"/>
      <c r="L67" s="45" t="s">
        <v>55</v>
      </c>
      <c r="M67" s="844" t="s">
        <v>206</v>
      </c>
      <c r="N67" s="855"/>
      <c r="O67" s="855"/>
    </row>
    <row r="68" spans="1:15" s="3" customFormat="1" ht="24.75" customHeight="1" x14ac:dyDescent="0.25">
      <c r="A68" s="794"/>
      <c r="B68" s="796"/>
      <c r="C68" s="824"/>
      <c r="D68" s="550"/>
      <c r="E68" s="20"/>
      <c r="F68" s="2979"/>
      <c r="G68" s="577"/>
      <c r="H68" s="788"/>
      <c r="I68" s="146"/>
      <c r="J68" s="842"/>
      <c r="K68" s="610"/>
      <c r="L68" s="530" t="s">
        <v>164</v>
      </c>
      <c r="M68" s="504">
        <v>250</v>
      </c>
      <c r="N68" s="855"/>
      <c r="O68" s="855"/>
    </row>
    <row r="69" spans="1:15" s="3" customFormat="1" ht="27.75" customHeight="1" x14ac:dyDescent="0.25">
      <c r="A69" s="794"/>
      <c r="B69" s="796"/>
      <c r="C69" s="824"/>
      <c r="D69" s="550"/>
      <c r="E69" s="2868" t="s">
        <v>239</v>
      </c>
      <c r="F69" s="2979"/>
      <c r="G69" s="3297">
        <v>12010319</v>
      </c>
      <c r="H69" s="788"/>
      <c r="I69" s="146"/>
      <c r="J69" s="844" t="s">
        <v>81</v>
      </c>
      <c r="K69" s="52">
        <v>43.1</v>
      </c>
      <c r="L69" s="3155" t="s">
        <v>240</v>
      </c>
      <c r="M69" s="505" t="s">
        <v>151</v>
      </c>
      <c r="N69" s="855"/>
      <c r="O69" s="855"/>
    </row>
    <row r="70" spans="1:15" s="3" customFormat="1" ht="18" customHeight="1" x14ac:dyDescent="0.25">
      <c r="A70" s="794"/>
      <c r="B70" s="796"/>
      <c r="C70" s="370"/>
      <c r="D70" s="550"/>
      <c r="E70" s="2869"/>
      <c r="F70" s="2979"/>
      <c r="G70" s="3299"/>
      <c r="H70" s="788"/>
      <c r="I70" s="146"/>
      <c r="J70" s="428"/>
      <c r="K70" s="613"/>
      <c r="L70" s="3149"/>
      <c r="M70" s="24"/>
      <c r="N70" s="855"/>
      <c r="O70" s="855"/>
    </row>
    <row r="71" spans="1:15" s="3" customFormat="1" ht="48.75" customHeight="1" x14ac:dyDescent="0.25">
      <c r="A71" s="794"/>
      <c r="B71" s="796"/>
      <c r="C71" s="824"/>
      <c r="D71" s="550"/>
      <c r="E71" s="786" t="s">
        <v>284</v>
      </c>
      <c r="F71" s="799"/>
      <c r="G71" s="757">
        <v>12010320</v>
      </c>
      <c r="H71" s="788"/>
      <c r="I71" s="146"/>
      <c r="J71" s="737" t="s">
        <v>81</v>
      </c>
      <c r="K71" s="752">
        <v>7.3</v>
      </c>
      <c r="L71" s="779" t="s">
        <v>240</v>
      </c>
      <c r="M71" s="16">
        <v>3</v>
      </c>
      <c r="N71" s="855"/>
      <c r="O71" s="855"/>
    </row>
    <row r="72" spans="1:15" s="3" customFormat="1" ht="56.25" customHeight="1" x14ac:dyDescent="0.25">
      <c r="A72" s="794"/>
      <c r="B72" s="796"/>
      <c r="C72" s="824"/>
      <c r="D72" s="560" t="s">
        <v>43</v>
      </c>
      <c r="E72" s="190" t="s">
        <v>53</v>
      </c>
      <c r="F72" s="348"/>
      <c r="G72" s="815">
        <v>12010302</v>
      </c>
      <c r="H72" s="788"/>
      <c r="I72" s="821"/>
      <c r="J72" s="16"/>
      <c r="K72" s="53"/>
      <c r="L72" s="773" t="s">
        <v>191</v>
      </c>
      <c r="M72" s="506" t="s">
        <v>131</v>
      </c>
      <c r="N72" s="855"/>
      <c r="O72" s="855"/>
    </row>
    <row r="73" spans="1:15" s="3" customFormat="1" ht="15.75" customHeight="1" x14ac:dyDescent="0.25">
      <c r="A73" s="794"/>
      <c r="B73" s="796"/>
      <c r="C73" s="824"/>
      <c r="D73" s="550"/>
      <c r="E73" s="20"/>
      <c r="F73" s="348"/>
      <c r="G73" s="816"/>
      <c r="H73" s="788"/>
      <c r="I73" s="146"/>
      <c r="J73" s="16"/>
      <c r="K73" s="53"/>
      <c r="L73" s="3155" t="s">
        <v>132</v>
      </c>
      <c r="M73" s="506" t="s">
        <v>133</v>
      </c>
      <c r="N73" s="855"/>
      <c r="O73" s="855"/>
    </row>
    <row r="74" spans="1:15" s="3" customFormat="1" ht="15.75" customHeight="1" x14ac:dyDescent="0.25">
      <c r="A74" s="794"/>
      <c r="B74" s="796"/>
      <c r="C74" s="824"/>
      <c r="D74" s="550"/>
      <c r="E74" s="20"/>
      <c r="F74" s="348"/>
      <c r="G74" s="816"/>
      <c r="H74" s="788"/>
      <c r="I74" s="146"/>
      <c r="J74" s="16"/>
      <c r="K74" s="53"/>
      <c r="L74" s="3149"/>
      <c r="M74" s="498"/>
      <c r="N74" s="855"/>
      <c r="O74" s="855"/>
    </row>
    <row r="75" spans="1:15" s="3" customFormat="1" ht="31.5" customHeight="1" x14ac:dyDescent="0.25">
      <c r="A75" s="794"/>
      <c r="B75" s="796"/>
      <c r="C75" s="824"/>
      <c r="D75" s="550"/>
      <c r="E75" s="100"/>
      <c r="F75" s="348"/>
      <c r="G75" s="817"/>
      <c r="H75" s="788"/>
      <c r="I75" s="146"/>
      <c r="J75" s="428"/>
      <c r="K75" s="430"/>
      <c r="L75" s="773" t="s">
        <v>234</v>
      </c>
      <c r="M75" s="506" t="s">
        <v>233</v>
      </c>
      <c r="N75" s="855"/>
      <c r="O75" s="855"/>
    </row>
    <row r="76" spans="1:15" s="3" customFormat="1" ht="56.25" customHeight="1" x14ac:dyDescent="0.25">
      <c r="A76" s="794"/>
      <c r="B76" s="796"/>
      <c r="C76" s="824"/>
      <c r="D76" s="560" t="s">
        <v>45</v>
      </c>
      <c r="E76" s="785" t="s">
        <v>56</v>
      </c>
      <c r="F76" s="348"/>
      <c r="G76" s="577">
        <v>12010305</v>
      </c>
      <c r="H76" s="788"/>
      <c r="I76" s="311"/>
      <c r="J76" s="16"/>
      <c r="K76" s="72"/>
      <c r="L76" s="70" t="s">
        <v>165</v>
      </c>
      <c r="M76" s="28">
        <v>6</v>
      </c>
      <c r="N76" s="855"/>
      <c r="O76" s="855"/>
    </row>
    <row r="77" spans="1:15" s="3" customFormat="1" ht="42.6" customHeight="1" x14ac:dyDescent="0.25">
      <c r="A77" s="794"/>
      <c r="B77" s="796"/>
      <c r="C77" s="824"/>
      <c r="D77" s="550"/>
      <c r="E77" s="786"/>
      <c r="F77" s="348"/>
      <c r="G77" s="577"/>
      <c r="H77" s="788"/>
      <c r="I77" s="311"/>
      <c r="J77" s="16"/>
      <c r="K77" s="72"/>
      <c r="L77" s="45" t="s">
        <v>208</v>
      </c>
      <c r="M77" s="24">
        <v>3</v>
      </c>
      <c r="N77" s="855"/>
      <c r="O77" s="855"/>
    </row>
    <row r="78" spans="1:15" s="3" customFormat="1" ht="27" customHeight="1" x14ac:dyDescent="0.25">
      <c r="A78" s="794"/>
      <c r="B78" s="796"/>
      <c r="C78" s="824"/>
      <c r="D78" s="550"/>
      <c r="E78" s="786"/>
      <c r="F78" s="348"/>
      <c r="G78" s="577"/>
      <c r="H78" s="788"/>
      <c r="I78" s="311"/>
      <c r="J78" s="16"/>
      <c r="K78" s="611"/>
      <c r="L78" s="316" t="s">
        <v>215</v>
      </c>
      <c r="M78" s="507">
        <v>352</v>
      </c>
      <c r="N78" s="855"/>
      <c r="O78" s="855"/>
    </row>
    <row r="79" spans="1:15" s="3" customFormat="1" ht="45.75" customHeight="1" x14ac:dyDescent="0.25">
      <c r="A79" s="478"/>
      <c r="B79" s="479"/>
      <c r="C79" s="233"/>
      <c r="D79" s="551"/>
      <c r="E79" s="100"/>
      <c r="F79" s="909"/>
      <c r="G79" s="578"/>
      <c r="H79" s="224"/>
      <c r="I79" s="910"/>
      <c r="J79" s="24"/>
      <c r="K79" s="911"/>
      <c r="L79" s="70" t="s">
        <v>134</v>
      </c>
      <c r="M79" s="24">
        <v>12</v>
      </c>
      <c r="N79" s="855"/>
      <c r="O79" s="855"/>
    </row>
    <row r="80" spans="1:15" s="3" customFormat="1" ht="67.5" customHeight="1" x14ac:dyDescent="0.25">
      <c r="A80" s="794"/>
      <c r="B80" s="796"/>
      <c r="C80" s="824"/>
      <c r="D80" s="550"/>
      <c r="E80" s="20"/>
      <c r="F80" s="348"/>
      <c r="G80" s="577"/>
      <c r="H80" s="788"/>
      <c r="I80" s="311"/>
      <c r="J80" s="16"/>
      <c r="K80" s="73"/>
      <c r="L80" s="45" t="s">
        <v>135</v>
      </c>
      <c r="M80" s="24">
        <v>18</v>
      </c>
      <c r="N80" s="855"/>
      <c r="O80" s="855"/>
    </row>
    <row r="81" spans="1:15" s="3" customFormat="1" ht="27" customHeight="1" x14ac:dyDescent="0.25">
      <c r="A81" s="794"/>
      <c r="B81" s="796"/>
      <c r="C81" s="824"/>
      <c r="D81" s="550"/>
      <c r="E81" s="20"/>
      <c r="F81" s="348"/>
      <c r="G81" s="577"/>
      <c r="H81" s="788"/>
      <c r="I81" s="311"/>
      <c r="J81" s="16"/>
      <c r="K81" s="73"/>
      <c r="L81" s="2937" t="s">
        <v>136</v>
      </c>
      <c r="M81" s="825">
        <v>12</v>
      </c>
      <c r="N81" s="855"/>
      <c r="O81" s="855"/>
    </row>
    <row r="82" spans="1:15" s="3" customFormat="1" ht="17.45" customHeight="1" x14ac:dyDescent="0.25">
      <c r="A82" s="794"/>
      <c r="B82" s="796"/>
      <c r="C82" s="824"/>
      <c r="D82" s="550"/>
      <c r="E82" s="20"/>
      <c r="F82" s="348"/>
      <c r="G82" s="577"/>
      <c r="H82" s="788"/>
      <c r="I82" s="311"/>
      <c r="J82" s="16"/>
      <c r="K82" s="73"/>
      <c r="L82" s="2938"/>
      <c r="M82" s="16"/>
      <c r="N82" s="855"/>
      <c r="O82" s="855"/>
    </row>
    <row r="83" spans="1:15" s="3" customFormat="1" ht="45" customHeight="1" x14ac:dyDescent="0.25">
      <c r="A83" s="794"/>
      <c r="B83" s="796"/>
      <c r="C83" s="824"/>
      <c r="D83" s="550"/>
      <c r="E83" s="232" t="s">
        <v>219</v>
      </c>
      <c r="F83" s="348"/>
      <c r="G83" s="586">
        <v>12010315</v>
      </c>
      <c r="H83" s="788"/>
      <c r="I83" s="311"/>
      <c r="J83" s="16"/>
      <c r="K83" s="405"/>
      <c r="L83" s="232" t="s">
        <v>220</v>
      </c>
      <c r="M83" s="508">
        <v>3</v>
      </c>
      <c r="N83" s="855"/>
      <c r="O83" s="855"/>
    </row>
    <row r="84" spans="1:15" s="3" customFormat="1" ht="44.25" customHeight="1" x14ac:dyDescent="0.25">
      <c r="A84" s="794"/>
      <c r="B84" s="796"/>
      <c r="C84" s="824"/>
      <c r="D84" s="550"/>
      <c r="E84" s="232" t="s">
        <v>221</v>
      </c>
      <c r="F84" s="348"/>
      <c r="G84" s="578">
        <v>12010316</v>
      </c>
      <c r="H84" s="788"/>
      <c r="I84" s="821"/>
      <c r="J84" s="16"/>
      <c r="K84" s="405"/>
      <c r="L84" s="232" t="s">
        <v>222</v>
      </c>
      <c r="M84" s="508">
        <v>3</v>
      </c>
      <c r="N84" s="855"/>
      <c r="O84" s="855"/>
    </row>
    <row r="85" spans="1:15" s="3" customFormat="1" ht="18.75" customHeight="1" x14ac:dyDescent="0.25">
      <c r="A85" s="794"/>
      <c r="B85" s="796"/>
      <c r="C85" s="824"/>
      <c r="D85" s="550"/>
      <c r="E85" s="2868" t="s">
        <v>57</v>
      </c>
      <c r="F85" s="348"/>
      <c r="G85" s="577"/>
      <c r="H85" s="788"/>
      <c r="I85" s="311"/>
      <c r="J85" s="16"/>
      <c r="K85" s="253"/>
      <c r="L85" s="2852" t="s">
        <v>137</v>
      </c>
      <c r="M85" s="16">
        <v>40</v>
      </c>
      <c r="N85" s="855"/>
      <c r="O85" s="855"/>
    </row>
    <row r="86" spans="1:15" s="3" customFormat="1" ht="60.75" customHeight="1" x14ac:dyDescent="0.25">
      <c r="A86" s="794"/>
      <c r="B86" s="796"/>
      <c r="C86" s="824"/>
      <c r="D86" s="550"/>
      <c r="E86" s="2869"/>
      <c r="F86" s="348"/>
      <c r="G86" s="577"/>
      <c r="H86" s="788"/>
      <c r="I86" s="144"/>
      <c r="J86" s="16"/>
      <c r="K86" s="73"/>
      <c r="L86" s="2852"/>
      <c r="M86" s="16"/>
      <c r="N86" s="855"/>
      <c r="O86" s="855"/>
    </row>
    <row r="87" spans="1:15" s="3" customFormat="1" ht="24.75" customHeight="1" x14ac:dyDescent="0.25">
      <c r="A87" s="794"/>
      <c r="B87" s="796"/>
      <c r="C87" s="824"/>
      <c r="D87" s="550"/>
      <c r="E87" s="2867" t="s">
        <v>249</v>
      </c>
      <c r="F87" s="348"/>
      <c r="G87" s="3297">
        <v>12010318</v>
      </c>
      <c r="H87" s="788"/>
      <c r="I87" s="144"/>
      <c r="J87" s="825" t="s">
        <v>287</v>
      </c>
      <c r="K87" s="848">
        <v>16.5</v>
      </c>
      <c r="L87" s="2937" t="s">
        <v>250</v>
      </c>
      <c r="M87" s="825">
        <v>104</v>
      </c>
      <c r="N87" s="855"/>
      <c r="O87" s="855"/>
    </row>
    <row r="88" spans="1:15" s="3" customFormat="1" ht="24.75" customHeight="1" x14ac:dyDescent="0.25">
      <c r="A88" s="794"/>
      <c r="B88" s="796"/>
      <c r="C88" s="824"/>
      <c r="D88" s="551"/>
      <c r="E88" s="2869"/>
      <c r="F88" s="348"/>
      <c r="G88" s="3299"/>
      <c r="H88" s="788"/>
      <c r="I88" s="144"/>
      <c r="J88" s="28" t="s">
        <v>25</v>
      </c>
      <c r="K88" s="849">
        <v>3</v>
      </c>
      <c r="L88" s="2938"/>
      <c r="M88" s="24"/>
      <c r="N88" s="855"/>
      <c r="O88" s="855"/>
    </row>
    <row r="89" spans="1:15" s="3" customFormat="1" ht="83.25" customHeight="1" x14ac:dyDescent="0.25">
      <c r="A89" s="794"/>
      <c r="B89" s="796"/>
      <c r="C89" s="824"/>
      <c r="D89" s="550" t="s">
        <v>46</v>
      </c>
      <c r="E89" s="2868" t="s">
        <v>58</v>
      </c>
      <c r="F89" s="348"/>
      <c r="G89" s="816">
        <v>12010303</v>
      </c>
      <c r="H89" s="788"/>
      <c r="I89" s="821"/>
      <c r="J89" s="16"/>
      <c r="K89" s="253"/>
      <c r="L89" s="45" t="s">
        <v>192</v>
      </c>
      <c r="M89" s="845" t="s">
        <v>138</v>
      </c>
      <c r="N89" s="855"/>
      <c r="O89" s="855"/>
    </row>
    <row r="90" spans="1:15" s="3" customFormat="1" ht="16.5" customHeight="1" x14ac:dyDescent="0.25">
      <c r="A90" s="794"/>
      <c r="B90" s="796"/>
      <c r="C90" s="824"/>
      <c r="D90" s="550"/>
      <c r="E90" s="2868"/>
      <c r="F90" s="348"/>
      <c r="G90" s="816"/>
      <c r="H90" s="788"/>
      <c r="I90" s="146"/>
      <c r="J90" s="16"/>
      <c r="K90" s="73"/>
      <c r="L90" s="301" t="s">
        <v>126</v>
      </c>
      <c r="M90" s="509">
        <v>74</v>
      </c>
      <c r="N90" s="855"/>
      <c r="O90" s="855"/>
    </row>
    <row r="91" spans="1:15" s="3" customFormat="1" ht="15" customHeight="1" x14ac:dyDescent="0.25">
      <c r="A91" s="794"/>
      <c r="B91" s="796"/>
      <c r="C91" s="824"/>
      <c r="D91" s="550"/>
      <c r="E91" s="2868"/>
      <c r="F91" s="348"/>
      <c r="G91" s="816"/>
      <c r="H91" s="788"/>
      <c r="I91" s="146"/>
      <c r="J91" s="16"/>
      <c r="K91" s="73"/>
      <c r="L91" s="3214" t="s">
        <v>129</v>
      </c>
      <c r="M91" s="503">
        <v>4</v>
      </c>
      <c r="N91" s="855"/>
      <c r="O91" s="855"/>
    </row>
    <row r="92" spans="1:15" s="3" customFormat="1" ht="14.25" customHeight="1" x14ac:dyDescent="0.25">
      <c r="A92" s="794"/>
      <c r="B92" s="796"/>
      <c r="C92" s="824"/>
      <c r="D92" s="550"/>
      <c r="E92" s="2868"/>
      <c r="F92" s="348"/>
      <c r="G92" s="816"/>
      <c r="H92" s="788"/>
      <c r="I92" s="146"/>
      <c r="J92" s="16"/>
      <c r="K92" s="73"/>
      <c r="L92" s="3323"/>
      <c r="M92" s="510"/>
      <c r="N92" s="855"/>
      <c r="O92" s="855"/>
    </row>
    <row r="93" spans="1:15" s="3" customFormat="1" ht="29.25" customHeight="1" x14ac:dyDescent="0.25">
      <c r="A93" s="794"/>
      <c r="B93" s="796"/>
      <c r="C93" s="824"/>
      <c r="D93" s="560" t="s">
        <v>78</v>
      </c>
      <c r="E93" s="2867" t="s">
        <v>59</v>
      </c>
      <c r="F93" s="348"/>
      <c r="G93" s="3297">
        <v>12010306</v>
      </c>
      <c r="H93" s="788"/>
      <c r="I93" s="146"/>
      <c r="J93" s="16"/>
      <c r="K93" s="53"/>
      <c r="L93" s="70" t="s">
        <v>140</v>
      </c>
      <c r="M93" s="508">
        <v>40</v>
      </c>
      <c r="N93" s="855"/>
      <c r="O93" s="855"/>
    </row>
    <row r="94" spans="1:15" s="3" customFormat="1" ht="21" customHeight="1" x14ac:dyDescent="0.25">
      <c r="A94" s="794"/>
      <c r="B94" s="796"/>
      <c r="C94" s="824"/>
      <c r="D94" s="550"/>
      <c r="E94" s="2868"/>
      <c r="F94" s="348"/>
      <c r="G94" s="3298"/>
      <c r="H94" s="788"/>
      <c r="I94" s="146"/>
      <c r="J94" s="16"/>
      <c r="K94" s="53"/>
      <c r="L94" s="2937" t="s">
        <v>139</v>
      </c>
      <c r="M94" s="825">
        <v>74</v>
      </c>
      <c r="N94" s="855"/>
      <c r="O94" s="856"/>
    </row>
    <row r="95" spans="1:15" s="3" customFormat="1" ht="21" customHeight="1" x14ac:dyDescent="0.25">
      <c r="A95" s="794"/>
      <c r="B95" s="796"/>
      <c r="C95" s="824"/>
      <c r="D95" s="550"/>
      <c r="E95" s="2868"/>
      <c r="F95" s="348"/>
      <c r="G95" s="3298"/>
      <c r="H95" s="788"/>
      <c r="I95" s="146"/>
      <c r="J95" s="16"/>
      <c r="K95" s="53"/>
      <c r="L95" s="2852"/>
      <c r="M95" s="16"/>
      <c r="N95" s="855"/>
      <c r="O95" s="855"/>
    </row>
    <row r="96" spans="1:15" s="3" customFormat="1" ht="13.9" customHeight="1" x14ac:dyDescent="0.25">
      <c r="A96" s="794"/>
      <c r="B96" s="796"/>
      <c r="C96" s="824"/>
      <c r="D96" s="551"/>
      <c r="E96" s="2869"/>
      <c r="F96" s="348"/>
      <c r="G96" s="3299"/>
      <c r="H96" s="788"/>
      <c r="I96" s="146"/>
      <c r="J96" s="612"/>
      <c r="K96" s="430"/>
      <c r="L96" s="2938"/>
      <c r="M96" s="24"/>
      <c r="N96" s="855"/>
      <c r="O96" s="855"/>
    </row>
    <row r="97" spans="1:15" s="3" customFormat="1" ht="14.25" customHeight="1" x14ac:dyDescent="0.25">
      <c r="A97" s="794"/>
      <c r="B97" s="796"/>
      <c r="C97" s="824"/>
      <c r="D97" s="550" t="s">
        <v>79</v>
      </c>
      <c r="E97" s="2867" t="s">
        <v>60</v>
      </c>
      <c r="F97" s="590"/>
      <c r="G97" s="3297">
        <v>12010307</v>
      </c>
      <c r="H97" s="788"/>
      <c r="I97" s="146"/>
      <c r="J97" s="16"/>
      <c r="K97" s="74"/>
      <c r="L97" s="45" t="s">
        <v>140</v>
      </c>
      <c r="M97" s="16">
        <v>22</v>
      </c>
      <c r="N97" s="855"/>
      <c r="O97" s="855"/>
    </row>
    <row r="98" spans="1:15" s="3" customFormat="1" ht="14.25" customHeight="1" x14ac:dyDescent="0.25">
      <c r="A98" s="794"/>
      <c r="B98" s="796"/>
      <c r="C98" s="824"/>
      <c r="D98" s="550"/>
      <c r="E98" s="2868"/>
      <c r="F98" s="590"/>
      <c r="G98" s="3298"/>
      <c r="H98" s="788"/>
      <c r="I98" s="146"/>
      <c r="J98" s="16"/>
      <c r="K98" s="74"/>
      <c r="L98" s="2937" t="s">
        <v>139</v>
      </c>
      <c r="M98" s="825">
        <v>71</v>
      </c>
      <c r="N98" s="855"/>
      <c r="O98" s="855"/>
    </row>
    <row r="99" spans="1:15" s="3" customFormat="1" ht="14.25" customHeight="1" x14ac:dyDescent="0.25">
      <c r="A99" s="794"/>
      <c r="B99" s="796"/>
      <c r="C99" s="824"/>
      <c r="D99" s="550"/>
      <c r="E99" s="20"/>
      <c r="F99" s="590"/>
      <c r="G99" s="3298"/>
      <c r="H99" s="788"/>
      <c r="I99" s="146"/>
      <c r="J99" s="16"/>
      <c r="K99" s="74"/>
      <c r="L99" s="2938"/>
      <c r="M99" s="511"/>
      <c r="N99" s="855"/>
      <c r="O99" s="855"/>
    </row>
    <row r="100" spans="1:15" s="3" customFormat="1" ht="15" customHeight="1" x14ac:dyDescent="0.25">
      <c r="A100" s="794"/>
      <c r="B100" s="796"/>
      <c r="C100" s="824"/>
      <c r="D100" s="550"/>
      <c r="E100" s="20"/>
      <c r="F100" s="590"/>
      <c r="G100" s="3298"/>
      <c r="H100" s="788"/>
      <c r="I100" s="146"/>
      <c r="J100" s="16"/>
      <c r="K100" s="74"/>
      <c r="L100" s="3155" t="s">
        <v>141</v>
      </c>
      <c r="M100" s="506" t="s">
        <v>67</v>
      </c>
      <c r="N100" s="855"/>
      <c r="O100" s="855"/>
    </row>
    <row r="101" spans="1:15" s="3" customFormat="1" ht="38.450000000000003" customHeight="1" x14ac:dyDescent="0.25">
      <c r="A101" s="794"/>
      <c r="B101" s="796"/>
      <c r="C101" s="824"/>
      <c r="D101" s="550"/>
      <c r="E101" s="20"/>
      <c r="F101" s="590"/>
      <c r="G101" s="816"/>
      <c r="H101" s="788"/>
      <c r="I101" s="146"/>
      <c r="J101" s="16"/>
      <c r="K101" s="254"/>
      <c r="L101" s="3149"/>
      <c r="M101" s="24"/>
      <c r="N101" s="855"/>
      <c r="O101" s="855"/>
    </row>
    <row r="102" spans="1:15" s="3" customFormat="1" ht="53.25" customHeight="1" x14ac:dyDescent="0.25">
      <c r="A102" s="794"/>
      <c r="B102" s="796"/>
      <c r="C102" s="824"/>
      <c r="D102" s="550"/>
      <c r="E102" s="20"/>
      <c r="F102" s="590"/>
      <c r="G102" s="816"/>
      <c r="H102" s="788"/>
      <c r="I102" s="146"/>
      <c r="J102" s="16"/>
      <c r="K102" s="74"/>
      <c r="L102" s="301" t="s">
        <v>142</v>
      </c>
      <c r="M102" s="28">
        <v>40</v>
      </c>
      <c r="N102" s="855"/>
      <c r="O102" s="855"/>
    </row>
    <row r="103" spans="1:15" s="3" customFormat="1" ht="14.25" customHeight="1" x14ac:dyDescent="0.25">
      <c r="A103" s="794"/>
      <c r="B103" s="796"/>
      <c r="C103" s="824"/>
      <c r="D103" s="550"/>
      <c r="E103" s="20"/>
      <c r="F103" s="590"/>
      <c r="G103" s="816"/>
      <c r="H103" s="788"/>
      <c r="I103" s="146"/>
      <c r="J103" s="16"/>
      <c r="K103" s="382"/>
      <c r="L103" s="3255" t="s">
        <v>217</v>
      </c>
      <c r="M103" s="512" t="s">
        <v>101</v>
      </c>
      <c r="N103" s="855"/>
      <c r="O103" s="855"/>
    </row>
    <row r="104" spans="1:15" s="3" customFormat="1" ht="14.25" customHeight="1" x14ac:dyDescent="0.25">
      <c r="A104" s="794"/>
      <c r="B104" s="796"/>
      <c r="C104" s="824"/>
      <c r="D104" s="550"/>
      <c r="E104" s="20"/>
      <c r="F104" s="590"/>
      <c r="G104" s="816"/>
      <c r="H104" s="788"/>
      <c r="I104" s="146"/>
      <c r="J104" s="612"/>
      <c r="K104" s="614"/>
      <c r="L104" s="3255"/>
      <c r="M104" s="419"/>
      <c r="N104" s="855"/>
      <c r="O104" s="855"/>
    </row>
    <row r="105" spans="1:15" s="77" customFormat="1" ht="32.25" customHeight="1" x14ac:dyDescent="0.25">
      <c r="A105" s="877"/>
      <c r="B105" s="878"/>
      <c r="C105" s="76"/>
      <c r="D105" s="192" t="s">
        <v>143</v>
      </c>
      <c r="E105" s="190" t="s">
        <v>61</v>
      </c>
      <c r="F105" s="590"/>
      <c r="G105" s="3297">
        <v>12010308</v>
      </c>
      <c r="H105" s="880"/>
      <c r="I105" s="146"/>
      <c r="J105" s="16"/>
      <c r="K105" s="72"/>
      <c r="L105" s="70" t="s">
        <v>140</v>
      </c>
      <c r="M105" s="28">
        <v>45</v>
      </c>
      <c r="N105" s="858"/>
      <c r="O105" s="859"/>
    </row>
    <row r="106" spans="1:15" s="77" customFormat="1" ht="18" customHeight="1" x14ac:dyDescent="0.25">
      <c r="A106" s="78"/>
      <c r="B106" s="878"/>
      <c r="C106" s="76"/>
      <c r="D106" s="42"/>
      <c r="E106" s="20"/>
      <c r="F106" s="590"/>
      <c r="G106" s="3298"/>
      <c r="H106" s="880"/>
      <c r="I106" s="146"/>
      <c r="J106" s="16"/>
      <c r="K106" s="72"/>
      <c r="L106" s="2937" t="s">
        <v>139</v>
      </c>
      <c r="M106" s="887">
        <v>77</v>
      </c>
      <c r="N106" s="859"/>
      <c r="O106" s="859"/>
    </row>
    <row r="107" spans="1:15" s="77" customFormat="1" ht="18" customHeight="1" x14ac:dyDescent="0.25">
      <c r="A107" s="78"/>
      <c r="B107" s="878"/>
      <c r="C107" s="76"/>
      <c r="D107" s="42"/>
      <c r="E107" s="20"/>
      <c r="F107" s="590"/>
      <c r="G107" s="3298"/>
      <c r="H107" s="880"/>
      <c r="I107" s="146"/>
      <c r="J107" s="16"/>
      <c r="K107" s="72"/>
      <c r="L107" s="2852"/>
      <c r="M107" s="16"/>
      <c r="N107" s="859"/>
      <c r="O107" s="859"/>
    </row>
    <row r="108" spans="1:15" s="77" customFormat="1" ht="18" customHeight="1" x14ac:dyDescent="0.25">
      <c r="A108" s="914"/>
      <c r="B108" s="479"/>
      <c r="C108" s="915"/>
      <c r="D108" s="39"/>
      <c r="E108" s="100"/>
      <c r="F108" s="916"/>
      <c r="G108" s="3299"/>
      <c r="H108" s="224"/>
      <c r="I108" s="917"/>
      <c r="J108" s="24"/>
      <c r="K108" s="49"/>
      <c r="L108" s="2938"/>
      <c r="M108" s="24"/>
      <c r="N108" s="859"/>
      <c r="O108" s="859"/>
    </row>
    <row r="109" spans="1:15" s="77" customFormat="1" ht="15.75" customHeight="1" x14ac:dyDescent="0.25">
      <c r="A109" s="78"/>
      <c r="B109" s="796"/>
      <c r="C109" s="76"/>
      <c r="D109" s="42"/>
      <c r="E109" s="20"/>
      <c r="F109" s="590"/>
      <c r="G109" s="912"/>
      <c r="H109" s="788"/>
      <c r="I109" s="146"/>
      <c r="J109" s="772"/>
      <c r="K109" s="97"/>
      <c r="L109" s="2868" t="s">
        <v>209</v>
      </c>
      <c r="M109" s="16">
        <v>53</v>
      </c>
      <c r="N109" s="859"/>
      <c r="O109" s="859"/>
    </row>
    <row r="110" spans="1:15" s="77" customFormat="1" ht="15.75" customHeight="1" x14ac:dyDescent="0.25">
      <c r="A110" s="78"/>
      <c r="B110" s="796"/>
      <c r="C110" s="76"/>
      <c r="D110" s="39"/>
      <c r="E110" s="100"/>
      <c r="F110" s="591"/>
      <c r="G110" s="913"/>
      <c r="H110" s="788"/>
      <c r="I110" s="146"/>
      <c r="J110" s="197" t="s">
        <v>29</v>
      </c>
      <c r="K110" s="261">
        <f>SUM(K53:K109)</f>
        <v>4616.3</v>
      </c>
      <c r="L110" s="2869"/>
      <c r="M110" s="24"/>
      <c r="N110" s="859"/>
      <c r="O110" s="859"/>
    </row>
    <row r="111" spans="1:15" s="77" customFormat="1" ht="47.25" customHeight="1" x14ac:dyDescent="0.25">
      <c r="A111" s="794"/>
      <c r="B111" s="796"/>
      <c r="C111" s="76"/>
      <c r="D111" s="42" t="s">
        <v>144</v>
      </c>
      <c r="E111" s="190" t="s">
        <v>231</v>
      </c>
      <c r="F111" s="592"/>
      <c r="G111" s="818">
        <v>12010317</v>
      </c>
      <c r="H111" s="318"/>
      <c r="I111" s="287"/>
      <c r="J111" s="327" t="s">
        <v>25</v>
      </c>
      <c r="K111" s="269">
        <v>2.6</v>
      </c>
      <c r="L111" s="190" t="s">
        <v>214</v>
      </c>
      <c r="M111" s="327">
        <v>5</v>
      </c>
      <c r="N111" s="859"/>
      <c r="O111" s="859"/>
    </row>
    <row r="112" spans="1:15" s="77" customFormat="1" ht="17.25" customHeight="1" thickBot="1" x14ac:dyDescent="0.3">
      <c r="A112" s="78"/>
      <c r="B112" s="796"/>
      <c r="C112" s="76"/>
      <c r="D112" s="113"/>
      <c r="E112" s="2966" t="s">
        <v>38</v>
      </c>
      <c r="F112" s="2967"/>
      <c r="G112" s="2967"/>
      <c r="H112" s="2967"/>
      <c r="I112" s="2967"/>
      <c r="J112" s="2968"/>
      <c r="K112" s="85">
        <f>K111+K110</f>
        <v>4618.9000000000005</v>
      </c>
      <c r="L112" s="227"/>
      <c r="M112" s="826"/>
      <c r="N112" s="859"/>
      <c r="O112" s="859"/>
    </row>
    <row r="113" spans="1:21" s="83" customFormat="1" ht="47.25" customHeight="1" x14ac:dyDescent="0.25">
      <c r="A113" s="3251" t="s">
        <v>17</v>
      </c>
      <c r="B113" s="2941" t="s">
        <v>39</v>
      </c>
      <c r="C113" s="2943" t="s">
        <v>39</v>
      </c>
      <c r="D113" s="545"/>
      <c r="E113" s="2910" t="s">
        <v>62</v>
      </c>
      <c r="F113" s="2946" t="s">
        <v>177</v>
      </c>
      <c r="G113" s="3295">
        <v>12020102</v>
      </c>
      <c r="H113" s="2948" t="s">
        <v>22</v>
      </c>
      <c r="I113" s="217" t="s">
        <v>119</v>
      </c>
      <c r="J113" s="839" t="s">
        <v>25</v>
      </c>
      <c r="K113" s="528">
        <v>236.9</v>
      </c>
      <c r="L113" s="2910" t="s">
        <v>160</v>
      </c>
      <c r="M113" s="814">
        <v>60</v>
      </c>
      <c r="N113" s="860"/>
      <c r="O113" s="861"/>
      <c r="P113" s="90"/>
      <c r="Q113" s="90"/>
      <c r="R113" s="90"/>
    </row>
    <row r="114" spans="1:21" s="90" customFormat="1" ht="21.75" customHeight="1" thickBot="1" x14ac:dyDescent="0.3">
      <c r="A114" s="3252"/>
      <c r="B114" s="2942"/>
      <c r="C114" s="2944"/>
      <c r="D114" s="546"/>
      <c r="E114" s="2945"/>
      <c r="F114" s="2947"/>
      <c r="G114" s="3296"/>
      <c r="H114" s="2949"/>
      <c r="I114" s="310"/>
      <c r="J114" s="84" t="s">
        <v>29</v>
      </c>
      <c r="K114" s="85">
        <f>SUM(K113)</f>
        <v>236.9</v>
      </c>
      <c r="L114" s="2945"/>
      <c r="M114" s="513"/>
      <c r="N114" s="862"/>
      <c r="O114" s="862"/>
    </row>
    <row r="115" spans="1:21" s="2" customFormat="1" ht="42" customHeight="1" x14ac:dyDescent="0.25">
      <c r="A115" s="91" t="s">
        <v>17</v>
      </c>
      <c r="B115" s="92" t="s">
        <v>39</v>
      </c>
      <c r="C115" s="374" t="s">
        <v>43</v>
      </c>
      <c r="D115" s="538"/>
      <c r="E115" s="2885" t="s">
        <v>63</v>
      </c>
      <c r="F115" s="809"/>
      <c r="G115" s="3298">
        <v>1201020101</v>
      </c>
      <c r="H115" s="109" t="s">
        <v>22</v>
      </c>
      <c r="I115" s="146" t="s">
        <v>119</v>
      </c>
      <c r="J115" s="840" t="s">
        <v>25</v>
      </c>
      <c r="K115" s="399">
        <v>422.7</v>
      </c>
      <c r="L115" s="775" t="s">
        <v>64</v>
      </c>
      <c r="M115" s="381">
        <v>77</v>
      </c>
      <c r="N115" s="854"/>
      <c r="O115" s="854"/>
    </row>
    <row r="116" spans="1:21" s="2" customFormat="1" ht="53.25" customHeight="1" x14ac:dyDescent="0.25">
      <c r="A116" s="95"/>
      <c r="B116" s="96"/>
      <c r="C116" s="805"/>
      <c r="D116" s="539"/>
      <c r="E116" s="2885"/>
      <c r="F116" s="809"/>
      <c r="G116" s="3298"/>
      <c r="H116" s="109"/>
      <c r="I116" s="146"/>
      <c r="J116" s="821"/>
      <c r="K116" s="97"/>
      <c r="L116" s="70" t="s">
        <v>65</v>
      </c>
      <c r="M116" s="400">
        <v>208</v>
      </c>
      <c r="N116" s="854"/>
      <c r="O116" s="854"/>
    </row>
    <row r="117" spans="1:21" s="2" customFormat="1" ht="44.25" customHeight="1" x14ac:dyDescent="0.25">
      <c r="A117" s="95"/>
      <c r="B117" s="96"/>
      <c r="C117" s="14"/>
      <c r="D117" s="553"/>
      <c r="E117" s="790"/>
      <c r="F117" s="809"/>
      <c r="G117" s="3299"/>
      <c r="H117" s="109"/>
      <c r="I117" s="146"/>
      <c r="J117" s="821"/>
      <c r="K117" s="72"/>
      <c r="L117" s="773" t="s">
        <v>66</v>
      </c>
      <c r="M117" s="506" t="s">
        <v>68</v>
      </c>
      <c r="N117" s="854"/>
      <c r="O117" s="854"/>
      <c r="S117" s="3"/>
    </row>
    <row r="118" spans="1:21" s="2" customFormat="1" ht="68.25" customHeight="1" x14ac:dyDescent="0.25">
      <c r="A118" s="95"/>
      <c r="B118" s="96"/>
      <c r="C118" s="805"/>
      <c r="D118" s="562" t="s">
        <v>17</v>
      </c>
      <c r="E118" s="70" t="s">
        <v>145</v>
      </c>
      <c r="F118" s="834"/>
      <c r="G118" s="817">
        <v>1201020101</v>
      </c>
      <c r="H118" s="225"/>
      <c r="I118" s="821"/>
      <c r="J118" s="821"/>
      <c r="K118" s="253"/>
      <c r="L118" s="301" t="s">
        <v>241</v>
      </c>
      <c r="M118" s="514" t="s">
        <v>200</v>
      </c>
      <c r="N118" s="854"/>
      <c r="O118" s="854"/>
      <c r="S118" s="3"/>
      <c r="T118" s="3"/>
      <c r="U118" s="3"/>
    </row>
    <row r="119" spans="1:21" s="2" customFormat="1" ht="62.25" customHeight="1" x14ac:dyDescent="0.25">
      <c r="A119" s="95"/>
      <c r="B119" s="96"/>
      <c r="C119" s="14"/>
      <c r="D119" s="562" t="s">
        <v>39</v>
      </c>
      <c r="E119" s="45" t="s">
        <v>146</v>
      </c>
      <c r="F119" s="579" t="s">
        <v>180</v>
      </c>
      <c r="G119" s="816">
        <v>1201020102</v>
      </c>
      <c r="H119" s="109"/>
      <c r="I119" s="146"/>
      <c r="J119" s="821"/>
      <c r="K119" s="72"/>
      <c r="L119" s="780" t="s">
        <v>201</v>
      </c>
      <c r="M119" s="511">
        <v>20</v>
      </c>
      <c r="N119" s="854"/>
      <c r="O119" s="854"/>
    </row>
    <row r="120" spans="1:21" s="2" customFormat="1" ht="55.5" customHeight="1" x14ac:dyDescent="0.25">
      <c r="A120" s="95"/>
      <c r="B120" s="96"/>
      <c r="C120" s="14"/>
      <c r="D120" s="562" t="s">
        <v>43</v>
      </c>
      <c r="E120" s="45" t="s">
        <v>147</v>
      </c>
      <c r="F120" s="834"/>
      <c r="G120" s="586">
        <v>1201020103</v>
      </c>
      <c r="H120" s="109"/>
      <c r="I120" s="146"/>
      <c r="J120" s="821"/>
      <c r="K120" s="72"/>
      <c r="L120" s="45" t="s">
        <v>242</v>
      </c>
      <c r="M120" s="845">
        <v>34</v>
      </c>
      <c r="N120" s="854"/>
      <c r="O120" s="854"/>
      <c r="R120" s="3"/>
      <c r="S120" s="3"/>
    </row>
    <row r="121" spans="1:21" s="2" customFormat="1" ht="56.25" customHeight="1" x14ac:dyDescent="0.25">
      <c r="A121" s="95"/>
      <c r="B121" s="96"/>
      <c r="C121" s="14"/>
      <c r="D121" s="562" t="s">
        <v>45</v>
      </c>
      <c r="E121" s="45" t="s">
        <v>148</v>
      </c>
      <c r="F121" s="834" t="s">
        <v>171</v>
      </c>
      <c r="G121" s="816">
        <v>1201020106</v>
      </c>
      <c r="H121" s="109"/>
      <c r="I121" s="146"/>
      <c r="J121" s="821"/>
      <c r="K121" s="53"/>
      <c r="L121" s="108" t="s">
        <v>66</v>
      </c>
      <c r="M121" s="511">
        <v>40</v>
      </c>
      <c r="N121" s="854"/>
      <c r="O121" s="854"/>
      <c r="T121" s="3"/>
    </row>
    <row r="122" spans="1:21" s="2" customFormat="1" ht="78.75" customHeight="1" x14ac:dyDescent="0.25">
      <c r="A122" s="95"/>
      <c r="B122" s="96"/>
      <c r="C122" s="14"/>
      <c r="D122" s="562" t="s">
        <v>46</v>
      </c>
      <c r="E122" s="100" t="s">
        <v>167</v>
      </c>
      <c r="F122" s="834" t="s">
        <v>170</v>
      </c>
      <c r="G122" s="586">
        <v>1201020104</v>
      </c>
      <c r="H122" s="109"/>
      <c r="I122" s="146"/>
      <c r="J122" s="821"/>
      <c r="K122" s="72"/>
      <c r="L122" s="45" t="s">
        <v>202</v>
      </c>
      <c r="M122" s="845">
        <v>200</v>
      </c>
      <c r="N122" s="854"/>
      <c r="O122" s="854"/>
      <c r="P122" s="3"/>
      <c r="R122" s="3"/>
    </row>
    <row r="123" spans="1:21" s="2" customFormat="1" ht="69.599999999999994" customHeight="1" x14ac:dyDescent="0.25">
      <c r="A123" s="794"/>
      <c r="B123" s="796"/>
      <c r="C123" s="824"/>
      <c r="D123" s="563" t="s">
        <v>78</v>
      </c>
      <c r="E123" s="101" t="s">
        <v>166</v>
      </c>
      <c r="F123" s="580" t="s">
        <v>178</v>
      </c>
      <c r="G123" s="586">
        <v>1201020107</v>
      </c>
      <c r="H123" s="788"/>
      <c r="I123" s="146"/>
      <c r="J123" s="16"/>
      <c r="K123" s="102"/>
      <c r="L123" s="383" t="s">
        <v>203</v>
      </c>
      <c r="M123" s="510">
        <v>1</v>
      </c>
      <c r="N123" s="854"/>
      <c r="O123" s="854"/>
    </row>
    <row r="124" spans="1:21" s="2" customFormat="1" ht="45" customHeight="1" x14ac:dyDescent="0.25">
      <c r="A124" s="794"/>
      <c r="B124" s="796"/>
      <c r="C124" s="824"/>
      <c r="D124" s="558" t="s">
        <v>79</v>
      </c>
      <c r="E124" s="2933" t="s">
        <v>69</v>
      </c>
      <c r="F124" s="791" t="s">
        <v>172</v>
      </c>
      <c r="G124" s="3297">
        <v>1201020108</v>
      </c>
      <c r="H124" s="788"/>
      <c r="I124" s="146"/>
      <c r="J124" s="16"/>
      <c r="K124" s="106"/>
      <c r="L124" s="2933" t="s">
        <v>204</v>
      </c>
      <c r="M124" s="515">
        <v>20</v>
      </c>
      <c r="N124" s="854"/>
      <c r="O124" s="855"/>
    </row>
    <row r="125" spans="1:21" s="2" customFormat="1" ht="19.5" customHeight="1" thickBot="1" x14ac:dyDescent="0.3">
      <c r="A125" s="800"/>
      <c r="B125" s="801"/>
      <c r="C125" s="831"/>
      <c r="D125" s="564"/>
      <c r="E125" s="2934"/>
      <c r="F125" s="792"/>
      <c r="G125" s="3296"/>
      <c r="H125" s="832"/>
      <c r="I125" s="312"/>
      <c r="J125" s="57" t="s">
        <v>29</v>
      </c>
      <c r="K125" s="54">
        <f>SUM(K115:K124)</f>
        <v>422.7</v>
      </c>
      <c r="L125" s="2934"/>
      <c r="M125" s="826"/>
      <c r="N125" s="854"/>
      <c r="O125" s="857"/>
    </row>
    <row r="126" spans="1:21" s="2" customFormat="1" ht="21.75" customHeight="1" x14ac:dyDescent="0.25">
      <c r="A126" s="91" t="s">
        <v>17</v>
      </c>
      <c r="B126" s="92" t="s">
        <v>39</v>
      </c>
      <c r="C126" s="374" t="s">
        <v>45</v>
      </c>
      <c r="D126" s="538"/>
      <c r="E126" s="2950" t="s">
        <v>70</v>
      </c>
      <c r="F126" s="2953" t="s">
        <v>174</v>
      </c>
      <c r="G126" s="883"/>
      <c r="H126" s="200" t="s">
        <v>22</v>
      </c>
      <c r="I126" s="3135" t="s">
        <v>119</v>
      </c>
      <c r="J126" s="884"/>
      <c r="K126" s="11"/>
      <c r="L126" s="2952"/>
      <c r="M126" s="377"/>
      <c r="N126" s="854"/>
      <c r="O126" s="854"/>
    </row>
    <row r="127" spans="1:21" s="2" customFormat="1" ht="21.75" customHeight="1" x14ac:dyDescent="0.25">
      <c r="A127" s="901"/>
      <c r="B127" s="902"/>
      <c r="C127" s="920"/>
      <c r="D127" s="921"/>
      <c r="E127" s="3303"/>
      <c r="F127" s="3274"/>
      <c r="G127" s="882"/>
      <c r="H127" s="225"/>
      <c r="I127" s="3300"/>
      <c r="J127" s="24"/>
      <c r="K127" s="272"/>
      <c r="L127" s="2938"/>
      <c r="M127" s="24"/>
      <c r="N127" s="854"/>
      <c r="O127" s="854"/>
    </row>
    <row r="128" spans="1:21" s="2" customFormat="1" ht="53.25" customHeight="1" x14ac:dyDescent="0.25">
      <c r="A128" s="95"/>
      <c r="B128" s="96"/>
      <c r="C128" s="805"/>
      <c r="D128" s="919" t="s">
        <v>17</v>
      </c>
      <c r="E128" s="108" t="s">
        <v>72</v>
      </c>
      <c r="F128" s="918"/>
      <c r="G128" s="882">
        <v>12010202</v>
      </c>
      <c r="H128" s="225"/>
      <c r="I128" s="146"/>
      <c r="J128" s="885" t="s">
        <v>25</v>
      </c>
      <c r="K128" s="272">
        <v>23.5</v>
      </c>
      <c r="L128" s="45" t="s">
        <v>71</v>
      </c>
      <c r="M128" s="24">
        <v>20</v>
      </c>
      <c r="N128" s="854"/>
      <c r="O128" s="855"/>
      <c r="R128" s="3"/>
    </row>
    <row r="129" spans="1:20" s="2" customFormat="1" ht="55.5" customHeight="1" x14ac:dyDescent="0.25">
      <c r="A129" s="95"/>
      <c r="B129" s="96"/>
      <c r="C129" s="805"/>
      <c r="D129" s="539" t="s">
        <v>39</v>
      </c>
      <c r="E129" s="386" t="s">
        <v>73</v>
      </c>
      <c r="F129" s="581"/>
      <c r="G129" s="816">
        <v>12010213</v>
      </c>
      <c r="H129" s="109"/>
      <c r="I129" s="821"/>
      <c r="J129" s="820" t="s">
        <v>25</v>
      </c>
      <c r="K129" s="17">
        <v>8.5</v>
      </c>
      <c r="L129" s="779" t="s">
        <v>149</v>
      </c>
      <c r="M129" s="499" t="s">
        <v>21</v>
      </c>
      <c r="N129" s="854"/>
      <c r="O129" s="855"/>
      <c r="P129" s="3"/>
    </row>
    <row r="130" spans="1:20" s="2" customFormat="1" ht="15.75" customHeight="1" x14ac:dyDescent="0.25">
      <c r="A130" s="3206"/>
      <c r="B130" s="2927"/>
      <c r="C130" s="370"/>
      <c r="D130" s="560" t="s">
        <v>43</v>
      </c>
      <c r="E130" s="2937" t="s">
        <v>74</v>
      </c>
      <c r="F130" s="338"/>
      <c r="G130" s="3297">
        <v>12010205</v>
      </c>
      <c r="H130" s="226"/>
      <c r="I130" s="218"/>
      <c r="J130" s="820" t="s">
        <v>25</v>
      </c>
      <c r="K130" s="298">
        <v>42.8</v>
      </c>
      <c r="L130" s="3155" t="s">
        <v>150</v>
      </c>
      <c r="M130" s="506" t="s">
        <v>151</v>
      </c>
      <c r="N130" s="854"/>
      <c r="O130" s="855"/>
    </row>
    <row r="131" spans="1:20" s="2" customFormat="1" ht="15.75" customHeight="1" x14ac:dyDescent="0.25">
      <c r="A131" s="3206"/>
      <c r="B131" s="2927"/>
      <c r="C131" s="370"/>
      <c r="D131" s="550"/>
      <c r="E131" s="2852"/>
      <c r="F131" s="338"/>
      <c r="G131" s="3298"/>
      <c r="H131" s="226"/>
      <c r="I131" s="218"/>
      <c r="J131" s="16" t="s">
        <v>41</v>
      </c>
      <c r="K131" s="132">
        <v>214</v>
      </c>
      <c r="L131" s="2854"/>
      <c r="M131" s="499"/>
      <c r="N131" s="854"/>
      <c r="O131" s="855"/>
    </row>
    <row r="132" spans="1:20" s="2" customFormat="1" ht="15.75" customHeight="1" x14ac:dyDescent="0.25">
      <c r="A132" s="3206"/>
      <c r="B132" s="2927"/>
      <c r="C132" s="370" t="s">
        <v>189</v>
      </c>
      <c r="D132" s="551"/>
      <c r="E132" s="2938"/>
      <c r="F132" s="435"/>
      <c r="G132" s="3299"/>
      <c r="H132" s="226"/>
      <c r="I132" s="218"/>
      <c r="J132" s="28" t="s">
        <v>41</v>
      </c>
      <c r="K132" s="259">
        <v>10.7</v>
      </c>
      <c r="L132" s="3149"/>
      <c r="M132" s="498"/>
      <c r="N132" s="854"/>
      <c r="O132" s="854"/>
      <c r="Q132" s="3"/>
    </row>
    <row r="133" spans="1:20" s="2" customFormat="1" ht="105.6" customHeight="1" x14ac:dyDescent="0.25">
      <c r="A133" s="95"/>
      <c r="B133" s="96"/>
      <c r="C133" s="805"/>
      <c r="D133" s="539" t="s">
        <v>45</v>
      </c>
      <c r="E133" s="2920" t="s">
        <v>183</v>
      </c>
      <c r="F133" s="2974" t="s">
        <v>173</v>
      </c>
      <c r="G133" s="815">
        <v>12010206</v>
      </c>
      <c r="H133" s="143"/>
      <c r="I133" s="309"/>
      <c r="J133" s="16" t="s">
        <v>25</v>
      </c>
      <c r="K133" s="17">
        <v>112</v>
      </c>
      <c r="L133" s="779" t="s">
        <v>150</v>
      </c>
      <c r="M133" s="499" t="s">
        <v>76</v>
      </c>
      <c r="N133" s="854"/>
      <c r="O133" s="854"/>
      <c r="T133" s="3"/>
    </row>
    <row r="134" spans="1:20" s="2" customFormat="1" ht="16.5" customHeight="1" thickBot="1" x14ac:dyDescent="0.3">
      <c r="A134" s="800"/>
      <c r="B134" s="801"/>
      <c r="C134" s="803"/>
      <c r="D134" s="544"/>
      <c r="E134" s="2921"/>
      <c r="F134" s="3213"/>
      <c r="G134" s="836"/>
      <c r="H134" s="797"/>
      <c r="I134" s="310"/>
      <c r="J134" s="84" t="s">
        <v>29</v>
      </c>
      <c r="K134" s="85">
        <f>SUM(K126:K133)</f>
        <v>411.5</v>
      </c>
      <c r="L134" s="299"/>
      <c r="M134" s="516"/>
      <c r="N134" s="854"/>
      <c r="O134" s="854"/>
    </row>
    <row r="135" spans="1:20" s="2" customFormat="1" ht="27" customHeight="1" x14ac:dyDescent="0.25">
      <c r="A135" s="3246" t="s">
        <v>17</v>
      </c>
      <c r="B135" s="2926" t="s">
        <v>39</v>
      </c>
      <c r="C135" s="802" t="s">
        <v>46</v>
      </c>
      <c r="D135" s="543"/>
      <c r="E135" s="2928" t="s">
        <v>75</v>
      </c>
      <c r="F135" s="593"/>
      <c r="G135" s="3295">
        <v>12010203</v>
      </c>
      <c r="H135" s="380" t="s">
        <v>76</v>
      </c>
      <c r="I135" s="3153" t="s">
        <v>152</v>
      </c>
      <c r="J135" s="829" t="s">
        <v>25</v>
      </c>
      <c r="K135" s="295">
        <v>139.9</v>
      </c>
      <c r="L135" s="531" t="s">
        <v>77</v>
      </c>
      <c r="M135" s="517">
        <v>22</v>
      </c>
      <c r="N135" s="854"/>
      <c r="O135" s="854"/>
    </row>
    <row r="136" spans="1:20" s="2" customFormat="1" ht="43.15" customHeight="1" x14ac:dyDescent="0.25">
      <c r="A136" s="3206"/>
      <c r="B136" s="2927"/>
      <c r="C136" s="370"/>
      <c r="D136" s="540"/>
      <c r="E136" s="2868"/>
      <c r="F136" s="338"/>
      <c r="G136" s="3298"/>
      <c r="H136" s="807"/>
      <c r="I136" s="3154"/>
      <c r="J136" s="436" t="s">
        <v>41</v>
      </c>
      <c r="K136" s="385">
        <v>117.1</v>
      </c>
      <c r="L136" s="532" t="s">
        <v>161</v>
      </c>
      <c r="M136" s="518">
        <v>10</v>
      </c>
      <c r="N136" s="854"/>
      <c r="O136" s="854"/>
    </row>
    <row r="137" spans="1:20" s="2" customFormat="1" ht="14.25" customHeight="1" x14ac:dyDescent="0.25">
      <c r="A137" s="3206"/>
      <c r="B137" s="2927"/>
      <c r="C137" s="370"/>
      <c r="D137" s="540"/>
      <c r="E137" s="2868"/>
      <c r="F137" s="338"/>
      <c r="G137" s="816"/>
      <c r="H137" s="807"/>
      <c r="I137" s="33"/>
      <c r="J137" s="820"/>
      <c r="K137" s="258"/>
      <c r="L137" s="3155" t="s">
        <v>205</v>
      </c>
      <c r="M137" s="519">
        <v>28</v>
      </c>
      <c r="N137" s="854"/>
      <c r="O137" s="854"/>
    </row>
    <row r="138" spans="1:20" s="2" customFormat="1" ht="16.5" customHeight="1" thickBot="1" x14ac:dyDescent="0.3">
      <c r="A138" s="794"/>
      <c r="B138" s="796"/>
      <c r="C138" s="370"/>
      <c r="D138" s="540"/>
      <c r="E138" s="2929"/>
      <c r="F138" s="338"/>
      <c r="G138" s="816"/>
      <c r="H138" s="807"/>
      <c r="I138" s="33"/>
      <c r="J138" s="64" t="s">
        <v>29</v>
      </c>
      <c r="K138" s="54">
        <f>SUM(K135:K137)</f>
        <v>257</v>
      </c>
      <c r="L138" s="2855"/>
      <c r="M138" s="520"/>
      <c r="N138" s="854"/>
      <c r="O138" s="854"/>
    </row>
    <row r="139" spans="1:20" s="2" customFormat="1" ht="44.25" customHeight="1" x14ac:dyDescent="0.25">
      <c r="A139" s="793" t="s">
        <v>17</v>
      </c>
      <c r="B139" s="795" t="s">
        <v>39</v>
      </c>
      <c r="C139" s="802" t="s">
        <v>78</v>
      </c>
      <c r="D139" s="543"/>
      <c r="E139" s="2910" t="s">
        <v>168</v>
      </c>
      <c r="F139" s="593"/>
      <c r="G139" s="3295">
        <v>1201020109</v>
      </c>
      <c r="H139" s="2912">
        <v>3</v>
      </c>
      <c r="I139" s="3151" t="s">
        <v>119</v>
      </c>
      <c r="J139" s="829" t="s">
        <v>25</v>
      </c>
      <c r="K139" s="118">
        <v>3.5</v>
      </c>
      <c r="L139" s="776" t="s">
        <v>169</v>
      </c>
      <c r="M139" s="846">
        <v>2</v>
      </c>
      <c r="N139" s="854"/>
      <c r="O139" s="854"/>
    </row>
    <row r="140" spans="1:20" s="2" customFormat="1" ht="16.5" customHeight="1" thickBot="1" x14ac:dyDescent="0.3">
      <c r="A140" s="794"/>
      <c r="B140" s="796"/>
      <c r="C140" s="803"/>
      <c r="D140" s="544"/>
      <c r="E140" s="2945"/>
      <c r="F140" s="594"/>
      <c r="G140" s="3296"/>
      <c r="H140" s="3090"/>
      <c r="I140" s="3152"/>
      <c r="J140" s="84" t="s">
        <v>29</v>
      </c>
      <c r="K140" s="54">
        <f>K139</f>
        <v>3.5</v>
      </c>
      <c r="L140" s="775"/>
      <c r="M140" s="842"/>
      <c r="N140" s="854"/>
      <c r="O140" s="854"/>
    </row>
    <row r="141" spans="1:20" s="2" customFormat="1" ht="16.5" customHeight="1" x14ac:dyDescent="0.25">
      <c r="A141" s="3235" t="s">
        <v>17</v>
      </c>
      <c r="B141" s="2898" t="s">
        <v>39</v>
      </c>
      <c r="C141" s="3336" t="s">
        <v>79</v>
      </c>
      <c r="D141" s="565"/>
      <c r="E141" s="2902" t="s">
        <v>188</v>
      </c>
      <c r="F141" s="2946"/>
      <c r="G141" s="3295">
        <v>12010210</v>
      </c>
      <c r="H141" s="2906">
        <v>3</v>
      </c>
      <c r="I141" s="3135" t="s">
        <v>119</v>
      </c>
      <c r="J141" s="777" t="s">
        <v>25</v>
      </c>
      <c r="K141" s="340">
        <v>1</v>
      </c>
      <c r="L141" s="533" t="s">
        <v>187</v>
      </c>
      <c r="M141" s="159">
        <v>1</v>
      </c>
      <c r="N141" s="854"/>
      <c r="O141" s="854"/>
    </row>
    <row r="142" spans="1:20" s="2" customFormat="1" ht="15" customHeight="1" x14ac:dyDescent="0.25">
      <c r="A142" s="3236"/>
      <c r="B142" s="2899"/>
      <c r="C142" s="3337"/>
      <c r="D142" s="550"/>
      <c r="E142" s="2903"/>
      <c r="F142" s="3339"/>
      <c r="G142" s="3298"/>
      <c r="H142" s="2907"/>
      <c r="I142" s="3150"/>
      <c r="J142" s="375" t="s">
        <v>81</v>
      </c>
      <c r="K142" s="125"/>
      <c r="L142" s="2937" t="s">
        <v>186</v>
      </c>
      <c r="M142" s="3332"/>
      <c r="N142" s="854"/>
      <c r="O142" s="854"/>
    </row>
    <row r="143" spans="1:20" s="2" customFormat="1" ht="15" customHeight="1" thickBot="1" x14ac:dyDescent="0.3">
      <c r="A143" s="3245"/>
      <c r="B143" s="2915"/>
      <c r="C143" s="3338"/>
      <c r="D143" s="561"/>
      <c r="E143" s="2917"/>
      <c r="F143" s="2947"/>
      <c r="G143" s="3296"/>
      <c r="H143" s="2919"/>
      <c r="I143" s="3136"/>
      <c r="J143" s="488" t="s">
        <v>29</v>
      </c>
      <c r="K143" s="54">
        <f>K142+K141</f>
        <v>1</v>
      </c>
      <c r="L143" s="2853"/>
      <c r="M143" s="3333"/>
      <c r="N143" s="854"/>
      <c r="O143" s="854"/>
      <c r="P143" s="3"/>
    </row>
    <row r="144" spans="1:20" s="2" customFormat="1" ht="105" customHeight="1" x14ac:dyDescent="0.25">
      <c r="A144" s="3235" t="s">
        <v>17</v>
      </c>
      <c r="B144" s="2898" t="s">
        <v>39</v>
      </c>
      <c r="C144" s="3336" t="s">
        <v>143</v>
      </c>
      <c r="D144" s="565"/>
      <c r="E144" s="2908" t="s">
        <v>298</v>
      </c>
      <c r="F144" s="2946"/>
      <c r="G144" s="3295">
        <v>12010216</v>
      </c>
      <c r="H144" s="2906">
        <v>3</v>
      </c>
      <c r="I144" s="3135" t="s">
        <v>119</v>
      </c>
      <c r="J144" s="777" t="s">
        <v>25</v>
      </c>
      <c r="K144" s="255">
        <v>5</v>
      </c>
      <c r="L144" s="776" t="s">
        <v>187</v>
      </c>
      <c r="M144" s="377">
        <v>1</v>
      </c>
      <c r="N144" s="854"/>
      <c r="O144" s="854"/>
    </row>
    <row r="145" spans="1:16" s="2" customFormat="1" ht="15" customHeight="1" thickBot="1" x14ac:dyDescent="0.3">
      <c r="A145" s="3236"/>
      <c r="B145" s="2899"/>
      <c r="C145" s="3337"/>
      <c r="D145" s="550"/>
      <c r="E145" s="2903"/>
      <c r="F145" s="3339"/>
      <c r="G145" s="3296"/>
      <c r="H145" s="2907"/>
      <c r="I145" s="3136"/>
      <c r="J145" s="57" t="s">
        <v>29</v>
      </c>
      <c r="K145" s="26">
        <f t="shared" ref="K145" si="0">+K144</f>
        <v>5</v>
      </c>
      <c r="L145" s="775"/>
      <c r="M145" s="16"/>
      <c r="N145" s="854"/>
      <c r="O145" s="854"/>
    </row>
    <row r="146" spans="1:16" s="2" customFormat="1" ht="26.25" customHeight="1" x14ac:dyDescent="0.25">
      <c r="A146" s="3235" t="s">
        <v>17</v>
      </c>
      <c r="B146" s="2898" t="s">
        <v>39</v>
      </c>
      <c r="C146" s="3336" t="s">
        <v>144</v>
      </c>
      <c r="D146" s="565"/>
      <c r="E146" s="2902" t="s">
        <v>235</v>
      </c>
      <c r="F146" s="2946"/>
      <c r="G146" s="3295">
        <v>12010217</v>
      </c>
      <c r="H146" s="2906">
        <v>5</v>
      </c>
      <c r="I146" s="3135" t="s">
        <v>295</v>
      </c>
      <c r="J146" s="487" t="s">
        <v>25</v>
      </c>
      <c r="K146" s="357">
        <v>126.6</v>
      </c>
      <c r="L146" s="534" t="s">
        <v>236</v>
      </c>
      <c r="M146" s="377">
        <v>2</v>
      </c>
      <c r="N146" s="854"/>
      <c r="O146" s="854"/>
    </row>
    <row r="147" spans="1:16" s="2" customFormat="1" ht="26.25" customHeight="1" x14ac:dyDescent="0.25">
      <c r="A147" s="3236"/>
      <c r="B147" s="2899"/>
      <c r="C147" s="3337"/>
      <c r="D147" s="550"/>
      <c r="E147" s="2903"/>
      <c r="F147" s="3339"/>
      <c r="G147" s="3298"/>
      <c r="H147" s="2907"/>
      <c r="I147" s="3150"/>
      <c r="J147" s="485"/>
      <c r="K147" s="259"/>
      <c r="L147" s="535" t="s">
        <v>237</v>
      </c>
      <c r="M147" s="825">
        <v>1</v>
      </c>
      <c r="N147" s="854"/>
      <c r="O147" s="854"/>
    </row>
    <row r="148" spans="1:16" s="2" customFormat="1" ht="15" customHeight="1" thickBot="1" x14ac:dyDescent="0.3">
      <c r="A148" s="3236"/>
      <c r="B148" s="2899"/>
      <c r="C148" s="3337"/>
      <c r="D148" s="561"/>
      <c r="E148" s="2903"/>
      <c r="F148" s="3339"/>
      <c r="G148" s="3296"/>
      <c r="H148" s="2907"/>
      <c r="I148" s="3136"/>
      <c r="J148" s="359" t="s">
        <v>29</v>
      </c>
      <c r="K148" s="85">
        <f>K147+K146</f>
        <v>126.6</v>
      </c>
      <c r="L148" s="536"/>
      <c r="M148" s="16"/>
      <c r="N148" s="854"/>
      <c r="O148" s="854"/>
    </row>
    <row r="149" spans="1:16" s="2" customFormat="1" ht="16.5" customHeight="1" thickBot="1" x14ac:dyDescent="0.3">
      <c r="A149" s="7" t="s">
        <v>17</v>
      </c>
      <c r="B149" s="8" t="s">
        <v>39</v>
      </c>
      <c r="C149" s="2856" t="s">
        <v>47</v>
      </c>
      <c r="D149" s="2856"/>
      <c r="E149" s="2856"/>
      <c r="F149" s="2856"/>
      <c r="G149" s="2856"/>
      <c r="H149" s="2856"/>
      <c r="I149" s="2856"/>
      <c r="J149" s="2856"/>
      <c r="K149" s="121">
        <f>K140+K138+K134+K125+K114+K112+K143+K145+K148</f>
        <v>6083.1000000000013</v>
      </c>
      <c r="L149" s="2857"/>
      <c r="M149" s="2859"/>
      <c r="N149" s="854"/>
      <c r="O149" s="854"/>
      <c r="P149" s="2" t="s">
        <v>189</v>
      </c>
    </row>
    <row r="150" spans="1:16" s="2" customFormat="1" ht="30.75" customHeight="1" thickBot="1" x14ac:dyDescent="0.3">
      <c r="A150" s="66" t="s">
        <v>17</v>
      </c>
      <c r="B150" s="8" t="s">
        <v>43</v>
      </c>
      <c r="C150" s="3330" t="s">
        <v>82</v>
      </c>
      <c r="D150" s="3330"/>
      <c r="E150" s="3330"/>
      <c r="F150" s="3330"/>
      <c r="G150" s="3330"/>
      <c r="H150" s="3330"/>
      <c r="I150" s="3330"/>
      <c r="J150" s="3330"/>
      <c r="K150" s="3330"/>
      <c r="L150" s="3330"/>
      <c r="M150" s="3331"/>
      <c r="N150" s="854"/>
      <c r="O150" s="854"/>
    </row>
    <row r="151" spans="1:16" s="3" customFormat="1" ht="54.75" customHeight="1" x14ac:dyDescent="0.25">
      <c r="A151" s="793" t="s">
        <v>17</v>
      </c>
      <c r="B151" s="795" t="s">
        <v>43</v>
      </c>
      <c r="C151" s="566" t="s">
        <v>17</v>
      </c>
      <c r="D151" s="567"/>
      <c r="E151" s="297" t="s">
        <v>83</v>
      </c>
      <c r="F151" s="595"/>
      <c r="G151" s="835"/>
      <c r="H151" s="738"/>
      <c r="I151" s="749"/>
      <c r="J151" s="213"/>
      <c r="K151" s="350"/>
      <c r="L151" s="249"/>
      <c r="M151" s="521"/>
      <c r="N151" s="855"/>
      <c r="O151" s="855"/>
    </row>
    <row r="152" spans="1:16" s="3" customFormat="1" ht="56.25" customHeight="1" x14ac:dyDescent="0.25">
      <c r="A152" s="478"/>
      <c r="B152" s="479"/>
      <c r="C152" s="927"/>
      <c r="D152" s="573" t="s">
        <v>17</v>
      </c>
      <c r="E152" s="928" t="s">
        <v>228</v>
      </c>
      <c r="F152" s="598"/>
      <c r="G152" s="604">
        <v>12010114</v>
      </c>
      <c r="H152" s="929" t="s">
        <v>76</v>
      </c>
      <c r="I152" s="209" t="s">
        <v>152</v>
      </c>
      <c r="J152" s="71" t="s">
        <v>25</v>
      </c>
      <c r="K152" s="270">
        <v>640</v>
      </c>
      <c r="L152" s="305" t="s">
        <v>229</v>
      </c>
      <c r="M152" s="209">
        <v>100</v>
      </c>
      <c r="N152" s="855"/>
      <c r="O152" s="855"/>
    </row>
    <row r="153" spans="1:16" s="3" customFormat="1" ht="57" customHeight="1" x14ac:dyDescent="0.25">
      <c r="A153" s="794"/>
      <c r="B153" s="796"/>
      <c r="C153" s="122"/>
      <c r="D153" s="569" t="s">
        <v>39</v>
      </c>
      <c r="E153" s="922" t="s">
        <v>213</v>
      </c>
      <c r="F153" s="597"/>
      <c r="G153" s="882">
        <v>12010123</v>
      </c>
      <c r="H153" s="923">
        <v>6</v>
      </c>
      <c r="I153" s="924" t="s">
        <v>152</v>
      </c>
      <c r="J153" s="925" t="s">
        <v>25</v>
      </c>
      <c r="K153" s="906">
        <v>13.2</v>
      </c>
      <c r="L153" s="926" t="s">
        <v>262</v>
      </c>
      <c r="M153" s="511">
        <v>22.5</v>
      </c>
      <c r="N153" s="855"/>
      <c r="O153" s="855"/>
    </row>
    <row r="154" spans="1:16" s="90" customFormat="1" ht="23.25" customHeight="1" x14ac:dyDescent="0.25">
      <c r="A154" s="354"/>
      <c r="B154" s="320"/>
      <c r="C154" s="321"/>
      <c r="D154" s="575" t="s">
        <v>43</v>
      </c>
      <c r="E154" s="2903" t="s">
        <v>182</v>
      </c>
      <c r="F154" s="597"/>
      <c r="G154" s="3298">
        <v>12010215</v>
      </c>
      <c r="H154" s="739">
        <v>1</v>
      </c>
      <c r="I154" s="3329" t="s">
        <v>154</v>
      </c>
      <c r="J154" s="3324" t="s">
        <v>25</v>
      </c>
      <c r="K154" s="3325">
        <v>320</v>
      </c>
      <c r="L154" s="789" t="s">
        <v>212</v>
      </c>
      <c r="M154" s="522">
        <v>2</v>
      </c>
      <c r="N154" s="862"/>
      <c r="O154" s="862"/>
    </row>
    <row r="155" spans="1:16" s="90" customFormat="1" ht="24" customHeight="1" x14ac:dyDescent="0.25">
      <c r="A155" s="354"/>
      <c r="B155" s="322"/>
      <c r="C155" s="321"/>
      <c r="D155" s="574"/>
      <c r="E155" s="2903"/>
      <c r="F155" s="597"/>
      <c r="G155" s="3299"/>
      <c r="H155" s="740"/>
      <c r="I155" s="3169"/>
      <c r="J155" s="3324"/>
      <c r="K155" s="3325"/>
      <c r="L155" s="302"/>
      <c r="M155" s="522"/>
      <c r="N155" s="862"/>
      <c r="O155" s="862"/>
    </row>
    <row r="156" spans="1:16" s="3" customFormat="1" ht="40.5" customHeight="1" x14ac:dyDescent="0.25">
      <c r="A156" s="794"/>
      <c r="B156" s="796"/>
      <c r="C156" s="122"/>
      <c r="D156" s="569" t="s">
        <v>45</v>
      </c>
      <c r="E156" s="2878" t="s">
        <v>185</v>
      </c>
      <c r="F156" s="3340"/>
      <c r="G156" s="3297">
        <v>12010123</v>
      </c>
      <c r="H156" s="741">
        <v>3</v>
      </c>
      <c r="I156" s="750" t="s">
        <v>119</v>
      </c>
      <c r="J156" s="747" t="s">
        <v>25</v>
      </c>
      <c r="K156" s="335">
        <v>6.3</v>
      </c>
      <c r="L156" s="303" t="s">
        <v>84</v>
      </c>
      <c r="M156" s="274">
        <v>1</v>
      </c>
      <c r="N156" s="855"/>
      <c r="O156" s="855"/>
    </row>
    <row r="157" spans="1:16" s="3" customFormat="1" ht="54" customHeight="1" x14ac:dyDescent="0.25">
      <c r="A157" s="794"/>
      <c r="B157" s="796"/>
      <c r="C157" s="122"/>
      <c r="D157" s="569"/>
      <c r="E157" s="2879"/>
      <c r="F157" s="3341"/>
      <c r="G157" s="3299"/>
      <c r="H157" s="742" t="s">
        <v>76</v>
      </c>
      <c r="I157" s="830" t="s">
        <v>152</v>
      </c>
      <c r="J157" s="747" t="s">
        <v>25</v>
      </c>
      <c r="K157" s="335">
        <v>176.3</v>
      </c>
      <c r="L157" s="304" t="s">
        <v>184</v>
      </c>
      <c r="M157" s="274">
        <v>2</v>
      </c>
      <c r="N157" s="855"/>
      <c r="O157" s="855"/>
    </row>
    <row r="158" spans="1:16" s="3" customFormat="1" ht="33.75" customHeight="1" x14ac:dyDescent="0.25">
      <c r="A158" s="794"/>
      <c r="B158" s="796"/>
      <c r="C158" s="491"/>
      <c r="D158" s="572" t="s">
        <v>46</v>
      </c>
      <c r="E158" s="2895" t="s">
        <v>227</v>
      </c>
      <c r="F158" s="841" t="s">
        <v>85</v>
      </c>
      <c r="G158" s="3297">
        <v>12010119</v>
      </c>
      <c r="H158" s="743">
        <v>5</v>
      </c>
      <c r="I158" s="3168" t="s">
        <v>153</v>
      </c>
      <c r="J158" s="748" t="s">
        <v>25</v>
      </c>
      <c r="K158" s="270">
        <v>34.799999999999997</v>
      </c>
      <c r="L158" s="493" t="s">
        <v>80</v>
      </c>
      <c r="M158" s="523">
        <v>1</v>
      </c>
      <c r="N158" s="855"/>
      <c r="O158" s="855"/>
    </row>
    <row r="159" spans="1:16" s="3" customFormat="1" ht="18" customHeight="1" x14ac:dyDescent="0.25">
      <c r="A159" s="794"/>
      <c r="B159" s="796"/>
      <c r="C159" s="151"/>
      <c r="D159" s="570"/>
      <c r="E159" s="3038"/>
      <c r="F159" s="484"/>
      <c r="G159" s="3299"/>
      <c r="H159" s="744"/>
      <c r="I159" s="3300"/>
      <c r="J159" s="129" t="s">
        <v>81</v>
      </c>
      <c r="K159" s="270" t="s">
        <v>189</v>
      </c>
      <c r="L159" s="210"/>
      <c r="M159" s="199"/>
      <c r="N159" s="855"/>
      <c r="O159" s="855"/>
    </row>
    <row r="160" spans="1:16" s="3" customFormat="1" ht="15.75" customHeight="1" x14ac:dyDescent="0.25">
      <c r="A160" s="794"/>
      <c r="B160" s="796"/>
      <c r="C160" s="491"/>
      <c r="D160" s="568" t="s">
        <v>78</v>
      </c>
      <c r="E160" s="2885" t="s">
        <v>230</v>
      </c>
      <c r="F160" s="596" t="s">
        <v>85</v>
      </c>
      <c r="G160" s="3326">
        <v>12010118</v>
      </c>
      <c r="H160" s="745">
        <v>5</v>
      </c>
      <c r="I160" s="3150" t="s">
        <v>153</v>
      </c>
      <c r="J160" s="287" t="s">
        <v>25</v>
      </c>
      <c r="K160" s="268">
        <v>13.5</v>
      </c>
      <c r="L160" s="493" t="s">
        <v>80</v>
      </c>
      <c r="M160" s="523">
        <v>1</v>
      </c>
      <c r="N160" s="855"/>
      <c r="O160" s="863"/>
    </row>
    <row r="161" spans="1:20" s="3" customFormat="1" ht="30.75" customHeight="1" x14ac:dyDescent="0.25">
      <c r="A161" s="794"/>
      <c r="B161" s="796"/>
      <c r="C161" s="491"/>
      <c r="D161" s="568"/>
      <c r="E161" s="2885"/>
      <c r="F161" s="596"/>
      <c r="G161" s="3327"/>
      <c r="H161" s="746"/>
      <c r="I161" s="3150"/>
      <c r="J161" s="325" t="s">
        <v>81</v>
      </c>
      <c r="K161" s="328"/>
      <c r="L161" s="480"/>
      <c r="M161" s="524"/>
      <c r="N161" s="855"/>
      <c r="O161" s="863"/>
    </row>
    <row r="162" spans="1:20" s="3" customFormat="1" ht="15.75" customHeight="1" x14ac:dyDescent="0.25">
      <c r="A162" s="794"/>
      <c r="B162" s="796"/>
      <c r="C162" s="491"/>
      <c r="D162" s="568"/>
      <c r="E162" s="2885"/>
      <c r="F162" s="596"/>
      <c r="G162" s="3327"/>
      <c r="H162" s="746"/>
      <c r="I162" s="20"/>
      <c r="J162" s="251"/>
      <c r="K162" s="443"/>
      <c r="L162" s="480"/>
      <c r="M162" s="524"/>
      <c r="N162" s="855"/>
      <c r="O162" s="863"/>
    </row>
    <row r="163" spans="1:20" s="1" customFormat="1" ht="27.75" customHeight="1" x14ac:dyDescent="0.2">
      <c r="A163" s="78"/>
      <c r="B163" s="796"/>
      <c r="C163" s="824"/>
      <c r="D163" s="560" t="s">
        <v>79</v>
      </c>
      <c r="E163" s="2833" t="s">
        <v>224</v>
      </c>
      <c r="F163" s="3344"/>
      <c r="G163" s="3315">
        <v>12010117</v>
      </c>
      <c r="H163" s="3346">
        <v>6</v>
      </c>
      <c r="I163" s="3329" t="s">
        <v>152</v>
      </c>
      <c r="J163" s="376" t="s">
        <v>25</v>
      </c>
      <c r="K163" s="43">
        <f>105-10.6</f>
        <v>94.4</v>
      </c>
      <c r="L163" s="736" t="s">
        <v>223</v>
      </c>
      <c r="M163" s="327">
        <v>8</v>
      </c>
      <c r="N163" s="864"/>
      <c r="O163" s="865"/>
      <c r="Q163" s="128"/>
      <c r="T163" s="128"/>
    </row>
    <row r="164" spans="1:20" s="1" customFormat="1" ht="27.75" customHeight="1" x14ac:dyDescent="0.2">
      <c r="A164" s="78"/>
      <c r="B164" s="796"/>
      <c r="C164" s="824"/>
      <c r="D164" s="550"/>
      <c r="E164" s="3074"/>
      <c r="F164" s="3345"/>
      <c r="G164" s="3328"/>
      <c r="H164" s="3347"/>
      <c r="I164" s="3169"/>
      <c r="J164" s="376" t="s">
        <v>281</v>
      </c>
      <c r="K164" s="43">
        <v>10.6</v>
      </c>
      <c r="L164" s="186"/>
      <c r="M164" s="199"/>
      <c r="N164" s="864"/>
      <c r="O164" s="865"/>
      <c r="Q164" s="128"/>
      <c r="T164" s="128"/>
    </row>
    <row r="165" spans="1:20" s="2" customFormat="1" ht="16.5" customHeight="1" thickBot="1" x14ac:dyDescent="0.3">
      <c r="A165" s="800"/>
      <c r="B165" s="801"/>
      <c r="C165" s="492"/>
      <c r="D165" s="571"/>
      <c r="E165" s="3185" t="s">
        <v>38</v>
      </c>
      <c r="F165" s="3186"/>
      <c r="G165" s="3186"/>
      <c r="H165" s="3186"/>
      <c r="I165" s="3186"/>
      <c r="J165" s="3187"/>
      <c r="K165" s="457">
        <f>SUM(K152:K164)</f>
        <v>1309.0999999999999</v>
      </c>
      <c r="L165" s="3216"/>
      <c r="M165" s="3218"/>
      <c r="N165" s="854"/>
      <c r="O165" s="854"/>
    </row>
    <row r="166" spans="1:20" s="2" customFormat="1" ht="16.5" customHeight="1" thickBot="1" x14ac:dyDescent="0.3">
      <c r="A166" s="7" t="s">
        <v>17</v>
      </c>
      <c r="B166" s="133" t="s">
        <v>43</v>
      </c>
      <c r="C166" s="3219" t="s">
        <v>47</v>
      </c>
      <c r="D166" s="2856"/>
      <c r="E166" s="2856"/>
      <c r="F166" s="2856"/>
      <c r="G166" s="2856"/>
      <c r="H166" s="2856"/>
      <c r="I166" s="2856"/>
      <c r="J166" s="2887"/>
      <c r="K166" s="134">
        <f t="shared" ref="K166" si="1">K165</f>
        <v>1309.0999999999999</v>
      </c>
      <c r="L166" s="2857"/>
      <c r="M166" s="2859"/>
      <c r="N166" s="854"/>
      <c r="O166" s="854"/>
    </row>
    <row r="167" spans="1:20" s="1" customFormat="1" ht="16.5" customHeight="1" thickBot="1" x14ac:dyDescent="0.25">
      <c r="A167" s="7" t="s">
        <v>17</v>
      </c>
      <c r="B167" s="133" t="s">
        <v>45</v>
      </c>
      <c r="C167" s="3237" t="s">
        <v>87</v>
      </c>
      <c r="D167" s="2865"/>
      <c r="E167" s="2865"/>
      <c r="F167" s="2865"/>
      <c r="G167" s="2865"/>
      <c r="H167" s="2865"/>
      <c r="I167" s="2865"/>
      <c r="J167" s="2865"/>
      <c r="K167" s="2865"/>
      <c r="L167" s="2865"/>
      <c r="M167" s="2866"/>
      <c r="N167" s="866"/>
      <c r="O167" s="866"/>
    </row>
    <row r="168" spans="1:20" s="1" customFormat="1" ht="16.5" customHeight="1" x14ac:dyDescent="0.2">
      <c r="A168" s="793" t="s">
        <v>17</v>
      </c>
      <c r="B168" s="795" t="s">
        <v>45</v>
      </c>
      <c r="C168" s="802" t="s">
        <v>17</v>
      </c>
      <c r="D168" s="543"/>
      <c r="E168" s="135" t="s">
        <v>88</v>
      </c>
      <c r="F168" s="599"/>
      <c r="G168" s="584"/>
      <c r="H168" s="136"/>
      <c r="I168" s="146"/>
      <c r="J168" s="137"/>
      <c r="K168" s="93"/>
      <c r="L168" s="138"/>
      <c r="M168" s="377"/>
      <c r="N168" s="866"/>
      <c r="O168" s="866"/>
      <c r="P168" s="128"/>
    </row>
    <row r="169" spans="1:20" s="1" customFormat="1" ht="16.5" customHeight="1" x14ac:dyDescent="0.2">
      <c r="A169" s="794"/>
      <c r="B169" s="796"/>
      <c r="C169" s="370"/>
      <c r="D169" s="540" t="s">
        <v>17</v>
      </c>
      <c r="E169" s="2833" t="s">
        <v>211</v>
      </c>
      <c r="F169" s="3334"/>
      <c r="G169" s="3316">
        <v>12030101</v>
      </c>
      <c r="H169" s="136">
        <v>1</v>
      </c>
      <c r="I169" s="142" t="s">
        <v>154</v>
      </c>
      <c r="J169" s="123" t="s">
        <v>25</v>
      </c>
      <c r="K169" s="132">
        <v>350</v>
      </c>
      <c r="L169" s="365" t="s">
        <v>210</v>
      </c>
      <c r="M169" s="819">
        <v>20</v>
      </c>
      <c r="N169" s="866"/>
      <c r="O169" s="866"/>
    </row>
    <row r="170" spans="1:20" s="1" customFormat="1" ht="16.5" customHeight="1" x14ac:dyDescent="0.2">
      <c r="A170" s="794"/>
      <c r="B170" s="796"/>
      <c r="C170" s="370"/>
      <c r="D170" s="540"/>
      <c r="E170" s="2834"/>
      <c r="F170" s="3334"/>
      <c r="G170" s="3316"/>
      <c r="H170" s="143"/>
      <c r="I170" s="309"/>
      <c r="J170" s="825" t="s">
        <v>41</v>
      </c>
      <c r="K170" s="132">
        <v>350</v>
      </c>
      <c r="L170" s="366"/>
      <c r="M170" s="821"/>
      <c r="N170" s="866"/>
      <c r="O170" s="866"/>
    </row>
    <row r="171" spans="1:20" s="1" customFormat="1" ht="15" customHeight="1" x14ac:dyDescent="0.2">
      <c r="A171" s="794"/>
      <c r="B171" s="796"/>
      <c r="C171" s="370"/>
      <c r="D171" s="541"/>
      <c r="E171" s="3074"/>
      <c r="F171" s="828"/>
      <c r="G171" s="3328"/>
      <c r="H171" s="331"/>
      <c r="I171" s="330"/>
      <c r="J171" s="44" t="s">
        <v>29</v>
      </c>
      <c r="K171" s="261">
        <f>SUM(K169:K170)</f>
        <v>700</v>
      </c>
      <c r="L171" s="367"/>
      <c r="M171" s="525"/>
      <c r="N171" s="866"/>
      <c r="O171" s="866"/>
      <c r="S171" s="128"/>
    </row>
    <row r="172" spans="1:20" s="1" customFormat="1" ht="21.75" customHeight="1" x14ac:dyDescent="0.2">
      <c r="A172" s="794"/>
      <c r="B172" s="796"/>
      <c r="C172" s="370"/>
      <c r="D172" s="540" t="s">
        <v>39</v>
      </c>
      <c r="E172" s="2868" t="s">
        <v>251</v>
      </c>
      <c r="F172" s="3334" t="s">
        <v>181</v>
      </c>
      <c r="G172" s="3315">
        <v>12030104</v>
      </c>
      <c r="H172" s="109">
        <v>5</v>
      </c>
      <c r="I172" s="3150" t="s">
        <v>153</v>
      </c>
      <c r="J172" s="369" t="s">
        <v>25</v>
      </c>
      <c r="K172" s="284">
        <v>160</v>
      </c>
      <c r="L172" s="786" t="s">
        <v>89</v>
      </c>
      <c r="M172" s="381">
        <v>50</v>
      </c>
      <c r="N172" s="866"/>
      <c r="O172" s="866"/>
      <c r="S172" s="128"/>
    </row>
    <row r="173" spans="1:20" s="1" customFormat="1" ht="21.75" customHeight="1" x14ac:dyDescent="0.2">
      <c r="A173" s="794"/>
      <c r="B173" s="796"/>
      <c r="C173" s="370"/>
      <c r="D173" s="540"/>
      <c r="E173" s="2868"/>
      <c r="F173" s="3334"/>
      <c r="G173" s="3316"/>
      <c r="H173" s="109"/>
      <c r="I173" s="3150"/>
      <c r="J173" s="481" t="s">
        <v>281</v>
      </c>
      <c r="K173" s="139">
        <v>209.3</v>
      </c>
      <c r="L173" s="786"/>
      <c r="M173" s="381"/>
      <c r="N173" s="866"/>
      <c r="O173" s="866"/>
      <c r="S173" s="128"/>
    </row>
    <row r="174" spans="1:20" s="1" customFormat="1" ht="21.75" customHeight="1" x14ac:dyDescent="0.2">
      <c r="A174" s="794"/>
      <c r="B174" s="796"/>
      <c r="C174" s="370"/>
      <c r="D174" s="540"/>
      <c r="E174" s="2868"/>
      <c r="F174" s="3334"/>
      <c r="G174" s="3316"/>
      <c r="H174" s="143"/>
      <c r="I174" s="3150"/>
      <c r="J174" s="123" t="s">
        <v>287</v>
      </c>
      <c r="K174" s="29">
        <v>1664.1</v>
      </c>
      <c r="L174" s="786"/>
      <c r="M174" s="381"/>
      <c r="N174" s="866"/>
      <c r="O174" s="866"/>
    </row>
    <row r="175" spans="1:20" s="1" customFormat="1" ht="15" customHeight="1" x14ac:dyDescent="0.2">
      <c r="A175" s="478"/>
      <c r="B175" s="479"/>
      <c r="C175" s="219"/>
      <c r="D175" s="541"/>
      <c r="E175" s="2869"/>
      <c r="F175" s="3335"/>
      <c r="G175" s="3328"/>
      <c r="H175" s="331"/>
      <c r="I175" s="330"/>
      <c r="J175" s="44" t="s">
        <v>29</v>
      </c>
      <c r="K175" s="261">
        <f>SUM(K172:K174)</f>
        <v>2033.3999999999999</v>
      </c>
      <c r="L175" s="367"/>
      <c r="M175" s="525"/>
      <c r="N175" s="866"/>
      <c r="O175" s="866"/>
    </row>
    <row r="176" spans="1:20" s="1" customFormat="1" ht="18" customHeight="1" x14ac:dyDescent="0.2">
      <c r="A176" s="273" t="s">
        <v>17</v>
      </c>
      <c r="B176" s="351" t="s">
        <v>45</v>
      </c>
      <c r="C176" s="352" t="s">
        <v>39</v>
      </c>
      <c r="D176" s="549"/>
      <c r="E176" s="2837" t="s">
        <v>90</v>
      </c>
      <c r="F176" s="3348" t="s">
        <v>174</v>
      </c>
      <c r="G176" s="822"/>
      <c r="H176" s="490" t="s">
        <v>22</v>
      </c>
      <c r="I176" s="3168" t="s">
        <v>155</v>
      </c>
      <c r="J176" s="825"/>
      <c r="K176" s="124"/>
      <c r="L176" s="844"/>
      <c r="M176" s="825"/>
      <c r="N176" s="866"/>
      <c r="O176" s="865"/>
    </row>
    <row r="177" spans="1:17" s="1" customFormat="1" ht="18" customHeight="1" x14ac:dyDescent="0.2">
      <c r="A177" s="794"/>
      <c r="B177" s="796"/>
      <c r="C177" s="151"/>
      <c r="D177" s="547"/>
      <c r="E177" s="2838"/>
      <c r="F177" s="3334"/>
      <c r="G177" s="823"/>
      <c r="H177" s="788"/>
      <c r="I177" s="3150"/>
      <c r="J177" s="16"/>
      <c r="K177" s="53"/>
      <c r="L177" s="842"/>
      <c r="M177" s="16"/>
      <c r="N177" s="866"/>
      <c r="O177" s="866"/>
    </row>
    <row r="178" spans="1:17" s="1" customFormat="1" ht="18" customHeight="1" x14ac:dyDescent="0.2">
      <c r="A178" s="794"/>
      <c r="B178" s="796"/>
      <c r="C178" s="151"/>
      <c r="D178" s="547"/>
      <c r="E178" s="3238"/>
      <c r="F178" s="3334"/>
      <c r="G178" s="823"/>
      <c r="H178" s="788"/>
      <c r="I178" s="146"/>
      <c r="J178" s="16" t="s">
        <v>128</v>
      </c>
      <c r="K178" s="48">
        <v>794.2</v>
      </c>
      <c r="L178" s="842"/>
      <c r="M178" s="16"/>
      <c r="N178" s="866"/>
      <c r="O178" s="866"/>
    </row>
    <row r="179" spans="1:17" s="1" customFormat="1" ht="22.5" customHeight="1" x14ac:dyDescent="0.2">
      <c r="A179" s="794"/>
      <c r="B179" s="796"/>
      <c r="C179" s="151"/>
      <c r="D179" s="572" t="s">
        <v>17</v>
      </c>
      <c r="E179" s="2937" t="s">
        <v>91</v>
      </c>
      <c r="F179" s="3334"/>
      <c r="G179" s="3315">
        <v>12030202</v>
      </c>
      <c r="H179" s="788"/>
      <c r="I179" s="146"/>
      <c r="J179" s="825" t="s">
        <v>52</v>
      </c>
      <c r="K179" s="468">
        <v>400</v>
      </c>
      <c r="L179" s="240" t="s">
        <v>92</v>
      </c>
      <c r="M179" s="436">
        <v>40</v>
      </c>
      <c r="N179" s="866"/>
      <c r="O179" s="866"/>
    </row>
    <row r="180" spans="1:17" s="1" customFormat="1" ht="22.5" customHeight="1" x14ac:dyDescent="0.2">
      <c r="A180" s="794"/>
      <c r="B180" s="796"/>
      <c r="C180" s="491"/>
      <c r="D180" s="570"/>
      <c r="E180" s="2938"/>
      <c r="F180" s="827"/>
      <c r="G180" s="3328"/>
      <c r="H180" s="788"/>
      <c r="I180" s="146"/>
      <c r="J180" s="24"/>
      <c r="K180" s="353"/>
      <c r="L180" s="252"/>
      <c r="M180" s="526"/>
      <c r="N180" s="866"/>
      <c r="O180" s="866"/>
    </row>
    <row r="181" spans="1:17" s="1" customFormat="1" ht="35.25" customHeight="1" x14ac:dyDescent="0.2">
      <c r="A181" s="794"/>
      <c r="B181" s="796"/>
      <c r="C181" s="151"/>
      <c r="D181" s="547" t="s">
        <v>39</v>
      </c>
      <c r="E181" s="2852" t="s">
        <v>93</v>
      </c>
      <c r="F181" s="827"/>
      <c r="G181" s="3315">
        <v>12030203</v>
      </c>
      <c r="H181" s="788"/>
      <c r="I181" s="146"/>
      <c r="J181" s="825" t="s">
        <v>52</v>
      </c>
      <c r="K181" s="850">
        <v>380</v>
      </c>
      <c r="L181" s="2854" t="s">
        <v>162</v>
      </c>
      <c r="M181" s="154">
        <v>130</v>
      </c>
      <c r="N181" s="866"/>
      <c r="O181" s="866"/>
      <c r="P181" s="1" t="s">
        <v>189</v>
      </c>
      <c r="Q181" s="1" t="s">
        <v>189</v>
      </c>
    </row>
    <row r="182" spans="1:17" s="1" customFormat="1" ht="35.25" customHeight="1" x14ac:dyDescent="0.2">
      <c r="A182" s="794"/>
      <c r="B182" s="796"/>
      <c r="C182" s="151"/>
      <c r="D182" s="547"/>
      <c r="E182" s="2938"/>
      <c r="F182" s="600"/>
      <c r="G182" s="3328"/>
      <c r="H182" s="788"/>
      <c r="I182" s="146"/>
      <c r="J182" s="16"/>
      <c r="K182" s="278"/>
      <c r="L182" s="3149"/>
      <c r="M182" s="24"/>
      <c r="N182" s="866"/>
      <c r="O182" s="866"/>
    </row>
    <row r="183" spans="1:17" s="1" customFormat="1" ht="27.75" customHeight="1" x14ac:dyDescent="0.2">
      <c r="A183" s="877"/>
      <c r="B183" s="878"/>
      <c r="C183" s="151"/>
      <c r="D183" s="572" t="s">
        <v>43</v>
      </c>
      <c r="E183" s="2937" t="s">
        <v>94</v>
      </c>
      <c r="F183" s="600"/>
      <c r="G183" s="3315">
        <v>12030204</v>
      </c>
      <c r="H183" s="880"/>
      <c r="I183" s="146"/>
      <c r="J183" s="887" t="s">
        <v>52</v>
      </c>
      <c r="K183" s="851">
        <v>16</v>
      </c>
      <c r="L183" s="2854" t="s">
        <v>163</v>
      </c>
      <c r="M183" s="527">
        <v>50</v>
      </c>
      <c r="N183" s="866"/>
      <c r="O183" s="866"/>
    </row>
    <row r="184" spans="1:17" s="1" customFormat="1" ht="27.75" customHeight="1" x14ac:dyDescent="0.2">
      <c r="A184" s="478"/>
      <c r="B184" s="479"/>
      <c r="C184" s="930"/>
      <c r="D184" s="570"/>
      <c r="E184" s="2938"/>
      <c r="F184" s="886"/>
      <c r="G184" s="3328"/>
      <c r="H184" s="224"/>
      <c r="I184" s="917"/>
      <c r="J184" s="24"/>
      <c r="K184" s="280"/>
      <c r="L184" s="3149"/>
      <c r="M184" s="24"/>
      <c r="N184" s="866"/>
      <c r="O184" s="866"/>
      <c r="P184" s="128"/>
      <c r="Q184" s="128"/>
    </row>
    <row r="185" spans="1:17" s="1" customFormat="1" ht="24.75" customHeight="1" x14ac:dyDescent="0.2">
      <c r="A185" s="794"/>
      <c r="B185" s="796"/>
      <c r="C185" s="151"/>
      <c r="D185" s="547" t="s">
        <v>45</v>
      </c>
      <c r="E185" s="2852" t="s">
        <v>95</v>
      </c>
      <c r="F185" s="600"/>
      <c r="G185" s="3316">
        <v>12030205</v>
      </c>
      <c r="H185" s="788"/>
      <c r="I185" s="146"/>
      <c r="J185" s="16" t="s">
        <v>52</v>
      </c>
      <c r="K185" s="279">
        <v>190</v>
      </c>
      <c r="L185" s="2854" t="s">
        <v>96</v>
      </c>
      <c r="M185" s="154">
        <v>86</v>
      </c>
      <c r="N185" s="866"/>
      <c r="O185" s="866"/>
      <c r="Q185" s="128"/>
    </row>
    <row r="186" spans="1:17" s="1" customFormat="1" ht="24.75" customHeight="1" x14ac:dyDescent="0.2">
      <c r="A186" s="794"/>
      <c r="B186" s="796"/>
      <c r="C186" s="151"/>
      <c r="D186" s="547"/>
      <c r="E186" s="2938"/>
      <c r="F186" s="600"/>
      <c r="G186" s="3328"/>
      <c r="H186" s="788"/>
      <c r="I186" s="146"/>
      <c r="J186" s="24"/>
      <c r="K186" s="280"/>
      <c r="L186" s="3149"/>
      <c r="M186" s="526"/>
      <c r="N186" s="866"/>
      <c r="O186" s="866"/>
      <c r="Q186" s="128"/>
    </row>
    <row r="187" spans="1:17" s="1" customFormat="1" ht="44.25" customHeight="1" x14ac:dyDescent="0.2">
      <c r="A187" s="794"/>
      <c r="B187" s="796"/>
      <c r="C187" s="151"/>
      <c r="D187" s="573" t="s">
        <v>46</v>
      </c>
      <c r="E187" s="774" t="s">
        <v>97</v>
      </c>
      <c r="F187" s="600"/>
      <c r="G187" s="583">
        <v>12030206</v>
      </c>
      <c r="H187" s="788"/>
      <c r="I187" s="146"/>
      <c r="J187" s="24" t="s">
        <v>41</v>
      </c>
      <c r="K187" s="281">
        <v>6.6</v>
      </c>
      <c r="L187" s="75"/>
      <c r="M187" s="16"/>
      <c r="N187" s="866"/>
      <c r="O187" s="866"/>
    </row>
    <row r="188" spans="1:17" s="1" customFormat="1" ht="22.5" customHeight="1" x14ac:dyDescent="0.2">
      <c r="A188" s="794"/>
      <c r="B188" s="796"/>
      <c r="C188" s="151"/>
      <c r="D188" s="547" t="s">
        <v>78</v>
      </c>
      <c r="E188" s="2937" t="s">
        <v>98</v>
      </c>
      <c r="F188" s="600"/>
      <c r="G188" s="3316">
        <v>12030207</v>
      </c>
      <c r="H188" s="788"/>
      <c r="I188" s="146"/>
      <c r="J188" s="825" t="s">
        <v>52</v>
      </c>
      <c r="K188" s="851">
        <v>130</v>
      </c>
      <c r="L188" s="3155" t="s">
        <v>99</v>
      </c>
      <c r="M188" s="436">
        <v>100</v>
      </c>
      <c r="N188" s="866"/>
      <c r="O188" s="867">
        <f>SUM(K179:K188)-K187</f>
        <v>1116</v>
      </c>
      <c r="P188" s="283"/>
    </row>
    <row r="189" spans="1:17" s="1" customFormat="1" ht="22.5" customHeight="1" x14ac:dyDescent="0.2">
      <c r="A189" s="78"/>
      <c r="B189" s="796"/>
      <c r="C189" s="151"/>
      <c r="D189" s="547"/>
      <c r="E189" s="2852"/>
      <c r="F189" s="600"/>
      <c r="G189" s="3316"/>
      <c r="H189" s="788"/>
      <c r="I189" s="146"/>
      <c r="J189" s="16"/>
      <c r="K189" s="278"/>
      <c r="L189" s="2854"/>
      <c r="M189" s="527"/>
      <c r="N189" s="866"/>
      <c r="O189" s="868"/>
      <c r="P189" s="283"/>
    </row>
    <row r="190" spans="1:17" s="1" customFormat="1" ht="13.5" customHeight="1" thickBot="1" x14ac:dyDescent="0.25">
      <c r="A190" s="158" t="s">
        <v>189</v>
      </c>
      <c r="B190" s="801"/>
      <c r="C190" s="212"/>
      <c r="D190" s="548"/>
      <c r="E190" s="2853"/>
      <c r="F190" s="601"/>
      <c r="G190" s="3350"/>
      <c r="H190" s="832"/>
      <c r="I190" s="312"/>
      <c r="J190" s="57" t="s">
        <v>29</v>
      </c>
      <c r="K190" s="54">
        <f>SUM(K176:K188)</f>
        <v>1916.8</v>
      </c>
      <c r="L190" s="2855"/>
      <c r="M190" s="826"/>
      <c r="N190" s="866"/>
      <c r="O190" s="865"/>
    </row>
    <row r="191" spans="1:17" s="2" customFormat="1" ht="16.5" customHeight="1" thickBot="1" x14ac:dyDescent="0.3">
      <c r="A191" s="7" t="s">
        <v>17</v>
      </c>
      <c r="B191" s="8" t="s">
        <v>45</v>
      </c>
      <c r="C191" s="2856" t="s">
        <v>47</v>
      </c>
      <c r="D191" s="2856"/>
      <c r="E191" s="2856"/>
      <c r="F191" s="2856"/>
      <c r="G191" s="2856"/>
      <c r="H191" s="2856"/>
      <c r="I191" s="2856"/>
      <c r="J191" s="2856"/>
      <c r="K191" s="165">
        <f>K190+K175+K171</f>
        <v>4650.2</v>
      </c>
      <c r="L191" s="2857"/>
      <c r="M191" s="2859"/>
      <c r="N191" s="854"/>
      <c r="O191" s="854"/>
    </row>
    <row r="192" spans="1:17" s="1" customFormat="1" ht="16.5" customHeight="1" thickBot="1" x14ac:dyDescent="0.25">
      <c r="A192" s="800" t="s">
        <v>17</v>
      </c>
      <c r="B192" s="166"/>
      <c r="C192" s="3242" t="s">
        <v>102</v>
      </c>
      <c r="D192" s="3242"/>
      <c r="E192" s="3242"/>
      <c r="F192" s="3242"/>
      <c r="G192" s="3242"/>
      <c r="H192" s="3242"/>
      <c r="I192" s="3242"/>
      <c r="J192" s="3242"/>
      <c r="K192" s="167">
        <f>K191+K166+K149+K51</f>
        <v>34744.699999999997</v>
      </c>
      <c r="L192" s="3232"/>
      <c r="M192" s="3234"/>
      <c r="N192" s="866"/>
      <c r="O192" s="866"/>
    </row>
    <row r="193" spans="1:23" s="2" customFormat="1" ht="16.5" customHeight="1" thickBot="1" x14ac:dyDescent="0.3">
      <c r="A193" s="168" t="s">
        <v>103</v>
      </c>
      <c r="B193" s="3223" t="s">
        <v>104</v>
      </c>
      <c r="C193" s="3224"/>
      <c r="D193" s="3224"/>
      <c r="E193" s="3224"/>
      <c r="F193" s="3224"/>
      <c r="G193" s="3224"/>
      <c r="H193" s="3224"/>
      <c r="I193" s="3224"/>
      <c r="J193" s="3224"/>
      <c r="K193" s="169">
        <f t="shared" ref="K193" si="2">K192</f>
        <v>34744.699999999997</v>
      </c>
      <c r="L193" s="3225"/>
      <c r="M193" s="3227"/>
      <c r="N193" s="855"/>
      <c r="O193" s="854"/>
    </row>
    <row r="194" spans="1:23" s="1" customFormat="1" ht="18" customHeight="1" x14ac:dyDescent="0.2">
      <c r="A194" s="3349" t="s">
        <v>299</v>
      </c>
      <c r="B194" s="3349"/>
      <c r="C194" s="3349"/>
      <c r="D194" s="3349"/>
      <c r="E194" s="3349"/>
      <c r="F194" s="3349"/>
      <c r="G194" s="3349"/>
      <c r="H194" s="3349"/>
      <c r="I194" s="3349"/>
      <c r="J194" s="3349"/>
      <c r="K194" s="3349"/>
      <c r="L194" s="3349"/>
      <c r="M194" s="3349"/>
      <c r="N194" s="869"/>
      <c r="O194" s="869"/>
      <c r="P194" s="615"/>
      <c r="Q194" s="615"/>
      <c r="R194" s="615"/>
      <c r="S194" s="615"/>
      <c r="T194" s="615"/>
      <c r="U194" s="615"/>
      <c r="V194" s="615"/>
      <c r="W194" s="615"/>
    </row>
    <row r="195" spans="1:23" s="128" customFormat="1" ht="24.75" customHeight="1" thickBot="1" x14ac:dyDescent="0.25">
      <c r="A195" s="355"/>
      <c r="B195" s="363"/>
      <c r="C195" s="3343" t="s">
        <v>105</v>
      </c>
      <c r="D195" s="3343"/>
      <c r="E195" s="3343"/>
      <c r="F195" s="3343"/>
      <c r="G195" s="3343"/>
      <c r="H195" s="3343"/>
      <c r="I195" s="3343"/>
      <c r="J195" s="3343"/>
      <c r="K195" s="2847"/>
      <c r="L195" s="170"/>
      <c r="M195" s="363"/>
      <c r="N195" s="865"/>
      <c r="O195" s="865"/>
    </row>
    <row r="196" spans="1:23" s="83" customFormat="1" ht="42.75" customHeight="1" thickBot="1" x14ac:dyDescent="0.3">
      <c r="A196" s="175"/>
      <c r="B196" s="2848" t="s">
        <v>106</v>
      </c>
      <c r="C196" s="2849"/>
      <c r="D196" s="2849"/>
      <c r="E196" s="2849"/>
      <c r="F196" s="2849"/>
      <c r="G196" s="2849"/>
      <c r="H196" s="2849"/>
      <c r="I196" s="2849"/>
      <c r="J196" s="2850"/>
      <c r="K196" s="765" t="s">
        <v>273</v>
      </c>
      <c r="L196" s="783"/>
      <c r="M196" s="783"/>
      <c r="N196" s="860"/>
      <c r="O196" s="860"/>
      <c r="S196" s="90"/>
    </row>
    <row r="197" spans="1:23" s="2" customFormat="1" ht="15.75" customHeight="1" thickBot="1" x14ac:dyDescent="0.3">
      <c r="A197" s="201"/>
      <c r="B197" s="3228" t="s">
        <v>109</v>
      </c>
      <c r="C197" s="3229"/>
      <c r="D197" s="3229"/>
      <c r="E197" s="3229"/>
      <c r="F197" s="3229"/>
      <c r="G197" s="3229"/>
      <c r="H197" s="3229"/>
      <c r="I197" s="3229"/>
      <c r="J197" s="3230"/>
      <c r="K197" s="766">
        <f>SUM(K198:K204)</f>
        <v>19082.8</v>
      </c>
      <c r="L197" s="781"/>
      <c r="M197" s="781"/>
      <c r="N197" s="854"/>
      <c r="O197" s="854"/>
    </row>
    <row r="198" spans="1:23" s="2" customFormat="1" ht="15.75" customHeight="1" x14ac:dyDescent="0.25">
      <c r="A198" s="201"/>
      <c r="B198" s="2826" t="s">
        <v>110</v>
      </c>
      <c r="C198" s="2827"/>
      <c r="D198" s="2827"/>
      <c r="E198" s="2827"/>
      <c r="F198" s="2827"/>
      <c r="G198" s="2827"/>
      <c r="H198" s="2827"/>
      <c r="I198" s="2827"/>
      <c r="J198" s="2828"/>
      <c r="K198" s="767">
        <f>SUMIF(J13:J190,"SB",K13:K190)</f>
        <v>10245.899999999998</v>
      </c>
      <c r="L198" s="784"/>
      <c r="M198" s="784"/>
      <c r="N198" s="854"/>
      <c r="O198" s="855"/>
    </row>
    <row r="199" spans="1:23" s="2" customFormat="1" ht="15.75" customHeight="1" x14ac:dyDescent="0.25">
      <c r="A199" s="201"/>
      <c r="B199" s="2823" t="s">
        <v>282</v>
      </c>
      <c r="C199" s="2824"/>
      <c r="D199" s="2824"/>
      <c r="E199" s="2824"/>
      <c r="F199" s="2824"/>
      <c r="G199" s="2824"/>
      <c r="H199" s="2824"/>
      <c r="I199" s="2824"/>
      <c r="J199" s="2825"/>
      <c r="K199" s="768">
        <f>SUMIF(J13:J191,"SB(l)",K13:K191)</f>
        <v>278.89999999999998</v>
      </c>
      <c r="L199" s="784"/>
      <c r="M199" s="784"/>
      <c r="N199" s="854"/>
      <c r="O199" s="855"/>
    </row>
    <row r="200" spans="1:23" s="2" customFormat="1" ht="17.25" customHeight="1" x14ac:dyDescent="0.25">
      <c r="A200" s="201"/>
      <c r="B200" s="2823" t="s">
        <v>291</v>
      </c>
      <c r="C200" s="2824"/>
      <c r="D200" s="2824"/>
      <c r="E200" s="2824"/>
      <c r="F200" s="2824"/>
      <c r="G200" s="2824"/>
      <c r="H200" s="2824"/>
      <c r="I200" s="2824"/>
      <c r="J200" s="2825"/>
      <c r="K200" s="768">
        <f>SUMIF(J13:J192,"SB(esa)",K13:K192)</f>
        <v>198.9</v>
      </c>
      <c r="L200" s="784"/>
      <c r="M200" s="784"/>
      <c r="N200" s="854"/>
      <c r="O200" s="855"/>
    </row>
    <row r="201" spans="1:23" s="2" customFormat="1" ht="18" customHeight="1" x14ac:dyDescent="0.25">
      <c r="A201" s="201"/>
      <c r="B201" s="2823" t="s">
        <v>292</v>
      </c>
      <c r="C201" s="2824"/>
      <c r="D201" s="2824"/>
      <c r="E201" s="2824"/>
      <c r="F201" s="2824"/>
      <c r="G201" s="2824"/>
      <c r="H201" s="2824"/>
      <c r="I201" s="2824"/>
      <c r="J201" s="2825"/>
      <c r="K201" s="768">
        <f>SUMIF(J14:J193,"sb(es)",K14:K193)</f>
        <v>1687.3999999999999</v>
      </c>
      <c r="L201" s="784"/>
      <c r="M201" s="784"/>
      <c r="N201" s="854"/>
      <c r="O201" s="855"/>
    </row>
    <row r="202" spans="1:23" s="2" customFormat="1" ht="15.75" customHeight="1" x14ac:dyDescent="0.25">
      <c r="A202" s="201"/>
      <c r="B202" s="2823" t="s">
        <v>111</v>
      </c>
      <c r="C202" s="2824"/>
      <c r="D202" s="2824"/>
      <c r="E202" s="2824"/>
      <c r="F202" s="2824"/>
      <c r="G202" s="2824"/>
      <c r="H202" s="2824"/>
      <c r="I202" s="2824"/>
      <c r="J202" s="2825"/>
      <c r="K202" s="768">
        <f>SUMIF(J13:J190,"SB(SP)",K13:K190)</f>
        <v>1752.6</v>
      </c>
      <c r="L202" s="784"/>
      <c r="M202" s="782"/>
      <c r="N202" s="854"/>
      <c r="O202" s="855"/>
      <c r="P202" s="3"/>
    </row>
    <row r="203" spans="1:23" s="2" customFormat="1" ht="15.75" customHeight="1" x14ac:dyDescent="0.25">
      <c r="A203" s="201"/>
      <c r="B203" s="2823" t="s">
        <v>283</v>
      </c>
      <c r="C203" s="2824"/>
      <c r="D203" s="2824"/>
      <c r="E203" s="2824"/>
      <c r="F203" s="2824"/>
      <c r="G203" s="2824"/>
      <c r="H203" s="2824"/>
      <c r="I203" s="2824"/>
      <c r="J203" s="2825"/>
      <c r="K203" s="768">
        <f>SUMIF(J13:J190,"sb(spl)",K13:K190)</f>
        <v>856.2</v>
      </c>
      <c r="L203" s="782"/>
      <c r="M203" s="782"/>
      <c r="N203" s="854"/>
      <c r="O203" s="3342"/>
      <c r="P203" s="2819"/>
    </row>
    <row r="204" spans="1:23" s="2" customFormat="1" ht="15.75" customHeight="1" thickBot="1" x14ac:dyDescent="0.3">
      <c r="A204" s="201"/>
      <c r="B204" s="2811" t="s">
        <v>112</v>
      </c>
      <c r="C204" s="2812"/>
      <c r="D204" s="2812"/>
      <c r="E204" s="2812"/>
      <c r="F204" s="2812"/>
      <c r="G204" s="2812"/>
      <c r="H204" s="2812"/>
      <c r="I204" s="2812"/>
      <c r="J204" s="2813"/>
      <c r="K204" s="769">
        <f>SUMIF(J15:J190,"SB(VB)",K15:K190)</f>
        <v>4062.9</v>
      </c>
      <c r="L204" s="784"/>
      <c r="M204" s="782"/>
      <c r="N204" s="855"/>
      <c r="O204" s="3342"/>
      <c r="P204" s="2819"/>
    </row>
    <row r="205" spans="1:23" s="2" customFormat="1" ht="15.75" customHeight="1" thickBot="1" x14ac:dyDescent="0.3">
      <c r="A205" s="201"/>
      <c r="B205" s="3228" t="s">
        <v>113</v>
      </c>
      <c r="C205" s="3229"/>
      <c r="D205" s="3229"/>
      <c r="E205" s="3229"/>
      <c r="F205" s="3229"/>
      <c r="G205" s="3229"/>
      <c r="H205" s="3229"/>
      <c r="I205" s="3229"/>
      <c r="J205" s="3230"/>
      <c r="K205" s="766">
        <f>SUM(K206:K208)</f>
        <v>15661.900000000001</v>
      </c>
      <c r="L205" s="282"/>
      <c r="M205" s="781"/>
      <c r="N205" s="854"/>
      <c r="O205" s="854"/>
      <c r="P205" s="3"/>
    </row>
    <row r="206" spans="1:23" s="2" customFormat="1" ht="15.75" customHeight="1" x14ac:dyDescent="0.25">
      <c r="A206" s="201"/>
      <c r="B206" s="2826" t="s">
        <v>114</v>
      </c>
      <c r="C206" s="2827"/>
      <c r="D206" s="2827"/>
      <c r="E206" s="2827"/>
      <c r="F206" s="2827"/>
      <c r="G206" s="2827"/>
      <c r="H206" s="2827"/>
      <c r="I206" s="2827"/>
      <c r="J206" s="2828"/>
      <c r="K206" s="890">
        <f>SUMIF(J13:J190,"LRVB",K13:K190)</f>
        <v>15609.000000000002</v>
      </c>
      <c r="L206" s="175"/>
      <c r="M206" s="782"/>
      <c r="N206" s="854"/>
      <c r="O206" s="854"/>
    </row>
    <row r="207" spans="1:23" s="2" customFormat="1" ht="15.75" customHeight="1" x14ac:dyDescent="0.25">
      <c r="A207" s="201"/>
      <c r="B207" s="2823" t="s">
        <v>238</v>
      </c>
      <c r="C207" s="2824"/>
      <c r="D207" s="2824"/>
      <c r="E207" s="2824"/>
      <c r="F207" s="2824"/>
      <c r="G207" s="2824"/>
      <c r="H207" s="2824"/>
      <c r="I207" s="2824"/>
      <c r="J207" s="2825"/>
      <c r="K207" s="769">
        <f>SUMIF(J13:J190,"es",K13:K190)</f>
        <v>50.4</v>
      </c>
      <c r="L207" s="175"/>
      <c r="M207" s="782"/>
      <c r="N207" s="854"/>
      <c r="O207" s="854"/>
    </row>
    <row r="208" spans="1:23" s="2" customFormat="1" ht="15.75" customHeight="1" thickBot="1" x14ac:dyDescent="0.3">
      <c r="A208" s="201"/>
      <c r="B208" s="2811" t="s">
        <v>115</v>
      </c>
      <c r="C208" s="2812"/>
      <c r="D208" s="2812"/>
      <c r="E208" s="2812"/>
      <c r="F208" s="2812"/>
      <c r="G208" s="2812"/>
      <c r="H208" s="2812"/>
      <c r="I208" s="2812"/>
      <c r="J208" s="2813"/>
      <c r="K208" s="889">
        <f>SUMIF(J13:J190,"KT",K13:K190)</f>
        <v>2.5</v>
      </c>
      <c r="L208" s="175"/>
      <c r="M208" s="782"/>
      <c r="N208" s="854"/>
      <c r="O208" s="854"/>
    </row>
    <row r="209" spans="1:15" s="2" customFormat="1" ht="15.75" customHeight="1" thickBot="1" x14ac:dyDescent="0.3">
      <c r="A209" s="201"/>
      <c r="B209" s="2815" t="s">
        <v>116</v>
      </c>
      <c r="C209" s="2816"/>
      <c r="D209" s="2816"/>
      <c r="E209" s="2816"/>
      <c r="F209" s="2816"/>
      <c r="G209" s="2816"/>
      <c r="H209" s="2816"/>
      <c r="I209" s="2816"/>
      <c r="J209" s="2817"/>
      <c r="K209" s="770">
        <f>K197+K205</f>
        <v>34744.699999999997</v>
      </c>
      <c r="L209" s="277"/>
      <c r="M209" s="781"/>
      <c r="N209" s="854"/>
      <c r="O209" s="854"/>
    </row>
    <row r="210" spans="1:15" s="1" customFormat="1" ht="16.5" customHeight="1" x14ac:dyDescent="0.2">
      <c r="A210" s="180"/>
      <c r="B210" s="177"/>
      <c r="C210" s="178"/>
      <c r="D210" s="178"/>
      <c r="E210" s="179"/>
      <c r="F210" s="602"/>
      <c r="G210" s="582"/>
      <c r="H210" s="307"/>
      <c r="I210" s="313"/>
      <c r="J210" s="180"/>
      <c r="K210" s="237"/>
      <c r="L210" s="181"/>
      <c r="M210" s="180"/>
      <c r="N210" s="866"/>
      <c r="O210" s="866"/>
    </row>
    <row r="211" spans="1:15" x14ac:dyDescent="0.25">
      <c r="K211" s="291"/>
    </row>
    <row r="215" spans="1:15" x14ac:dyDescent="0.25">
      <c r="I215" s="315"/>
      <c r="K215" s="292"/>
    </row>
    <row r="218" spans="1:15" x14ac:dyDescent="0.25">
      <c r="K218" s="292"/>
    </row>
  </sheetData>
  <mergeCells count="242">
    <mergeCell ref="B206:J206"/>
    <mergeCell ref="B207:J207"/>
    <mergeCell ref="B208:J208"/>
    <mergeCell ref="B209:J209"/>
    <mergeCell ref="B200:J200"/>
    <mergeCell ref="B199:J199"/>
    <mergeCell ref="B198:J198"/>
    <mergeCell ref="B197:J197"/>
    <mergeCell ref="B196:J196"/>
    <mergeCell ref="B202:J202"/>
    <mergeCell ref="B203:J203"/>
    <mergeCell ref="B204:J204"/>
    <mergeCell ref="B205:J205"/>
    <mergeCell ref="K1:M1"/>
    <mergeCell ref="A2:M2"/>
    <mergeCell ref="I13:I15"/>
    <mergeCell ref="G6:G8"/>
    <mergeCell ref="G22:G23"/>
    <mergeCell ref="G31:G32"/>
    <mergeCell ref="G33:G34"/>
    <mergeCell ref="G35:G36"/>
    <mergeCell ref="A10:M10"/>
    <mergeCell ref="B11:M11"/>
    <mergeCell ref="C12:M12"/>
    <mergeCell ref="L20:L21"/>
    <mergeCell ref="L29:L30"/>
    <mergeCell ref="E35:E36"/>
    <mergeCell ref="E31:E32"/>
    <mergeCell ref="L31:L32"/>
    <mergeCell ref="A3:M3"/>
    <mergeCell ref="A4:M4"/>
    <mergeCell ref="A5:M5"/>
    <mergeCell ref="A6:A8"/>
    <mergeCell ref="B6:B8"/>
    <mergeCell ref="D6:D8"/>
    <mergeCell ref="B35:B36"/>
    <mergeCell ref="L6:M6"/>
    <mergeCell ref="P203:P204"/>
    <mergeCell ref="I158:I159"/>
    <mergeCell ref="I160:I161"/>
    <mergeCell ref="E183:E184"/>
    <mergeCell ref="L183:L184"/>
    <mergeCell ref="E188:E190"/>
    <mergeCell ref="L188:L190"/>
    <mergeCell ref="E185:E186"/>
    <mergeCell ref="L185:L186"/>
    <mergeCell ref="C166:J166"/>
    <mergeCell ref="A194:M194"/>
    <mergeCell ref="G183:G184"/>
    <mergeCell ref="G185:G186"/>
    <mergeCell ref="G188:G190"/>
    <mergeCell ref="L181:L182"/>
    <mergeCell ref="E158:E159"/>
    <mergeCell ref="L165:M165"/>
    <mergeCell ref="E160:E162"/>
    <mergeCell ref="B201:J201"/>
    <mergeCell ref="I176:I177"/>
    <mergeCell ref="G179:G180"/>
    <mergeCell ref="I172:I174"/>
    <mergeCell ref="B193:J193"/>
    <mergeCell ref="L166:M166"/>
    <mergeCell ref="E181:E182"/>
    <mergeCell ref="L149:M149"/>
    <mergeCell ref="C144:C145"/>
    <mergeCell ref="E144:E145"/>
    <mergeCell ref="F144:F145"/>
    <mergeCell ref="O203:O204"/>
    <mergeCell ref="G181:G182"/>
    <mergeCell ref="I146:I148"/>
    <mergeCell ref="C195:K195"/>
    <mergeCell ref="L193:M193"/>
    <mergeCell ref="C191:J191"/>
    <mergeCell ref="L191:M191"/>
    <mergeCell ref="C192:J192"/>
    <mergeCell ref="L192:M192"/>
    <mergeCell ref="E163:E164"/>
    <mergeCell ref="F163:F164"/>
    <mergeCell ref="G163:G164"/>
    <mergeCell ref="H163:H164"/>
    <mergeCell ref="I163:I164"/>
    <mergeCell ref="C146:C148"/>
    <mergeCell ref="E146:E148"/>
    <mergeCell ref="F146:F148"/>
    <mergeCell ref="H146:H148"/>
    <mergeCell ref="F176:F179"/>
    <mergeCell ref="E176:E178"/>
    <mergeCell ref="E179:E180"/>
    <mergeCell ref="E172:E175"/>
    <mergeCell ref="E156:E157"/>
    <mergeCell ref="E169:E171"/>
    <mergeCell ref="A141:A143"/>
    <mergeCell ref="B141:B143"/>
    <mergeCell ref="C141:C143"/>
    <mergeCell ref="F141:F143"/>
    <mergeCell ref="F156:F157"/>
    <mergeCell ref="G169:G171"/>
    <mergeCell ref="G172:G175"/>
    <mergeCell ref="A144:A145"/>
    <mergeCell ref="B144:B145"/>
    <mergeCell ref="I141:I143"/>
    <mergeCell ref="I154:I155"/>
    <mergeCell ref="C150:M150"/>
    <mergeCell ref="A146:A148"/>
    <mergeCell ref="B146:B148"/>
    <mergeCell ref="M142:M143"/>
    <mergeCell ref="F169:F170"/>
    <mergeCell ref="F172:F175"/>
    <mergeCell ref="E165:J165"/>
    <mergeCell ref="H141:H143"/>
    <mergeCell ref="A130:A132"/>
    <mergeCell ref="B130:B132"/>
    <mergeCell ref="E130:E132"/>
    <mergeCell ref="A135:A137"/>
    <mergeCell ref="B135:B137"/>
    <mergeCell ref="E135:E138"/>
    <mergeCell ref="E141:E143"/>
    <mergeCell ref="C149:J149"/>
    <mergeCell ref="C167:M167"/>
    <mergeCell ref="J154:J155"/>
    <mergeCell ref="K154:K155"/>
    <mergeCell ref="E154:E155"/>
    <mergeCell ref="E139:E140"/>
    <mergeCell ref="L142:L143"/>
    <mergeCell ref="G156:G157"/>
    <mergeCell ref="G158:G159"/>
    <mergeCell ref="G160:G162"/>
    <mergeCell ref="G139:G140"/>
    <mergeCell ref="G141:G143"/>
    <mergeCell ref="G154:G155"/>
    <mergeCell ref="G144:G145"/>
    <mergeCell ref="G146:G148"/>
    <mergeCell ref="I135:I136"/>
    <mergeCell ref="I139:I140"/>
    <mergeCell ref="B113:B114"/>
    <mergeCell ref="C113:C114"/>
    <mergeCell ref="E113:E114"/>
    <mergeCell ref="F113:F114"/>
    <mergeCell ref="H113:H114"/>
    <mergeCell ref="E133:E134"/>
    <mergeCell ref="F133:F134"/>
    <mergeCell ref="G113:G114"/>
    <mergeCell ref="G115:G117"/>
    <mergeCell ref="G124:G125"/>
    <mergeCell ref="F126:F127"/>
    <mergeCell ref="A49:A50"/>
    <mergeCell ref="B49:B50"/>
    <mergeCell ref="C49:C50"/>
    <mergeCell ref="E49:E50"/>
    <mergeCell ref="L49:L50"/>
    <mergeCell ref="L113:L114"/>
    <mergeCell ref="L98:L99"/>
    <mergeCell ref="L100:L101"/>
    <mergeCell ref="L103:L104"/>
    <mergeCell ref="E112:J112"/>
    <mergeCell ref="L106:L108"/>
    <mergeCell ref="L109:L110"/>
    <mergeCell ref="L94:L96"/>
    <mergeCell ref="L81:L82"/>
    <mergeCell ref="L91:L92"/>
    <mergeCell ref="E85:E86"/>
    <mergeCell ref="L85:L86"/>
    <mergeCell ref="L87:L88"/>
    <mergeCell ref="E87:E88"/>
    <mergeCell ref="E97:E98"/>
    <mergeCell ref="G93:G96"/>
    <mergeCell ref="G97:G100"/>
    <mergeCell ref="G87:G88"/>
    <mergeCell ref="A113:A114"/>
    <mergeCell ref="M47:M48"/>
    <mergeCell ref="H37:H43"/>
    <mergeCell ref="L73:L74"/>
    <mergeCell ref="C52:M52"/>
    <mergeCell ref="E59:E60"/>
    <mergeCell ref="L65:L66"/>
    <mergeCell ref="I53:I59"/>
    <mergeCell ref="E69:E70"/>
    <mergeCell ref="F53:F70"/>
    <mergeCell ref="G59:G60"/>
    <mergeCell ref="G69:G70"/>
    <mergeCell ref="E45:E46"/>
    <mergeCell ref="F45:F46"/>
    <mergeCell ref="L39:L40"/>
    <mergeCell ref="M39:M40"/>
    <mergeCell ref="L41:L42"/>
    <mergeCell ref="M41:M42"/>
    <mergeCell ref="I49:I50"/>
    <mergeCell ref="E47:E48"/>
    <mergeCell ref="I47:I48"/>
    <mergeCell ref="L47:L48"/>
    <mergeCell ref="L69:L70"/>
    <mergeCell ref="C45:C46"/>
    <mergeCell ref="L7:L8"/>
    <mergeCell ref="L126:L127"/>
    <mergeCell ref="E126:E127"/>
    <mergeCell ref="I31:I32"/>
    <mergeCell ref="I6:I8"/>
    <mergeCell ref="C51:J51"/>
    <mergeCell ref="E89:E92"/>
    <mergeCell ref="E93:E96"/>
    <mergeCell ref="E115:E116"/>
    <mergeCell ref="L51:M51"/>
    <mergeCell ref="M31:M32"/>
    <mergeCell ref="A9:M9"/>
    <mergeCell ref="I35:I36"/>
    <mergeCell ref="E15:E18"/>
    <mergeCell ref="A35:A36"/>
    <mergeCell ref="A37:A38"/>
    <mergeCell ref="A45:A46"/>
    <mergeCell ref="B45:B46"/>
    <mergeCell ref="B37:B38"/>
    <mergeCell ref="F37:F43"/>
    <mergeCell ref="F33:F34"/>
    <mergeCell ref="F35:F36"/>
    <mergeCell ref="L37:L38"/>
    <mergeCell ref="C6:C8"/>
    <mergeCell ref="E6:E8"/>
    <mergeCell ref="F6:F8"/>
    <mergeCell ref="K7:K8"/>
    <mergeCell ref="H6:H8"/>
    <mergeCell ref="J6:J8"/>
    <mergeCell ref="H45:H46"/>
    <mergeCell ref="E37:E43"/>
    <mergeCell ref="E44:J44"/>
    <mergeCell ref="I37:I38"/>
    <mergeCell ref="E33:E34"/>
    <mergeCell ref="F22:F25"/>
    <mergeCell ref="G37:G41"/>
    <mergeCell ref="L33:L34"/>
    <mergeCell ref="G47:G48"/>
    <mergeCell ref="G49:G50"/>
    <mergeCell ref="G105:G108"/>
    <mergeCell ref="H139:H140"/>
    <mergeCell ref="H144:H145"/>
    <mergeCell ref="I144:I145"/>
    <mergeCell ref="E53:E54"/>
    <mergeCell ref="L137:L138"/>
    <mergeCell ref="L124:L125"/>
    <mergeCell ref="E124:E125"/>
    <mergeCell ref="G130:G132"/>
    <mergeCell ref="G135:G136"/>
    <mergeCell ref="I126:I127"/>
    <mergeCell ref="L130:L132"/>
  </mergeCells>
  <printOptions horizontalCentered="1"/>
  <pageMargins left="0.78740157480314965" right="0" top="0.59055118110236227" bottom="0.19685039370078741" header="0.39370078740157483" footer="0.39370078740157483"/>
  <pageSetup paperSize="9" scale="85" fitToHeight="0" orientation="portrait" r:id="rId1"/>
  <rowBreaks count="6" manualBreakCount="6">
    <brk id="25" max="12" man="1"/>
    <brk id="51" max="12" man="1"/>
    <brk id="79" max="12" man="1"/>
    <brk id="108" max="12" man="1"/>
    <brk id="152" max="12" man="1"/>
    <brk id="18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10</vt:i4>
      </vt:variant>
    </vt:vector>
  </HeadingPairs>
  <TitlesOfParts>
    <vt:vector size="15" baseType="lpstr">
      <vt:lpstr>12 programa</vt:lpstr>
      <vt:lpstr>Lyginamasis</vt:lpstr>
      <vt:lpstr>Aiškinamoji lentelė</vt:lpstr>
      <vt:lpstr>Lyginamasis variantas</vt:lpstr>
      <vt:lpstr>MVP 2017</vt:lpstr>
      <vt:lpstr>'12 programa'!Print_Area</vt:lpstr>
      <vt:lpstr>'Aiškinamoji lentelė'!Print_Area</vt:lpstr>
      <vt:lpstr>Lyginamasis!Print_Area</vt:lpstr>
      <vt:lpstr>'Lyginamasis variantas'!Print_Area</vt:lpstr>
      <vt:lpstr>'MVP 2017'!Print_Area</vt:lpstr>
      <vt:lpstr>'12 programa'!Print_Titles</vt:lpstr>
      <vt:lpstr>'Aiškinamoji lentelė'!Print_Titles</vt:lpstr>
      <vt:lpstr>Lyginamasis!Print_Titles</vt:lpstr>
      <vt:lpstr>'Lyginamasis variantas'!Print_Titles</vt:lpstr>
      <vt:lpstr>'MVP 2017'!Print_Titles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2018-01-25T11:35:19Z</cp:lastPrinted>
  <dcterms:created xsi:type="dcterms:W3CDTF">2015-11-25T08:56:30Z</dcterms:created>
  <dcterms:modified xsi:type="dcterms:W3CDTF">2018-01-25T11:35:46Z</dcterms:modified>
</cp:coreProperties>
</file>