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avilys:35753/dhs/ofiles/ofiles/ee9ff13101c311e89b59dfb6e4b83662_XKD3e8/21818cc001ca11e89b59dfb6e4b83662/lastVersion/bodyAttachments/"/>
    </mc:Choice>
  </mc:AlternateContent>
  <bookViews>
    <workbookView xWindow="0" yWindow="0" windowWidth="20490" windowHeight="7755"/>
  </bookViews>
  <sheets>
    <sheet name="13 programa" sheetId="7" r:id="rId1"/>
    <sheet name="Lyginamasis" sheetId="8" state="hidden" r:id="rId2"/>
    <sheet name="Aiškinamoji lentelė" sheetId="5" state="hidden" r:id="rId3"/>
    <sheet name="Lyginamasis variantas" sheetId="6" state="hidden" r:id="rId4"/>
    <sheet name="MVP 2017" sheetId="1" state="hidden" r:id="rId5"/>
  </sheets>
  <definedNames>
    <definedName name="_xlnm.Print_Area" localSheetId="0">'13 programa'!$A$1:$N$122</definedName>
    <definedName name="_xlnm.Print_Area" localSheetId="2">'Aiškinamoji lentelė'!$A$1:$U$141</definedName>
    <definedName name="_xlnm.Print_Area" localSheetId="1">Lyginamasis!$A$1:$Q$122</definedName>
    <definedName name="_xlnm.Print_Area" localSheetId="3">'Lyginamasis variantas'!$A$1:$U$97</definedName>
    <definedName name="_xlnm.Print_Area" localSheetId="4">'MVP 2017'!$A$1:$M$90</definedName>
    <definedName name="_xlnm.Print_Titles" localSheetId="0">'13 programa'!$6:$8</definedName>
    <definedName name="_xlnm.Print_Titles" localSheetId="2">'Aiškinamoji lentelė'!$6:$8</definedName>
    <definedName name="_xlnm.Print_Titles" localSheetId="1">Lyginamasis!$6:$8</definedName>
    <definedName name="_xlnm.Print_Titles" localSheetId="3">'Lyginamasis variantas'!$7:$9</definedName>
    <definedName name="_xlnm.Print_Titles" localSheetId="4">'MVP 2017'!$6:$8</definedName>
  </definedNames>
  <calcPr calcId="152511"/>
</workbook>
</file>

<file path=xl/calcChain.xml><?xml version="1.0" encoding="utf-8"?>
<calcChain xmlns="http://schemas.openxmlformats.org/spreadsheetml/2006/main">
  <c r="I21" i="7" l="1"/>
  <c r="J21" i="7"/>
  <c r="K39" i="8" l="1"/>
  <c r="I22" i="7" l="1"/>
  <c r="I39" i="7" s="1"/>
  <c r="J62" i="8" l="1"/>
  <c r="J59" i="8"/>
  <c r="J58" i="8"/>
  <c r="L61" i="5"/>
  <c r="M61" i="5"/>
  <c r="K57" i="5" l="1"/>
  <c r="L57" i="5"/>
  <c r="M57" i="5"/>
  <c r="N57" i="5"/>
  <c r="O57" i="5"/>
  <c r="K41" i="5"/>
  <c r="K40" i="5"/>
  <c r="H21" i="7"/>
  <c r="H117" i="7"/>
  <c r="H115" i="7"/>
  <c r="H38" i="7"/>
  <c r="H31" i="7"/>
  <c r="H27" i="7"/>
  <c r="H22" i="7"/>
  <c r="H39" i="7" s="1"/>
  <c r="H19" i="7"/>
  <c r="I55" i="8"/>
  <c r="K55" i="8"/>
  <c r="L55" i="8"/>
  <c r="J55" i="8"/>
  <c r="J53" i="8"/>
  <c r="J54" i="8"/>
  <c r="J52" i="8"/>
  <c r="H55" i="8"/>
  <c r="I55" i="7"/>
  <c r="J55" i="7"/>
  <c r="H55" i="7"/>
  <c r="J38" i="7"/>
  <c r="I38" i="7"/>
  <c r="J39" i="8"/>
  <c r="I39" i="8"/>
  <c r="L41" i="5"/>
  <c r="L40" i="5"/>
  <c r="K21" i="5"/>
  <c r="L21" i="5"/>
  <c r="P40" i="5" l="1"/>
  <c r="O40" i="5"/>
  <c r="N40" i="5"/>
  <c r="M40" i="5"/>
  <c r="J40" i="5"/>
  <c r="I40" i="5"/>
  <c r="I21" i="8"/>
  <c r="J38" i="8"/>
  <c r="I38" i="8"/>
  <c r="J37" i="8"/>
  <c r="J36" i="8"/>
  <c r="L38" i="8" l="1"/>
  <c r="K38" i="8"/>
  <c r="H38" i="8"/>
  <c r="P57" i="5"/>
  <c r="N64" i="5"/>
  <c r="M64" i="5"/>
  <c r="J57" i="5"/>
  <c r="J64" i="5" s="1"/>
  <c r="I57" i="5"/>
  <c r="I64" i="5" s="1"/>
  <c r="J46" i="8" l="1"/>
  <c r="J41" i="8"/>
  <c r="J27" i="8"/>
  <c r="J25" i="8"/>
  <c r="J23" i="8" l="1"/>
  <c r="J21" i="8"/>
  <c r="J22" i="8" s="1"/>
  <c r="J104" i="8" s="1"/>
  <c r="J105" i="8" s="1"/>
  <c r="J20" i="8"/>
  <c r="M22" i="5"/>
  <c r="L22" i="5"/>
  <c r="K22" i="5"/>
  <c r="I120" i="8" l="1"/>
  <c r="J120" i="8" s="1"/>
  <c r="I119" i="8"/>
  <c r="J119" i="8" s="1"/>
  <c r="I118" i="8"/>
  <c r="I117" i="8"/>
  <c r="J117" i="8" s="1"/>
  <c r="I115" i="8"/>
  <c r="J115" i="8" s="1"/>
  <c r="I114" i="8"/>
  <c r="I113" i="8"/>
  <c r="I112" i="8"/>
  <c r="I111" i="8"/>
  <c r="I110" i="8"/>
  <c r="I109" i="8"/>
  <c r="I98" i="8"/>
  <c r="I91" i="8"/>
  <c r="I88" i="8"/>
  <c r="I85" i="8"/>
  <c r="I81" i="8"/>
  <c r="I77" i="8"/>
  <c r="I72" i="8"/>
  <c r="I68" i="8"/>
  <c r="I66" i="8"/>
  <c r="I61" i="8"/>
  <c r="I59" i="8"/>
  <c r="I62" i="8" s="1"/>
  <c r="I51" i="8"/>
  <c r="I49" i="8"/>
  <c r="I46" i="8"/>
  <c r="I42" i="8"/>
  <c r="I35" i="8"/>
  <c r="I33" i="8"/>
  <c r="I31" i="8"/>
  <c r="I27" i="8"/>
  <c r="I22" i="8"/>
  <c r="I19" i="8"/>
  <c r="L120" i="8"/>
  <c r="K120" i="8"/>
  <c r="H120" i="8"/>
  <c r="L119" i="8"/>
  <c r="K119" i="8"/>
  <c r="H119" i="8"/>
  <c r="L118" i="8"/>
  <c r="K118" i="8"/>
  <c r="H118" i="8"/>
  <c r="L117" i="8"/>
  <c r="K117" i="8"/>
  <c r="H117" i="8"/>
  <c r="L115" i="8"/>
  <c r="K115" i="8"/>
  <c r="H115" i="8"/>
  <c r="L114" i="8"/>
  <c r="K114" i="8"/>
  <c r="H114" i="8"/>
  <c r="L113" i="8"/>
  <c r="K113" i="8"/>
  <c r="H113" i="8"/>
  <c r="L112" i="8"/>
  <c r="K112" i="8"/>
  <c r="H112" i="8"/>
  <c r="L111" i="8"/>
  <c r="K111" i="8"/>
  <c r="H111" i="8"/>
  <c r="L110" i="8"/>
  <c r="K110" i="8"/>
  <c r="H110" i="8"/>
  <c r="L109" i="8"/>
  <c r="K109" i="8"/>
  <c r="H109" i="8"/>
  <c r="L102" i="8"/>
  <c r="K102" i="8"/>
  <c r="K100" i="8"/>
  <c r="K98" i="8"/>
  <c r="H98" i="8"/>
  <c r="L91" i="8"/>
  <c r="K91" i="8"/>
  <c r="H91" i="8"/>
  <c r="L88" i="8"/>
  <c r="K88" i="8"/>
  <c r="H88" i="8"/>
  <c r="H85" i="8"/>
  <c r="H81" i="8"/>
  <c r="L77" i="8"/>
  <c r="K77" i="8"/>
  <c r="H77" i="8"/>
  <c r="K72" i="8"/>
  <c r="H72" i="8"/>
  <c r="H68" i="8"/>
  <c r="H66" i="8"/>
  <c r="K61" i="8"/>
  <c r="H61" i="8"/>
  <c r="L59" i="8"/>
  <c r="K59" i="8"/>
  <c r="H59" i="8"/>
  <c r="L51" i="8"/>
  <c r="K51" i="8"/>
  <c r="H51" i="8"/>
  <c r="L49" i="8"/>
  <c r="K49" i="8"/>
  <c r="H49" i="8"/>
  <c r="L46" i="8"/>
  <c r="K46" i="8"/>
  <c r="H46" i="8"/>
  <c r="H42" i="8"/>
  <c r="L35" i="8"/>
  <c r="K35" i="8"/>
  <c r="H35" i="8"/>
  <c r="L33" i="8"/>
  <c r="K33" i="8"/>
  <c r="H33" i="8"/>
  <c r="L31" i="8"/>
  <c r="K31" i="8"/>
  <c r="H31" i="8"/>
  <c r="L27" i="8"/>
  <c r="K27" i="8"/>
  <c r="H27" i="8"/>
  <c r="L22" i="8"/>
  <c r="K22" i="8"/>
  <c r="H22" i="8"/>
  <c r="L19" i="8"/>
  <c r="K19" i="8"/>
  <c r="H19" i="8"/>
  <c r="L62" i="8" l="1"/>
  <c r="K62" i="8"/>
  <c r="J116" i="8"/>
  <c r="L116" i="8"/>
  <c r="L108" i="8"/>
  <c r="J109" i="8"/>
  <c r="J108" i="8" s="1"/>
  <c r="J113" i="8"/>
  <c r="K108" i="8"/>
  <c r="H116" i="8"/>
  <c r="K116" i="8"/>
  <c r="L103" i="8"/>
  <c r="H103" i="8"/>
  <c r="H62" i="8"/>
  <c r="L39" i="8"/>
  <c r="K103" i="8"/>
  <c r="H39" i="8"/>
  <c r="H108" i="8"/>
  <c r="I103" i="8"/>
  <c r="P21" i="5"/>
  <c r="O21" i="5"/>
  <c r="K104" i="8" l="1"/>
  <c r="K105" i="8" s="1"/>
  <c r="L104" i="8"/>
  <c r="L105" i="8" s="1"/>
  <c r="L121" i="8"/>
  <c r="K121" i="8"/>
  <c r="J121" i="8"/>
  <c r="H121" i="8"/>
  <c r="I104" i="8"/>
  <c r="I105" i="8" s="1"/>
  <c r="I116" i="8"/>
  <c r="I108" i="8"/>
  <c r="H104" i="8"/>
  <c r="H105" i="8" s="1"/>
  <c r="P44" i="5"/>
  <c r="O44" i="5"/>
  <c r="P28" i="5"/>
  <c r="O28" i="5"/>
  <c r="P20" i="5"/>
  <c r="O20" i="5"/>
  <c r="I121" i="8" l="1"/>
  <c r="K82" i="5"/>
  <c r="N82" i="5"/>
  <c r="O61" i="5" l="1"/>
  <c r="O64" i="5" s="1"/>
  <c r="O48" i="5"/>
  <c r="O33" i="5"/>
  <c r="O29" i="5"/>
  <c r="O22" i="5"/>
  <c r="O19" i="5"/>
  <c r="K61" i="5"/>
  <c r="K64" i="5" s="1"/>
  <c r="K48" i="5"/>
  <c r="K33" i="5"/>
  <c r="K19" i="5"/>
  <c r="I128" i="5"/>
  <c r="H81" i="7"/>
  <c r="J82" i="5"/>
  <c r="I82" i="5"/>
  <c r="N100" i="5" l="1"/>
  <c r="K100" i="5"/>
  <c r="J113" i="7"/>
  <c r="J112" i="7"/>
  <c r="J111" i="7"/>
  <c r="I111" i="7"/>
  <c r="I110" i="7"/>
  <c r="J110" i="7"/>
  <c r="J109" i="7"/>
  <c r="J59" i="7"/>
  <c r="J46" i="7"/>
  <c r="J31" i="7"/>
  <c r="J27" i="7"/>
  <c r="J22" i="7"/>
  <c r="J19" i="7"/>
  <c r="H42" i="7"/>
  <c r="J62" i="7" l="1"/>
  <c r="J39" i="7"/>
  <c r="J120" i="7"/>
  <c r="I120" i="7"/>
  <c r="H120" i="7"/>
  <c r="J119" i="7"/>
  <c r="I119" i="7"/>
  <c r="H119" i="7"/>
  <c r="J118" i="7"/>
  <c r="I118" i="7"/>
  <c r="H118" i="7"/>
  <c r="J117" i="7"/>
  <c r="I117" i="7"/>
  <c r="J115" i="7"/>
  <c r="I115" i="7"/>
  <c r="J114" i="7"/>
  <c r="I114" i="7"/>
  <c r="H114" i="7"/>
  <c r="I113" i="7"/>
  <c r="H113" i="7"/>
  <c r="I112" i="7"/>
  <c r="H112" i="7"/>
  <c r="H111" i="7"/>
  <c r="H110" i="7"/>
  <c r="I109" i="7"/>
  <c r="J102" i="7"/>
  <c r="I102" i="7"/>
  <c r="I100" i="7"/>
  <c r="H85" i="7"/>
  <c r="J91" i="7"/>
  <c r="I91" i="7"/>
  <c r="H91" i="7"/>
  <c r="J88" i="7"/>
  <c r="I88" i="7"/>
  <c r="H88" i="7"/>
  <c r="H66" i="7"/>
  <c r="I98" i="7"/>
  <c r="H98" i="7"/>
  <c r="H68" i="7"/>
  <c r="J77" i="7"/>
  <c r="I77" i="7"/>
  <c r="H77" i="7"/>
  <c r="I72" i="7"/>
  <c r="H72" i="7"/>
  <c r="I61" i="7"/>
  <c r="H61" i="7"/>
  <c r="I59" i="7"/>
  <c r="H59" i="7"/>
  <c r="H62" i="7" s="1"/>
  <c r="J51" i="7"/>
  <c r="I51" i="7"/>
  <c r="H51" i="7"/>
  <c r="J49" i="7"/>
  <c r="I49" i="7"/>
  <c r="H49" i="7"/>
  <c r="I46" i="7"/>
  <c r="H46" i="7"/>
  <c r="J35" i="7"/>
  <c r="I35" i="7"/>
  <c r="H35" i="7"/>
  <c r="J33" i="7"/>
  <c r="I33" i="7"/>
  <c r="H33" i="7"/>
  <c r="I31" i="7"/>
  <c r="I27" i="7"/>
  <c r="I19" i="7"/>
  <c r="I62" i="7" l="1"/>
  <c r="H103" i="7"/>
  <c r="J103" i="7"/>
  <c r="I103" i="7"/>
  <c r="H116" i="7"/>
  <c r="I108" i="7"/>
  <c r="I116" i="7"/>
  <c r="H109" i="7"/>
  <c r="H108" i="7" s="1"/>
  <c r="J108" i="7"/>
  <c r="J116" i="7"/>
  <c r="H121" i="7" l="1"/>
  <c r="J104" i="7"/>
  <c r="J105" i="7" s="1"/>
  <c r="J121" i="7"/>
  <c r="H104" i="7"/>
  <c r="H105" i="7" s="1"/>
  <c r="I121" i="7"/>
  <c r="I104" i="7"/>
  <c r="I105" i="7" s="1"/>
  <c r="O128" i="5" l="1"/>
  <c r="O79" i="5"/>
  <c r="O140" i="5" l="1"/>
  <c r="O127" i="5"/>
  <c r="P61" i="5" l="1"/>
  <c r="P64" i="5" s="1"/>
  <c r="L64" i="5"/>
  <c r="J61" i="5" l="1"/>
  <c r="I61" i="5"/>
  <c r="P135" i="5" l="1"/>
  <c r="O135" i="5"/>
  <c r="N135" i="5"/>
  <c r="M135" i="5"/>
  <c r="L135" i="5"/>
  <c r="K135" i="5"/>
  <c r="J135" i="5"/>
  <c r="L32" i="5" l="1"/>
  <c r="L31" i="5"/>
  <c r="L30" i="5"/>
  <c r="K140" i="5" l="1"/>
  <c r="L29" i="5" l="1"/>
  <c r="N86" i="5"/>
  <c r="K86" i="5"/>
  <c r="K29" i="5" l="1"/>
  <c r="K127" i="5"/>
  <c r="N110" i="5"/>
  <c r="M110" i="5"/>
  <c r="L110" i="5"/>
  <c r="K110" i="5"/>
  <c r="J110" i="5"/>
  <c r="N107" i="5" l="1"/>
  <c r="M107" i="5"/>
  <c r="L107" i="5"/>
  <c r="K107" i="5"/>
  <c r="J107" i="5"/>
  <c r="K139" i="5" l="1"/>
  <c r="K137" i="5"/>
  <c r="K134" i="5"/>
  <c r="K133" i="5"/>
  <c r="K131" i="5"/>
  <c r="K129" i="5"/>
  <c r="N128" i="5"/>
  <c r="M128" i="5"/>
  <c r="L128" i="5"/>
  <c r="K128" i="5"/>
  <c r="K126" i="5" l="1"/>
  <c r="P79" i="5"/>
  <c r="O100" i="5" l="1"/>
  <c r="I132" i="5" l="1"/>
  <c r="J132" i="5"/>
  <c r="J128" i="5"/>
  <c r="J127" i="5"/>
  <c r="J140" i="5"/>
  <c r="J139" i="5"/>
  <c r="J138" i="5"/>
  <c r="J137" i="5"/>
  <c r="I134" i="5"/>
  <c r="J134" i="5"/>
  <c r="J129" i="5"/>
  <c r="J48" i="5"/>
  <c r="J19" i="5"/>
  <c r="I140" i="5"/>
  <c r="J136" i="5" l="1"/>
  <c r="O133" i="5"/>
  <c r="M133" i="5"/>
  <c r="M131" i="5"/>
  <c r="M129" i="5"/>
  <c r="M127" i="5"/>
  <c r="M139" i="5"/>
  <c r="L138" i="5"/>
  <c r="L131" i="5"/>
  <c r="L129" i="5"/>
  <c r="L127" i="5"/>
  <c r="L19" i="5"/>
  <c r="P139" i="5"/>
  <c r="O139" i="5"/>
  <c r="N139" i="5"/>
  <c r="L139" i="5"/>
  <c r="P134" i="5"/>
  <c r="O134" i="5"/>
  <c r="N134" i="5"/>
  <c r="M134" i="5"/>
  <c r="L134" i="5"/>
  <c r="M126" i="5" l="1"/>
  <c r="K138" i="5"/>
  <c r="K136" i="5" l="1"/>
  <c r="P104" i="5"/>
  <c r="O104" i="5"/>
  <c r="N104" i="5"/>
  <c r="M104" i="5"/>
  <c r="L104" i="5"/>
  <c r="K104" i="5"/>
  <c r="P92" i="5" l="1"/>
  <c r="O92" i="5"/>
  <c r="N92" i="5"/>
  <c r="M92" i="5"/>
  <c r="L92" i="5"/>
  <c r="K92" i="5"/>
  <c r="K74" i="5" l="1"/>
  <c r="P102" i="5" l="1"/>
  <c r="O102" i="5"/>
  <c r="N102" i="5"/>
  <c r="M102" i="5"/>
  <c r="L102" i="5"/>
  <c r="K102" i="5"/>
  <c r="P68" i="5"/>
  <c r="O68" i="5"/>
  <c r="N68" i="5"/>
  <c r="M68" i="5"/>
  <c r="L68" i="5"/>
  <c r="K68" i="5"/>
  <c r="P53" i="5"/>
  <c r="O53" i="5"/>
  <c r="N53" i="5"/>
  <c r="M53" i="5"/>
  <c r="L53" i="5"/>
  <c r="K53" i="5"/>
  <c r="P37" i="5"/>
  <c r="O37" i="5"/>
  <c r="N37" i="5"/>
  <c r="M37" i="5"/>
  <c r="L37" i="5"/>
  <c r="K37" i="5"/>
  <c r="J37" i="5"/>
  <c r="I37" i="5"/>
  <c r="P35" i="5"/>
  <c r="O35" i="5"/>
  <c r="O41" i="5" s="1"/>
  <c r="N35" i="5"/>
  <c r="M35" i="5"/>
  <c r="L35" i="5"/>
  <c r="K35" i="5"/>
  <c r="J35" i="5"/>
  <c r="I35" i="5"/>
  <c r="P33" i="5"/>
  <c r="N33" i="5"/>
  <c r="M33" i="5"/>
  <c r="L33" i="5"/>
  <c r="I33" i="5"/>
  <c r="J33" i="5"/>
  <c r="N70" i="5" l="1"/>
  <c r="P70" i="5"/>
  <c r="O70" i="5"/>
  <c r="K70" i="5"/>
  <c r="J70" i="5"/>
  <c r="P89" i="5"/>
  <c r="O89" i="5"/>
  <c r="N89" i="5"/>
  <c r="M89" i="5"/>
  <c r="L89" i="5"/>
  <c r="K89" i="5"/>
  <c r="K79" i="5"/>
  <c r="L79" i="5"/>
  <c r="M79" i="5"/>
  <c r="N79" i="5"/>
  <c r="K119" i="5" l="1"/>
  <c r="L100" i="5"/>
  <c r="M100" i="5"/>
  <c r="J100" i="5"/>
  <c r="P140" i="5" l="1"/>
  <c r="P138" i="5"/>
  <c r="P137" i="5"/>
  <c r="P133" i="5"/>
  <c r="P131" i="5"/>
  <c r="P129" i="5"/>
  <c r="P127" i="5"/>
  <c r="N140" i="5"/>
  <c r="N138" i="5"/>
  <c r="N137" i="5"/>
  <c r="N133" i="5"/>
  <c r="N131" i="5"/>
  <c r="N129" i="5"/>
  <c r="N127" i="5"/>
  <c r="M140" i="5"/>
  <c r="M138" i="5"/>
  <c r="M137" i="5"/>
  <c r="L140" i="5"/>
  <c r="L137" i="5"/>
  <c r="L133" i="5"/>
  <c r="L126" i="5" s="1"/>
  <c r="P74" i="5"/>
  <c r="P119" i="5" s="1"/>
  <c r="P63" i="5"/>
  <c r="P51" i="5"/>
  <c r="P48" i="5"/>
  <c r="P29" i="5"/>
  <c r="P22" i="5"/>
  <c r="P19" i="5"/>
  <c r="L74" i="5"/>
  <c r="L119" i="5" s="1"/>
  <c r="M74" i="5"/>
  <c r="M119" i="5" s="1"/>
  <c r="N74" i="5"/>
  <c r="N119" i="5" s="1"/>
  <c r="L63" i="5"/>
  <c r="M63" i="5"/>
  <c r="N63" i="5"/>
  <c r="L51" i="5"/>
  <c r="M51" i="5"/>
  <c r="N51" i="5"/>
  <c r="L48" i="5"/>
  <c r="M48" i="5"/>
  <c r="N48" i="5"/>
  <c r="M29" i="5"/>
  <c r="N29" i="5"/>
  <c r="N22" i="5"/>
  <c r="M19" i="5"/>
  <c r="N19" i="5"/>
  <c r="I133" i="5"/>
  <c r="I131" i="5"/>
  <c r="I129" i="5"/>
  <c r="I127" i="5"/>
  <c r="I138" i="5"/>
  <c r="I137" i="5"/>
  <c r="I100" i="5"/>
  <c r="I79" i="5"/>
  <c r="I74" i="5"/>
  <c r="I112" i="5"/>
  <c r="I86" i="5"/>
  <c r="I63" i="5"/>
  <c r="I53" i="5"/>
  <c r="I51" i="5"/>
  <c r="I29" i="5"/>
  <c r="I48" i="5"/>
  <c r="I22" i="5"/>
  <c r="I19" i="5"/>
  <c r="I119" i="5" l="1"/>
  <c r="L120" i="5"/>
  <c r="N126" i="5"/>
  <c r="P41" i="5"/>
  <c r="N41" i="5"/>
  <c r="M41" i="5"/>
  <c r="I41" i="5"/>
  <c r="I126" i="5"/>
  <c r="L136" i="5"/>
  <c r="L141" i="5" s="1"/>
  <c r="P126" i="5"/>
  <c r="P136" i="5"/>
  <c r="N136" i="5"/>
  <c r="M136" i="5"/>
  <c r="I136" i="5"/>
  <c r="I120" i="5" l="1"/>
  <c r="I121" i="5" s="1"/>
  <c r="M120" i="5"/>
  <c r="M121" i="5" s="1"/>
  <c r="N141" i="5"/>
  <c r="P120" i="5"/>
  <c r="P121" i="5" s="1"/>
  <c r="N120" i="5"/>
  <c r="N121" i="5" s="1"/>
  <c r="L121" i="5"/>
  <c r="M141" i="5"/>
  <c r="I141" i="5"/>
  <c r="P141" i="5"/>
  <c r="I87" i="6" l="1"/>
  <c r="J49" i="5" l="1"/>
  <c r="J131" i="5" s="1"/>
  <c r="J23" i="5"/>
  <c r="J29" i="5" s="1"/>
  <c r="J20" i="5"/>
  <c r="J133" i="5" s="1"/>
  <c r="I21" i="6"/>
  <c r="I24" i="6"/>
  <c r="J126" i="5" l="1"/>
  <c r="I36" i="6"/>
  <c r="J36" i="6" s="1"/>
  <c r="J118" i="5" l="1"/>
  <c r="I79" i="6"/>
  <c r="H79" i="6"/>
  <c r="J78" i="6"/>
  <c r="J79" i="6" s="1"/>
  <c r="H94" i="6" l="1"/>
  <c r="H92" i="6"/>
  <c r="H91" i="6"/>
  <c r="H90" i="6"/>
  <c r="H89" i="6"/>
  <c r="H88" i="6"/>
  <c r="H87" i="6"/>
  <c r="H86" i="6"/>
  <c r="H50" i="6"/>
  <c r="H38" i="6"/>
  <c r="H35" i="6"/>
  <c r="H29" i="6"/>
  <c r="H30" i="6" s="1"/>
  <c r="H23" i="6"/>
  <c r="H20" i="6"/>
  <c r="H77" i="6"/>
  <c r="O88" i="6"/>
  <c r="N88" i="6"/>
  <c r="N20" i="6"/>
  <c r="O96" i="6"/>
  <c r="O95" i="6"/>
  <c r="N94" i="6"/>
  <c r="O94" i="6"/>
  <c r="O92" i="6"/>
  <c r="O90" i="6"/>
  <c r="O86" i="6"/>
  <c r="N92" i="6"/>
  <c r="N96" i="6"/>
  <c r="N95" i="6"/>
  <c r="N90" i="6"/>
  <c r="N86" i="6"/>
  <c r="P87" i="6"/>
  <c r="P89" i="6"/>
  <c r="P91" i="6"/>
  <c r="P51" i="6"/>
  <c r="P52" i="6" s="1"/>
  <c r="P80" i="6" s="1"/>
  <c r="P81" i="6" s="1"/>
  <c r="P82" i="6" s="1"/>
  <c r="O66" i="6"/>
  <c r="O63" i="6"/>
  <c r="O57" i="6"/>
  <c r="O52" i="6"/>
  <c r="O50" i="6"/>
  <c r="O44" i="6"/>
  <c r="O42" i="6"/>
  <c r="O38" i="6"/>
  <c r="O35" i="6"/>
  <c r="O29" i="6"/>
  <c r="O23" i="6"/>
  <c r="O20" i="6"/>
  <c r="O45" i="6" l="1"/>
  <c r="H85" i="6"/>
  <c r="N93" i="6"/>
  <c r="P86" i="6"/>
  <c r="N85" i="6"/>
  <c r="P88" i="6"/>
  <c r="P96" i="6"/>
  <c r="O93" i="6"/>
  <c r="P95" i="6"/>
  <c r="P94" i="6"/>
  <c r="P92" i="6"/>
  <c r="P90" i="6"/>
  <c r="O85" i="6"/>
  <c r="O30" i="6"/>
  <c r="O80" i="6"/>
  <c r="J51" i="6"/>
  <c r="M51" i="6"/>
  <c r="M52" i="6" s="1"/>
  <c r="N66" i="6"/>
  <c r="N63" i="6"/>
  <c r="N57" i="6"/>
  <c r="N52" i="6"/>
  <c r="N50" i="6"/>
  <c r="N44" i="6"/>
  <c r="N42" i="6"/>
  <c r="N38" i="6"/>
  <c r="N35" i="6"/>
  <c r="N29" i="6"/>
  <c r="N23" i="6"/>
  <c r="H75" i="6"/>
  <c r="H73" i="6"/>
  <c r="H66" i="6"/>
  <c r="H63" i="6"/>
  <c r="H60" i="6"/>
  <c r="H57" i="6"/>
  <c r="H52" i="6"/>
  <c r="K23" i="6"/>
  <c r="H80" i="6" l="1"/>
  <c r="O97" i="6"/>
  <c r="P93" i="6"/>
  <c r="P85" i="6"/>
  <c r="N30" i="6"/>
  <c r="O81" i="6"/>
  <c r="O82" i="6" s="1"/>
  <c r="N45" i="6"/>
  <c r="N80" i="6"/>
  <c r="J79" i="5"/>
  <c r="N81" i="6" l="1"/>
  <c r="N82" i="6" s="1"/>
  <c r="P97" i="6"/>
  <c r="N97" i="6"/>
  <c r="I86" i="6"/>
  <c r="K68" i="1" l="1"/>
  <c r="K78" i="1"/>
  <c r="K70" i="1"/>
  <c r="J114" i="5"/>
  <c r="J74" i="6"/>
  <c r="J75" i="6" s="1"/>
  <c r="I75" i="6"/>
  <c r="I92" i="6" l="1"/>
  <c r="I91" i="6"/>
  <c r="I89" i="6"/>
  <c r="J59" i="6"/>
  <c r="J58" i="6"/>
  <c r="J60" i="6" l="1"/>
  <c r="J76" i="6"/>
  <c r="L52" i="6"/>
  <c r="K52" i="6"/>
  <c r="I52" i="6"/>
  <c r="J52" i="6"/>
  <c r="J86" i="6" l="1"/>
  <c r="M24" i="6" l="1"/>
  <c r="M29" i="6" s="1"/>
  <c r="M21" i="6"/>
  <c r="M23" i="6" s="1"/>
  <c r="M30" i="6" l="1"/>
  <c r="K56" i="1"/>
  <c r="J77" i="6"/>
  <c r="J24" i="6" l="1"/>
  <c r="J21" i="6"/>
  <c r="J23" i="6" s="1"/>
  <c r="J87" i="6" l="1"/>
  <c r="K79" i="1"/>
  <c r="L96" i="6" l="1"/>
  <c r="L95" i="6"/>
  <c r="L94" i="6"/>
  <c r="L92" i="6"/>
  <c r="L90" i="6"/>
  <c r="L86" i="6"/>
  <c r="N25" i="1"/>
  <c r="L93" i="6" l="1"/>
  <c r="J62" i="6"/>
  <c r="J61" i="6"/>
  <c r="J54" i="6"/>
  <c r="J53" i="6"/>
  <c r="J63" i="6" l="1"/>
  <c r="J57" i="6"/>
  <c r="J86" i="5"/>
  <c r="M96" i="6"/>
  <c r="M95" i="6"/>
  <c r="M90" i="6"/>
  <c r="M88" i="6"/>
  <c r="M86" i="6"/>
  <c r="J47" i="6"/>
  <c r="J50" i="6" s="1"/>
  <c r="M47" i="6"/>
  <c r="M50" i="6" s="1"/>
  <c r="L68" i="6"/>
  <c r="L66" i="6"/>
  <c r="L63" i="6"/>
  <c r="L57" i="6"/>
  <c r="L50" i="6"/>
  <c r="L44" i="6"/>
  <c r="L42" i="6"/>
  <c r="L40" i="6"/>
  <c r="L38" i="6"/>
  <c r="L35" i="6"/>
  <c r="L29" i="6"/>
  <c r="L23" i="6"/>
  <c r="L20" i="6"/>
  <c r="J80" i="6" l="1"/>
  <c r="L80" i="6"/>
  <c r="M80" i="6"/>
  <c r="M81" i="6" s="1"/>
  <c r="M82" i="6" s="1"/>
  <c r="L45" i="6"/>
  <c r="L30" i="6"/>
  <c r="K38" i="1"/>
  <c r="K81" i="1"/>
  <c r="J89" i="6"/>
  <c r="I20" i="6"/>
  <c r="J16" i="6"/>
  <c r="J20" i="6" s="1"/>
  <c r="J51" i="5"/>
  <c r="J91" i="6"/>
  <c r="I38" i="6"/>
  <c r="J37" i="6"/>
  <c r="J38" i="6" s="1"/>
  <c r="J45" i="6" s="1"/>
  <c r="J26" i="6"/>
  <c r="J29" i="6" s="1"/>
  <c r="L81" i="6" l="1"/>
  <c r="L82" i="6" s="1"/>
  <c r="J30" i="6"/>
  <c r="I96" i="6"/>
  <c r="I95" i="6"/>
  <c r="I94" i="6"/>
  <c r="I90" i="6"/>
  <c r="J90" i="6" s="1"/>
  <c r="I93" i="6" l="1"/>
  <c r="J81" i="6"/>
  <c r="J82" i="6" s="1"/>
  <c r="I73" i="6"/>
  <c r="I66" i="6"/>
  <c r="I63" i="6"/>
  <c r="I60" i="6"/>
  <c r="I80" i="6" s="1"/>
  <c r="I57" i="6"/>
  <c r="I77" i="6"/>
  <c r="I50" i="6"/>
  <c r="I44" i="6"/>
  <c r="I42" i="6"/>
  <c r="I40" i="6"/>
  <c r="I35" i="6"/>
  <c r="I29" i="6"/>
  <c r="I23" i="6"/>
  <c r="K96" i="6"/>
  <c r="H96" i="6"/>
  <c r="J96" i="6" s="1"/>
  <c r="J93" i="6" s="1"/>
  <c r="K95" i="6"/>
  <c r="H95" i="6"/>
  <c r="K94" i="6"/>
  <c r="K92" i="6"/>
  <c r="M92" i="6" s="1"/>
  <c r="M85" i="6" s="1"/>
  <c r="J92" i="6"/>
  <c r="K90" i="6"/>
  <c r="K88" i="6"/>
  <c r="K86" i="6"/>
  <c r="K68" i="6"/>
  <c r="K66" i="6"/>
  <c r="K63" i="6"/>
  <c r="K57" i="6"/>
  <c r="K50" i="6"/>
  <c r="K44" i="6"/>
  <c r="H44" i="6"/>
  <c r="K42" i="6"/>
  <c r="H42" i="6"/>
  <c r="K40" i="6"/>
  <c r="H40" i="6"/>
  <c r="H45" i="6" s="1"/>
  <c r="K38" i="6"/>
  <c r="K35" i="6"/>
  <c r="K29" i="6"/>
  <c r="K20" i="6"/>
  <c r="K80" i="6" l="1"/>
  <c r="H93" i="6"/>
  <c r="K85" i="6"/>
  <c r="K93" i="6"/>
  <c r="J85" i="6"/>
  <c r="J97" i="6" s="1"/>
  <c r="I30" i="6"/>
  <c r="K45" i="6"/>
  <c r="I45" i="6"/>
  <c r="K30" i="6"/>
  <c r="L88" i="6"/>
  <c r="L85" i="6" s="1"/>
  <c r="K64" i="1"/>
  <c r="M94" i="6" l="1"/>
  <c r="M93" i="6" s="1"/>
  <c r="M97" i="6" s="1"/>
  <c r="H97" i="6"/>
  <c r="H81" i="6"/>
  <c r="H82" i="6" s="1"/>
  <c r="I81" i="6"/>
  <c r="I82" i="6" s="1"/>
  <c r="K97" i="6"/>
  <c r="I88" i="6"/>
  <c r="I85" i="6" s="1"/>
  <c r="I97" i="6" s="1"/>
  <c r="K81" i="6"/>
  <c r="K82" i="6" s="1"/>
  <c r="L97" i="6" l="1"/>
  <c r="O138" i="5"/>
  <c r="O137" i="5"/>
  <c r="O131" i="5"/>
  <c r="O129" i="5"/>
  <c r="J116" i="5"/>
  <c r="O74" i="5"/>
  <c r="O119" i="5" s="1"/>
  <c r="J74" i="5"/>
  <c r="J112" i="5"/>
  <c r="O63" i="5"/>
  <c r="K63" i="5"/>
  <c r="J63" i="5"/>
  <c r="J53" i="5"/>
  <c r="O51" i="5"/>
  <c r="K51" i="5"/>
  <c r="J22" i="5"/>
  <c r="J41" i="5" s="1"/>
  <c r="J119" i="5" l="1"/>
  <c r="O126" i="5"/>
  <c r="O136" i="5"/>
  <c r="K120" i="5" l="1"/>
  <c r="K121" i="5" s="1"/>
  <c r="J141" i="5"/>
  <c r="K141" i="5"/>
  <c r="O141" i="5"/>
  <c r="J120" i="5"/>
  <c r="J121" i="5" s="1"/>
  <c r="K61" i="1" l="1"/>
  <c r="K28" i="1" l="1"/>
  <c r="K86" i="1" l="1"/>
  <c r="K88" i="1"/>
  <c r="K59" i="1" l="1"/>
  <c r="K54" i="1"/>
  <c r="K71" i="1" l="1"/>
  <c r="K35" i="1"/>
  <c r="K44" i="1"/>
  <c r="K42" i="1"/>
  <c r="K40" i="1"/>
  <c r="K83" i="1" l="1"/>
  <c r="K89" i="1" l="1"/>
  <c r="K87" i="1"/>
  <c r="K84" i="1"/>
  <c r="K82" i="1"/>
  <c r="K80" i="1"/>
  <c r="K49" i="1"/>
  <c r="K22" i="1"/>
  <c r="K19" i="1"/>
  <c r="K77" i="1" l="1"/>
  <c r="K85" i="1"/>
  <c r="K29" i="1"/>
  <c r="K72" i="1" l="1"/>
  <c r="K73" i="1" s="1"/>
  <c r="K90" i="1"/>
  <c r="O120" i="5"/>
  <c r="O121" i="5" s="1"/>
</calcChain>
</file>

<file path=xl/comments1.xml><?xml version="1.0" encoding="utf-8"?>
<comments xmlns="http://schemas.openxmlformats.org/spreadsheetml/2006/main">
  <authors>
    <author>Snieguole Kacerauskaite</author>
  </authors>
  <commentList>
    <comment ref="E13" authorId="0" shapeId="0">
      <text>
        <r>
          <rPr>
            <sz val="9"/>
            <color indexed="81"/>
            <rFont val="Tahoma"/>
            <family val="2"/>
            <charset val="186"/>
          </rPr>
          <t>"Organizuoti  ir vykdyti visuomenės sveikatinimo veiklą prioritetinėse srityse"</t>
        </r>
      </text>
    </comment>
    <comment ref="E14" authorId="0" shapeId="0">
      <text>
        <r>
          <rPr>
            <sz val="9"/>
            <color indexed="81"/>
            <rFont val="Tahoma"/>
            <family val="2"/>
            <charset val="186"/>
          </rPr>
          <t>"Ugdyti visuomenės sveikatos srityje veikiančių NVO kompetencijas"</t>
        </r>
      </text>
    </comment>
    <comment ref="E16" authorId="0" shapeId="0">
      <text>
        <r>
          <rPr>
            <sz val="9"/>
            <color indexed="81"/>
            <rFont val="Tahoma"/>
            <family val="2"/>
            <charset val="186"/>
          </rPr>
          <t>"Aktyvinti valstybinių prevencinių sveikatos programų, finansuojamų iš PSDF, įgyvendinimą"</t>
        </r>
      </text>
    </comment>
    <comment ref="E20" authorId="0" shapeId="0">
      <text>
        <r>
          <rPr>
            <sz val="9"/>
            <color indexed="81"/>
            <rFont val="Tahoma"/>
            <family val="2"/>
            <charset val="186"/>
          </rPr>
          <t>"Aktyvinti valstybinių prevencinių sveikatos programų, finansuojamų iš PSDF, įgyvendinimą"</t>
        </r>
      </text>
    </comment>
    <comment ref="D101" authorId="0" shapeId="0">
      <text>
        <r>
          <rPr>
            <b/>
            <sz val="9"/>
            <color indexed="81"/>
            <rFont val="Tahoma"/>
            <family val="2"/>
            <charset val="186"/>
          </rPr>
          <t>Snieguole Kacerauskaite:</t>
        </r>
        <r>
          <rPr>
            <sz val="9"/>
            <color indexed="81"/>
            <rFont val="Tahoma"/>
            <family val="2"/>
            <charset val="186"/>
          </rPr>
          <t xml:space="preserve">
IED neįtraukė šio projekto į 2018-2020 m. naujų investicijų projektų sąrašą, nes SRD nepateikė paraiškos</t>
        </r>
      </text>
    </comment>
  </commentList>
</comments>
</file>

<file path=xl/comments2.xml><?xml version="1.0" encoding="utf-8"?>
<comments xmlns="http://schemas.openxmlformats.org/spreadsheetml/2006/main">
  <authors>
    <author>Snieguole Kacerauskaite</author>
  </authors>
  <commentList>
    <comment ref="E13" authorId="0" shapeId="0">
      <text>
        <r>
          <rPr>
            <sz val="9"/>
            <color indexed="81"/>
            <rFont val="Tahoma"/>
            <family val="2"/>
            <charset val="186"/>
          </rPr>
          <t>"Organizuoti  ir vykdyti visuomenės sveikatinimo veiklą prioritetinėse srityse"</t>
        </r>
      </text>
    </comment>
    <comment ref="E14" authorId="0" shapeId="0">
      <text>
        <r>
          <rPr>
            <sz val="9"/>
            <color indexed="81"/>
            <rFont val="Tahoma"/>
            <family val="2"/>
            <charset val="186"/>
          </rPr>
          <t>"Ugdyti visuomenės sveikatos srityje veikiančių NVO kompetencijas"</t>
        </r>
      </text>
    </comment>
    <comment ref="E16" authorId="0" shapeId="0">
      <text>
        <r>
          <rPr>
            <sz val="9"/>
            <color indexed="81"/>
            <rFont val="Tahoma"/>
            <family val="2"/>
            <charset val="186"/>
          </rPr>
          <t>"Aktyvinti valstybinių prevencinių sveikatos programų, finansuojamų iš PSDF, įgyvendinimą"</t>
        </r>
      </text>
    </comment>
    <comment ref="E20" authorId="0" shapeId="0">
      <text>
        <r>
          <rPr>
            <sz val="9"/>
            <color indexed="81"/>
            <rFont val="Tahoma"/>
            <family val="2"/>
            <charset val="186"/>
          </rPr>
          <t>"Aktyvinti valstybinių prevencinių sveikatos programų, finansuojamų iš PSDF, įgyvendinimą"</t>
        </r>
      </text>
    </comment>
    <comment ref="D101" authorId="0" shapeId="0">
      <text>
        <r>
          <rPr>
            <b/>
            <sz val="9"/>
            <color indexed="81"/>
            <rFont val="Tahoma"/>
            <family val="2"/>
            <charset val="186"/>
          </rPr>
          <t>Snieguole Kacerauskaite:</t>
        </r>
        <r>
          <rPr>
            <sz val="9"/>
            <color indexed="81"/>
            <rFont val="Tahoma"/>
            <family val="2"/>
            <charset val="186"/>
          </rPr>
          <t xml:space="preserve">
IED neįtraukė šio projekto į 2018-2020 m. naujų investicijų projektų sąrašą, nes SRD nepateikė paraiškos</t>
        </r>
      </text>
    </comment>
  </commentList>
</comments>
</file>

<file path=xl/comments3.xml><?xml version="1.0" encoding="utf-8"?>
<comments xmlns="http://schemas.openxmlformats.org/spreadsheetml/2006/main">
  <authors>
    <author>Snieguole Kacerauskaite</author>
  </authors>
  <commentList>
    <comment ref="E13" authorId="0" shapeId="0">
      <text>
        <r>
          <rPr>
            <sz val="9"/>
            <color indexed="81"/>
            <rFont val="Tahoma"/>
            <family val="2"/>
            <charset val="186"/>
          </rPr>
          <t>"Organizuoti  ir vykdyti visuomenės sveikatinimo veiklą prioritetinėse srityse"</t>
        </r>
      </text>
    </comment>
    <comment ref="E14" authorId="0" shapeId="0">
      <text>
        <r>
          <rPr>
            <sz val="9"/>
            <color indexed="81"/>
            <rFont val="Tahoma"/>
            <family val="2"/>
            <charset val="186"/>
          </rPr>
          <t>"Ugdyti visuomenės sveikatos srityje veikiančių NVO kompetencijas"</t>
        </r>
      </text>
    </comment>
    <comment ref="E16" authorId="0" shapeId="0">
      <text>
        <r>
          <rPr>
            <sz val="9"/>
            <color indexed="81"/>
            <rFont val="Tahoma"/>
            <family val="2"/>
            <charset val="186"/>
          </rPr>
          <t>"Aktyvinti valstybinių prevencinių sveikatos programų, finansuojamų iš PSDF, įgyvendinimą"</t>
        </r>
      </text>
    </comment>
    <comment ref="E20" authorId="0" shapeId="0">
      <text>
        <r>
          <rPr>
            <sz val="9"/>
            <color indexed="81"/>
            <rFont val="Tahoma"/>
            <family val="2"/>
            <charset val="186"/>
          </rPr>
          <t>"Aktyvinti valstybinių prevencinių sveikatos programų, finansuojamų iš PSDF, įgyvendinimą"</t>
        </r>
      </text>
    </comment>
    <comment ref="D103" authorId="0" shapeId="0">
      <text>
        <r>
          <rPr>
            <b/>
            <sz val="9"/>
            <color indexed="81"/>
            <rFont val="Tahoma"/>
            <family val="2"/>
            <charset val="186"/>
          </rPr>
          <t>Snieguole Kacerauskaite:</t>
        </r>
        <r>
          <rPr>
            <sz val="9"/>
            <color indexed="81"/>
            <rFont val="Tahoma"/>
            <family val="2"/>
            <charset val="186"/>
          </rPr>
          <t xml:space="preserve">
IED neįtraukė šio projekto į 2018-2020 m. naujų investicijų projektų sąrašą, nes SRD nepateikė paraiškos</t>
        </r>
      </text>
    </comment>
  </commentList>
</comments>
</file>

<file path=xl/comments4.xml><?xml version="1.0" encoding="utf-8"?>
<comments xmlns="http://schemas.openxmlformats.org/spreadsheetml/2006/main">
  <authors>
    <author>Snieguole Kacerauskaite</author>
  </authors>
  <commentList>
    <comment ref="E14" authorId="0" shapeId="0">
      <text>
        <r>
          <rPr>
            <sz val="9"/>
            <color indexed="81"/>
            <rFont val="Tahoma"/>
            <family val="2"/>
            <charset val="186"/>
          </rPr>
          <t>"Organizuoti  ir vykdyti visuomenės sveikatinimo veiklą prioritetinėse srityse"</t>
        </r>
      </text>
    </comment>
    <comment ref="E15" authorId="0" shapeId="0">
      <text>
        <r>
          <rPr>
            <sz val="9"/>
            <color indexed="81"/>
            <rFont val="Tahoma"/>
            <family val="2"/>
            <charset val="186"/>
          </rPr>
          <t>"Ugdyti visuomenės sveikatos srityje veikiančių NVO kompetencijas"</t>
        </r>
      </text>
    </comment>
    <comment ref="E17" authorId="0" shapeId="0">
      <text>
        <r>
          <rPr>
            <sz val="9"/>
            <color indexed="81"/>
            <rFont val="Tahoma"/>
            <family val="2"/>
            <charset val="186"/>
          </rPr>
          <t>"Aktyvinti valstybinių prevencinių sveikatos programų, finansuojamų iš PSDF, įgyvendinimą"</t>
        </r>
      </text>
    </comment>
    <comment ref="E21" authorId="0" shapeId="0">
      <text>
        <r>
          <rPr>
            <sz val="9"/>
            <color indexed="81"/>
            <rFont val="Tahoma"/>
            <family val="2"/>
            <charset val="186"/>
          </rPr>
          <t>"Aktyvinti valstybinių prevencinių sveikatos programų, finansuojamų iš PSDF, įgyvendinimą"</t>
        </r>
      </text>
    </comment>
  </commentList>
</comments>
</file>

<file path=xl/comments5.xml><?xml version="1.0" encoding="utf-8"?>
<comments xmlns="http://schemas.openxmlformats.org/spreadsheetml/2006/main">
  <authors>
    <author>Snieguole Kacerauskaite</author>
  </authors>
  <commentList>
    <comment ref="F13" authorId="0" shapeId="0">
      <text>
        <r>
          <rPr>
            <sz val="9"/>
            <color indexed="81"/>
            <rFont val="Tahoma"/>
            <family val="2"/>
            <charset val="186"/>
          </rPr>
          <t>"Organizuoti  ir vykdyti visuomenės sveikatinimo veiklą prioritetinėse srityse"</t>
        </r>
      </text>
    </comment>
    <comment ref="F14" authorId="0" shapeId="0">
      <text>
        <r>
          <rPr>
            <sz val="9"/>
            <color indexed="81"/>
            <rFont val="Tahoma"/>
            <family val="2"/>
            <charset val="186"/>
          </rPr>
          <t>"Ugdyti visuomenės sveikatos srityje veikiančių NVO kompetencijas"</t>
        </r>
      </text>
    </comment>
    <comment ref="F16" authorId="0" shapeId="0">
      <text>
        <r>
          <rPr>
            <sz val="9"/>
            <color indexed="81"/>
            <rFont val="Tahoma"/>
            <family val="2"/>
            <charset val="186"/>
          </rPr>
          <t>"Aktyvinti valstybinių prevencinių sveikatos programų, finansuojamų iš PSDF, įgyvendinimą"</t>
        </r>
      </text>
    </comment>
    <comment ref="F20" authorId="0" shapeId="0">
      <text>
        <r>
          <rPr>
            <sz val="9"/>
            <color indexed="81"/>
            <rFont val="Tahoma"/>
            <family val="2"/>
            <charset val="186"/>
          </rPr>
          <t>"Aktyvinti valstybinių prevencinių sveikatos programų, finansuojamų iš PSDF, įgyvendinimą"</t>
        </r>
      </text>
    </comment>
  </commentList>
</comments>
</file>

<file path=xl/sharedStrings.xml><?xml version="1.0" encoding="utf-8"?>
<sst xmlns="http://schemas.openxmlformats.org/spreadsheetml/2006/main" count="1779" uniqueCount="318">
  <si>
    <t>SVEIKATOS APSAUGOS PROGRAMOS (NR. 13)</t>
  </si>
  <si>
    <t xml:space="preserve"> TIKSLŲ, UŽDAVINIŲ, PRIEMONIŲ, PRIEMONIŲ IŠLAIDŲ IR PRODUKTO KRITERIJŲ SUVESTINĖ</t>
  </si>
  <si>
    <t>tūkst. Eur</t>
  </si>
  <si>
    <t>Programos tikslo kodas</t>
  </si>
  <si>
    <t>Uždavinio kodas</t>
  </si>
  <si>
    <t>Priemonės kodas</t>
  </si>
  <si>
    <t>Pavadinimas</t>
  </si>
  <si>
    <t>Priemonės požymis</t>
  </si>
  <si>
    <t>Asignavimų valdytojo kodas</t>
  </si>
  <si>
    <t>Finansavimo šaltinis</t>
  </si>
  <si>
    <t>2018-ųjų metų lėšų projektas</t>
  </si>
  <si>
    <t>Produkto kriterijus</t>
  </si>
  <si>
    <t>2017 m.</t>
  </si>
  <si>
    <t>2018 m.</t>
  </si>
  <si>
    <t>Strateginis tikslas 03. Užtikrinti gyventojams aukštą švietimo, kultūros, socialinių, sporto ir sveikatos apsaugos paslaugų kokybę ir prieinamumą</t>
  </si>
  <si>
    <t>13 Sveikatos apsaugos programa</t>
  </si>
  <si>
    <t>01</t>
  </si>
  <si>
    <t>Stiprinti ir kryptingai plėtoti asmens ir visuomenės sveikatos priežiūros paslaugas</t>
  </si>
  <si>
    <t>Užtikrinti visuomenės sveikatos priežiūros paslaugų teikimą</t>
  </si>
  <si>
    <t>Klaipėdos miesto savivaldybės visuomenės sveikatos rėmimo specialiosios programos įgyvendinimas prioritetinėse srityse</t>
  </si>
  <si>
    <t xml:space="preserve"> 1.2.2.5</t>
  </si>
  <si>
    <t>07</t>
  </si>
  <si>
    <t>3</t>
  </si>
  <si>
    <t>SB</t>
  </si>
  <si>
    <t>Visuomenės sveikatos rėmimo specialiosios programos įgyvendinimas, proc.</t>
  </si>
  <si>
    <t>Užkrečiamųjų ligų prevencija</t>
  </si>
  <si>
    <t xml:space="preserve"> 1.2.2.4</t>
  </si>
  <si>
    <t>SB(AA)</t>
  </si>
  <si>
    <t>Vaikų sveikatos gerinimas</t>
  </si>
  <si>
    <t>Saugios bendruomenės organizavimas ir užtikrinimas</t>
  </si>
  <si>
    <t>1.2.2.3</t>
  </si>
  <si>
    <t>Sveikos gyvensenos (subalansuotos mitybos, fizinio aktyvumo) formavimas</t>
  </si>
  <si>
    <t>Visuomenės informavimas sveikatos klausimais</t>
  </si>
  <si>
    <t>Sveikatinimo projektų rėmimas</t>
  </si>
  <si>
    <t>Iš viso:</t>
  </si>
  <si>
    <t>02</t>
  </si>
  <si>
    <t xml:space="preserve">Mokinių visuomenės sveikatos priežiūros įgyvendinimas savivaldybės teritorijoje esančiose ikimokyklinio ugdymo, bendrojo ugdymo mokyklose ir profesinio mokymo įstaigose </t>
  </si>
  <si>
    <t>SB(VB)</t>
  </si>
  <si>
    <t>Ugdymo įstaigų, kuriose vykdoma vaikų sveikatos priežiūra, skaičius</t>
  </si>
  <si>
    <t>03</t>
  </si>
  <si>
    <t>BĮ Klaipėdos miesto visuomenės sveikatos biuro veiklos organizavimas, vykdant visuomenės sveikatos stiprinimą ir stebėseną</t>
  </si>
  <si>
    <t>SB(SP)</t>
  </si>
  <si>
    <t>Visuomenės sveikatos priežiūros paslaugų, teikiamų Klaipėdos miesto bendruomenei, padidėjimas, proc.</t>
  </si>
  <si>
    <t>04</t>
  </si>
  <si>
    <t>Iš viso uždaviniui:</t>
  </si>
  <si>
    <t>Užtikrinti asmens sveikatos priežiūros paslaugų teikimą</t>
  </si>
  <si>
    <t>BĮ Klaipėdos sutrikusio vystymosi kūdikių namų išlaikymas ir veiklos organizavimas</t>
  </si>
  <si>
    <t>55</t>
  </si>
  <si>
    <t>Vidutinis ankstyvosios reabilitacijos procedūrų, individualių programų skaičius 1 vaikui</t>
  </si>
  <si>
    <t>66</t>
  </si>
  <si>
    <t>PSDF</t>
  </si>
  <si>
    <t>8</t>
  </si>
  <si>
    <t>1</t>
  </si>
  <si>
    <t>5</t>
  </si>
  <si>
    <t>Modernizuoti sveikatos priežiūros įstaigų infrastruktūrą</t>
  </si>
  <si>
    <t xml:space="preserve">I  </t>
  </si>
  <si>
    <t>Kt</t>
  </si>
  <si>
    <t>05</t>
  </si>
  <si>
    <t>06</t>
  </si>
  <si>
    <t>08</t>
  </si>
  <si>
    <t>09</t>
  </si>
  <si>
    <t>Atliktas remontas, proc.</t>
  </si>
  <si>
    <t>Keleivinio lifto įrengimas pastate Pievų Tako g. 38</t>
  </si>
  <si>
    <t>Įrengtas liftas</t>
  </si>
  <si>
    <t>Iš viso tikslui:</t>
  </si>
  <si>
    <t>13</t>
  </si>
  <si>
    <t xml:space="preserve">Iš viso  programai: </t>
  </si>
  <si>
    <t>Finansavimo šaltinių suvestinė</t>
  </si>
  <si>
    <t>Finansavimo šaltiniai</t>
  </si>
  <si>
    <t>2018 m. lėšų projektas</t>
  </si>
  <si>
    <t>SAVIVALDYBĖS  LĖŠOS, IŠ VISO:</t>
  </si>
  <si>
    <r>
      <t xml:space="preserve">Savivaldybės biudžeto lėšos </t>
    </r>
    <r>
      <rPr>
        <b/>
        <sz val="10"/>
        <rFont val="Times New Roman"/>
        <family val="1"/>
      </rPr>
      <t>SB</t>
    </r>
  </si>
  <si>
    <r>
      <t xml:space="preserve">Savivaldybės aplinkos apsaugos rėmimo specialiosios programos lėšos </t>
    </r>
    <r>
      <rPr>
        <b/>
        <sz val="10"/>
        <rFont val="Times New Roman"/>
        <family val="1"/>
      </rPr>
      <t>SB(AA)</t>
    </r>
  </si>
  <si>
    <r>
      <t xml:space="preserve">Pajamų įmokų už paslaugas lėšos </t>
    </r>
    <r>
      <rPr>
        <b/>
        <sz val="10"/>
        <rFont val="Times New Roman"/>
        <family val="1"/>
      </rPr>
      <t>SB(SP)</t>
    </r>
  </si>
  <si>
    <r>
      <t xml:space="preserve">Valstybės biudžeto specialiosios tikslinės dotacijos lėšos </t>
    </r>
    <r>
      <rPr>
        <b/>
        <sz val="10"/>
        <rFont val="Times New Roman"/>
        <family val="1"/>
        <charset val="186"/>
      </rPr>
      <t>SB(VB)</t>
    </r>
  </si>
  <si>
    <t>KITI ŠALTINIAI, IŠ VISO:</t>
  </si>
  <si>
    <r>
      <rPr>
        <sz val="10"/>
        <rFont val="Times New Roman"/>
        <family val="1"/>
        <charset val="186"/>
      </rPr>
      <t>Privalomojo sveikatos draudimo fondo lėšos</t>
    </r>
    <r>
      <rPr>
        <b/>
        <sz val="10"/>
        <rFont val="Times New Roman"/>
        <family val="1"/>
      </rPr>
      <t xml:space="preserve"> PSDF</t>
    </r>
  </si>
  <si>
    <r>
      <t xml:space="preserve">Europos Sąjungos paramos lėšos </t>
    </r>
    <r>
      <rPr>
        <b/>
        <sz val="10"/>
        <rFont val="Times New Roman"/>
        <family val="1"/>
        <charset val="186"/>
      </rPr>
      <t>ES</t>
    </r>
  </si>
  <si>
    <r>
      <t xml:space="preserve">Kiti finansavimo šaltiniai </t>
    </r>
    <r>
      <rPr>
        <b/>
        <sz val="10"/>
        <rFont val="Times New Roman"/>
        <family val="1"/>
      </rPr>
      <t>Kt</t>
    </r>
  </si>
  <si>
    <t>IŠ VISO:</t>
  </si>
  <si>
    <t>Informacinių pranešimų skaičius</t>
  </si>
  <si>
    <t>Išlaikomas darbuotojo etatas projekto „Jaunimui palankių sveikatos priežiūros paslaugų teikimo modelio diegimas Klaipėdos miesto savivaldybėje“ tęstinumui užtikrinti</t>
  </si>
  <si>
    <t>Vaikų, gavusių ankstyvosios reabilitacijos paslaugas, skaičius</t>
  </si>
  <si>
    <t>Apgyvendinta vaikų, skaičius</t>
  </si>
  <si>
    <t xml:space="preserve">Atokvėpio paslaugos teikimas šeimoms, auginančioms vaiką su negalia (BĮ Klaipėdos sutrikusio vystymosi kūdikių namuose) </t>
  </si>
  <si>
    <r>
      <t xml:space="preserve">Viešosios įstaigos Klaipėdos universitetinės ligoninės centrinio korpuso operacinės rekonstrukcija </t>
    </r>
    <r>
      <rPr>
        <sz val="10"/>
        <rFont val="Times New Roman"/>
        <family val="1"/>
        <charset val="186"/>
      </rPr>
      <t>Liepojos g. 41, Klaipėda</t>
    </r>
  </si>
  <si>
    <t xml:space="preserve">Psichikos sveikatos centro Narkomanų detoksikacijos skyriaus Galinio Pylimo g. 3, Klaipėdoje, remontas  </t>
  </si>
  <si>
    <r>
      <t xml:space="preserve">Vietų </t>
    </r>
    <r>
      <rPr>
        <sz val="10"/>
        <rFont val="Times New Roman"/>
        <family val="1"/>
        <charset val="186"/>
      </rPr>
      <t>atokvėpio</t>
    </r>
    <r>
      <rPr>
        <sz val="10"/>
        <rFont val="Times New Roman"/>
        <family val="1"/>
      </rPr>
      <t xml:space="preserve"> paslaugai teikti skaičius </t>
    </r>
  </si>
  <si>
    <r>
      <t>Klaipėdos universitetinės ligoninės dezinfekcijos sterilizacijos proceso modernizavimas</t>
    </r>
    <r>
      <rPr>
        <sz val="10"/>
        <rFont val="Times New Roman"/>
        <family val="1"/>
        <charset val="186"/>
      </rPr>
      <t xml:space="preserve"> Liepojos g. 39</t>
    </r>
  </si>
  <si>
    <t>Vykdytojas (skyrius / asmuo)</t>
  </si>
  <si>
    <t>Iš viso</t>
  </si>
  <si>
    <t>Sveikatos apsaugos skyrius</t>
  </si>
  <si>
    <t>SB(AAL)</t>
  </si>
  <si>
    <t>ES</t>
  </si>
  <si>
    <t>Statybos ir infrastruktūros plėtros skyrius</t>
  </si>
  <si>
    <r>
      <t>Valstybės biudžeto lėšos</t>
    </r>
    <r>
      <rPr>
        <b/>
        <sz val="10"/>
        <rFont val="Times New Roman"/>
        <family val="1"/>
        <charset val="186"/>
      </rPr>
      <t xml:space="preserve"> LRVB</t>
    </r>
  </si>
  <si>
    <t>SB(SPL)</t>
  </si>
  <si>
    <t>1.2.3.3</t>
  </si>
  <si>
    <t xml:space="preserve">1.2.3.3 </t>
  </si>
  <si>
    <t>Lyginamasis variantas</t>
  </si>
  <si>
    <t>Skirtumas</t>
  </si>
  <si>
    <t>1.3.3.3</t>
  </si>
  <si>
    <t>Įsigyta įrangos, proc.</t>
  </si>
  <si>
    <t>6</t>
  </si>
  <si>
    <t xml:space="preserve">Tiesiogiai stebimo trumpo gydymo kurso (DOTS) kabineto paslaugų organizavimas </t>
  </si>
  <si>
    <t>Lankytojų skaičius</t>
  </si>
  <si>
    <t>30</t>
  </si>
  <si>
    <r>
      <t xml:space="preserve">Savivaldybės aplinkos apsaugos rėmimo specialiosios programos likučio lėšos </t>
    </r>
    <r>
      <rPr>
        <b/>
        <sz val="10"/>
        <rFont val="Times New Roman"/>
        <family val="1"/>
        <charset val="186"/>
      </rPr>
      <t>SB(AAL)</t>
    </r>
  </si>
  <si>
    <t>2019 m. lėšų projektas</t>
  </si>
  <si>
    <t>2019-ųjų metų lėšų projektas</t>
  </si>
  <si>
    <t>2019 m.</t>
  </si>
  <si>
    <t xml:space="preserve">Neveiksnių asmenų būklės peržiūrėjimo užtikrinimas </t>
  </si>
  <si>
    <t>Komisijų posėdžių skaičius</t>
  </si>
  <si>
    <t>38</t>
  </si>
  <si>
    <t>60</t>
  </si>
  <si>
    <t>Klaipėdos miesto gyventojų sveikatos priežiūros paslaugų rėmimas</t>
  </si>
  <si>
    <t>Asmenų, kuriems iš dalies finasuotas dantų protezavimas, sk. per metus</t>
  </si>
  <si>
    <t>125</t>
  </si>
  <si>
    <t>Statybos darbai, įranga, proc.</t>
  </si>
  <si>
    <t>Parengtas techninis projektas, vnt.</t>
  </si>
  <si>
    <t>Apšiltintos sienos, proc.</t>
  </si>
  <si>
    <t>Suremontuotos laiptinės, proc.</t>
  </si>
  <si>
    <t>Atlikta projekto korektūra, vnt.</t>
  </si>
  <si>
    <t>Projektų skyrius</t>
  </si>
  <si>
    <t>Projektų sk.</t>
  </si>
  <si>
    <r>
      <t xml:space="preserve">Pastato Taikos pr. 76 modernizavimas </t>
    </r>
    <r>
      <rPr>
        <sz val="10"/>
        <rFont val="Times New Roman"/>
        <family val="1"/>
        <charset val="186"/>
      </rPr>
      <t>(pastato lauko sienų apšiltinimas, laiptinių remontas)</t>
    </r>
  </si>
  <si>
    <t>Ikimokyklinio ugdymo įstaigose dirbančių dietistų skaičius</t>
  </si>
  <si>
    <t>Išlaikomas specialisto etatas</t>
  </si>
  <si>
    <t>Miesto tvarkymo skyrius</t>
  </si>
  <si>
    <r>
      <t>Administracinės paskirties pastato J. Karoso g. 12, Klaipėda, rekonstravimas į gydymo paskirties pastatą</t>
    </r>
    <r>
      <rPr>
        <sz val="10"/>
        <rFont val="Times New Roman"/>
        <family val="1"/>
        <charset val="186"/>
      </rPr>
      <t xml:space="preserve"> </t>
    </r>
  </si>
  <si>
    <t>Sutvarkyta teritorija, 1900 kv m, proc.</t>
  </si>
  <si>
    <t>Socialinės infrastruktūros priežiūros skyrius</t>
  </si>
  <si>
    <t>Remontuojamų patalpų plotas, kv m</t>
  </si>
  <si>
    <t xml:space="preserve"> 2017–2019 M. KLAIPĖDOS MIESTO SAVIVALDYBĖS</t>
  </si>
  <si>
    <t>Klaipėdos sutrikusio vystymosi kūdikių namų infrastruktūros sutvarkymas:</t>
  </si>
  <si>
    <t xml:space="preserve"> - aplinkos sutvarkymas </t>
  </si>
  <si>
    <t>Asmenų, kuriems iš dalies finasuotas dantų protezavimas, skaičius per metus</t>
  </si>
  <si>
    <r>
      <t xml:space="preserve">Viešosios įstaigos Klaipėdos universitetinės ligoninės centrinio korpuso operacinės rekonstravimas </t>
    </r>
    <r>
      <rPr>
        <sz val="10"/>
        <rFont val="Times New Roman"/>
        <family val="1"/>
        <charset val="186"/>
      </rPr>
      <t>Liepojos g. 41, Klaipėda</t>
    </r>
  </si>
  <si>
    <t xml:space="preserve">VšĮ Klaipėdos universitetinės ligoninės dalies pastato Liepojos g. 39 rekonstravimas </t>
  </si>
  <si>
    <t xml:space="preserve"> - trumpalaikės socialinės globos atokvėpio paslaugos prieinamumo didinimas</t>
  </si>
  <si>
    <t>Remontuojamų patalpų plotas, kv. m</t>
  </si>
  <si>
    <t xml:space="preserve"> 2017 M. KLAIPĖDOS MIESTO SAVIVALDYBĖS ADMINISTRACIJOS</t>
  </si>
  <si>
    <t>2017 metų asignavimų planas</t>
  </si>
  <si>
    <t>Papriemonės kodas</t>
  </si>
  <si>
    <t>Apskaitos kodas</t>
  </si>
  <si>
    <t>13.010101</t>
  </si>
  <si>
    <t>13.010102</t>
  </si>
  <si>
    <t>13.010104</t>
  </si>
  <si>
    <t>13.020201</t>
  </si>
  <si>
    <t>13.010111</t>
  </si>
  <si>
    <t>13.010110</t>
  </si>
  <si>
    <t>13.010112</t>
  </si>
  <si>
    <t>13.020101</t>
  </si>
  <si>
    <t>13.020403</t>
  </si>
  <si>
    <t>13.020418</t>
  </si>
  <si>
    <t xml:space="preserve">13.020421 </t>
  </si>
  <si>
    <t xml:space="preserve">13.020427 </t>
  </si>
  <si>
    <t>13.020416</t>
  </si>
  <si>
    <t>Paaiškinimas</t>
  </si>
  <si>
    <t>Klaipėdos miesto savivaldybės miesto sveikatos apsaugos programos (Nr. 13) aprašymo                                                                priedas</t>
  </si>
  <si>
    <t>2017-ųjų metų asignavimų planas</t>
  </si>
  <si>
    <t>Siūlomas keisti 2017-ųjų metų asignavimų planas</t>
  </si>
  <si>
    <t>Siūlomas keisti 2017 m. asignavimų planas</t>
  </si>
  <si>
    <r>
      <t xml:space="preserve">Pajamų už atsitiktines paslaugasir įmokos už apgyvendinimą įstaigoje likutis </t>
    </r>
    <r>
      <rPr>
        <b/>
        <sz val="10"/>
        <rFont val="Times New Roman"/>
        <family val="1"/>
        <charset val="186"/>
      </rPr>
      <t>SB(SPL)</t>
    </r>
  </si>
  <si>
    <r>
      <t>Pajamų už atsitiktines paslaugasir įmokos už apgyvendinimą įstaigoje likutis</t>
    </r>
    <r>
      <rPr>
        <b/>
        <sz val="10"/>
        <rFont val="Times New Roman"/>
        <family val="1"/>
        <charset val="186"/>
      </rPr>
      <t xml:space="preserve"> SB(SPL)</t>
    </r>
  </si>
  <si>
    <r>
      <t xml:space="preserve">Savivaldybės aplinkos apsaugos rėmimo specialiosios programos lėšų likutis </t>
    </r>
    <r>
      <rPr>
        <b/>
        <sz val="10"/>
        <rFont val="Times New Roman"/>
        <family val="1"/>
      </rPr>
      <t>SB(AAL)</t>
    </r>
  </si>
  <si>
    <r>
      <t xml:space="preserve">Savivaldybės aplinkos apsaugos rėmimo specialiosios programos lėšų likutis </t>
    </r>
    <r>
      <rPr>
        <b/>
        <sz val="10"/>
        <rFont val="Times New Roman"/>
        <family val="1"/>
        <charset val="186"/>
      </rPr>
      <t>SB(AAL)</t>
    </r>
  </si>
  <si>
    <t xml:space="preserve"> </t>
  </si>
  <si>
    <t>SB(L)</t>
  </si>
  <si>
    <r>
      <t xml:space="preserve">Apyvartos lėšų likutis </t>
    </r>
    <r>
      <rPr>
        <b/>
        <sz val="10"/>
        <rFont val="Times New Roman"/>
        <family val="1"/>
        <charset val="186"/>
      </rPr>
      <t>SB(L)</t>
    </r>
  </si>
  <si>
    <t>BĮ Klaipėdos miesto sutrikusio vystymosi kūdikių namų reorganizavimo galimybių analizė.</t>
  </si>
  <si>
    <t>Atlikta analizė</t>
  </si>
  <si>
    <t>Triukšmo prevencijos priemonių įgyvendinimas:</t>
  </si>
  <si>
    <t>Renginių organizavimo viešojo naudojimo teritorijose taisyklių keitimas</t>
  </si>
  <si>
    <t>Klaipėdos miesto triukšmo prevencijos viešose vietose taisyklių keitimas</t>
  </si>
  <si>
    <t>Triukšmo, kylančio atliekant statybos, remonto darbus gyvenamojoje aplinkoje, kontrolės vykdymo tvarkos aprašo parengimas</t>
  </si>
  <si>
    <t>Pakeistos taisyklės</t>
  </si>
  <si>
    <t>Parengtas tvarkos aprašas</t>
  </si>
  <si>
    <t xml:space="preserve">PATVIRTINTA
Klaipėdos miesto savivaldybės administracijos direktoriaus 2017 m. kovo ... d. įsakymu Nr. AD1-  </t>
  </si>
  <si>
    <t xml:space="preserve">* pagal Klaipėdos miesto savivaldybės tarybos sprendimus: 2016 m. gruodžio 22 d. Nr. T2-290 ir 2017 m. vasario 23 d. Nr. T2-25
</t>
  </si>
  <si>
    <t>100</t>
  </si>
  <si>
    <t>110</t>
  </si>
  <si>
    <t>120</t>
  </si>
  <si>
    <t>Klaipėdos universitetinės ligoninės   dalininko kapitalo suformavimas</t>
  </si>
  <si>
    <t>Suformuotas dalininko kapitalas</t>
  </si>
  <si>
    <t>Turto skyrius</t>
  </si>
  <si>
    <t>Viešųjų sveikatos įstaigų teritorijų tvarkymas</t>
  </si>
  <si>
    <t>Sutvarkytas Klaipėdos universitetinės ligoninės  kiemas ir privažiavimai, proc.</t>
  </si>
  <si>
    <t>Siūlomas keisti 2018-ųjų metų lėšų projektas</t>
  </si>
  <si>
    <r>
      <t>Įrengta 839 m</t>
    </r>
    <r>
      <rPr>
        <vertAlign val="superscript"/>
        <sz val="10"/>
        <rFont val="Times New Roman"/>
        <family val="1"/>
        <charset val="186"/>
      </rPr>
      <t xml:space="preserve">2 </t>
    </r>
    <r>
      <rPr>
        <sz val="10"/>
        <rFont val="Times New Roman"/>
        <family val="1"/>
        <charset val="186"/>
      </rPr>
      <t>klinikinė diagnostinė laboratorija ligoninės korpuso Nr. 4 C dalies 2 ir 3 aukštuose, proc.</t>
    </r>
  </si>
  <si>
    <t>10</t>
  </si>
  <si>
    <t>Suremontuota Klaipėdos universitetinės ligoninės  kiemo ir privažiuojamųjų kelių danga, proc.</t>
  </si>
  <si>
    <t>Klaipėdos universitetinės ligoninės dalininko kapitalo didinimas</t>
  </si>
  <si>
    <t>Klaipėdos universitetinės ligoninės   dalininko kapitalo didinimas</t>
  </si>
  <si>
    <t>Padidintas dalininko kapitalas, proc.</t>
  </si>
  <si>
    <t xml:space="preserve">Padidintas dalininko kapitalas, proc. </t>
  </si>
  <si>
    <t>Siūlomas keisti 2018 m. lėšų projektas</t>
  </si>
  <si>
    <t>Siūlomas keisti 2019 m. lėšų projektas</t>
  </si>
  <si>
    <t>Reikalinga patikslinti finansavimo apimtį atsižvelgus į LR sveikatos ministro 2017-05-25 įsakymu Nr. V-590 patvirtintų Valstybės kapitalo investicijų 2017 m. sąrašą</t>
  </si>
  <si>
    <t>Atliktas šiluminės ir karšto vandens trasos remontas, proc.</t>
  </si>
  <si>
    <t>11</t>
  </si>
  <si>
    <t xml:space="preserve">VšĮ Jūrininkų sveikatos priežiūros centro infrastruktūros plėtros galimybių projektinių pasiūlymų parengimas </t>
  </si>
  <si>
    <t>Parengti projektiniai pasiūlymai, proc.</t>
  </si>
  <si>
    <r>
      <t>Administracinės paskirties pastato J. Karoso g. 12, Klaipėda, rekonstravimas į gydymo paskirties pastatą</t>
    </r>
    <r>
      <rPr>
        <sz val="10"/>
        <color rgb="FFFF0000"/>
        <rFont val="Times New Roman"/>
        <family val="1"/>
        <charset val="186"/>
      </rPr>
      <t xml:space="preserve"> </t>
    </r>
  </si>
  <si>
    <t xml:space="preserve">Siūloma mažinti priemonės finansavimo apimtį, nes techninio projekto parengimo paslauga nupirkta pigiau nei planuota. </t>
  </si>
  <si>
    <t>LR sveikatos apsaugos ministro 2017-06-15 įsakymas Nr.V-749</t>
  </si>
  <si>
    <t>Siūloma pagal atliktos „Pirminės sveikatos priežiūros paslaugų organizavimo kokybės ir darbo sąlygų pagerinimo optimaliai panaudojant esamas patalpas“ studijos siūlymą atlikti VšĮ Jūrininkų sveikatos priežiūros centro infrastruktūros plėtros galimybių projektinius pasiūlymus, kuriuose bus nustatyta, kokia dabartinio turto vertė, kiek kainuotų renovacija, kokios galimybės įrengti automobilių stovėjimo vietas, kokios galimos naujos poliklinikos statybos vietos ir kaštai.</t>
  </si>
  <si>
    <r>
      <t>Klaipėdos universitetinės ligoninės dezinfekcijos sterilizacijos proceso modernizavimas</t>
    </r>
    <r>
      <rPr>
        <sz val="10"/>
        <color rgb="FFFF0000"/>
        <rFont val="Times New Roman"/>
        <family val="1"/>
        <charset val="186"/>
      </rPr>
      <t xml:space="preserve"> (Liepojos g. 39)</t>
    </r>
  </si>
  <si>
    <t>Siūloma įtraukti naują rodiklį, nes planuojama atlikti anksčiau nenumatytus darbus - pakeisti  surūdijusią  požeminės šilumos  ir karšto vandens tiekimo vamzdynų trasos atkarpą</t>
  </si>
  <si>
    <t>2017 m. patvirtintas asignavimų planas*</t>
  </si>
  <si>
    <t>Paskutinis 2017 m. asignavimų plano pakeitimas**</t>
  </si>
  <si>
    <t>2018-ųjų metų asignavimų planas</t>
  </si>
  <si>
    <t>Išlaidoms</t>
  </si>
  <si>
    <t>Turtui įsigyti ir finansiniams įsipareigojimams vykdyti</t>
  </si>
  <si>
    <t>Iš jų darbo užmokesčiui</t>
  </si>
  <si>
    <t>2020-ųjų metų lėšų projektas</t>
  </si>
  <si>
    <t>2020 m. lėšų projektas</t>
  </si>
  <si>
    <t>* Pagal Klaipėdos miesto savivaldybės tarybos sprendimus: 2016 m. gruodžio 22 d. Nr. T2-290 ir 2017 m. vasario 23 d. Nr. T2-25</t>
  </si>
  <si>
    <t>2020 m.</t>
  </si>
  <si>
    <t xml:space="preserve"> 2017–2020 M. KLAIPĖDOS MIESTO SAVIVALDYBĖS</t>
  </si>
  <si>
    <t>Įrengtas liftas, vnt.</t>
  </si>
  <si>
    <t>IED Projektų skyrius, D. Šakinienė</t>
  </si>
  <si>
    <t>IED Statybos ir infrastruktūros plėtros skyrius, E. Dolėbienė</t>
  </si>
  <si>
    <t>Nupirktas automobilis</t>
  </si>
  <si>
    <t>Pastato ardymas ir medžių kirtimo darbai, proc.</t>
  </si>
  <si>
    <t>Visuomenės sveikatos priežiūros paslaugų, teikiamų Klaipėdos miesto bendruomenei, skaičius</t>
  </si>
  <si>
    <t>Visuomenės sveikatos priežiūros paslaugomis, teikiamomis Klaipėdos miesto bendruomenei, besinaudojančių dalyvių sk.</t>
  </si>
  <si>
    <t>SB(ES)</t>
  </si>
  <si>
    <t>LRVB</t>
  </si>
  <si>
    <t>Tikslinių grupių asmenų, kurie dalyvavo informavimo, švietimo, mokymo renginiuose bei sveikatos raštingumą didinančiose veiklose, skaičius</t>
  </si>
  <si>
    <t>Modernizuotas savivaldybių visuomenės sveikatos biuras</t>
  </si>
  <si>
    <t>Sveikatos ir su sveikata  susijusių dienų minėjimo renginių organizavimas</t>
  </si>
  <si>
    <t>Projekto „Klaipėdos miesto  tikslinių gyventojų grupių sveikos gyvensenos skatinimas“</t>
  </si>
  <si>
    <t>Renginių skaičius</t>
  </si>
  <si>
    <t>Atlikta gyventojų sveikatos būklės savivaldybėje analizė, tyrimas</t>
  </si>
  <si>
    <t>34</t>
  </si>
  <si>
    <t>180</t>
  </si>
  <si>
    <t>220</t>
  </si>
  <si>
    <t>230</t>
  </si>
  <si>
    <t>Vaikų, gavusių palityvios pagalbos  paslaugas, skaičius</t>
  </si>
  <si>
    <t>2</t>
  </si>
  <si>
    <t>14</t>
  </si>
  <si>
    <t>40</t>
  </si>
  <si>
    <t>Asmens būklės peržiūrėjimo bylų skaičius</t>
  </si>
  <si>
    <t>92</t>
  </si>
  <si>
    <t>Parengtų išvadų skaičius</t>
  </si>
  <si>
    <t>200</t>
  </si>
  <si>
    <t>Įsigytos funkcinės lovos</t>
  </si>
  <si>
    <t xml:space="preserve">Parengtas techninis projektas, vnt. </t>
  </si>
  <si>
    <t>Įrengta liftų, vnt.</t>
  </si>
  <si>
    <r>
      <t xml:space="preserve">Europos Sąjungos paramos lėšos, kurios įtrauktos į Savivaldybės biudžetą </t>
    </r>
    <r>
      <rPr>
        <b/>
        <sz val="10"/>
        <rFont val="Times New Roman"/>
        <family val="1"/>
        <charset val="186"/>
      </rPr>
      <t>SB(ES)</t>
    </r>
  </si>
  <si>
    <r>
      <rPr>
        <sz val="10"/>
        <rFont val="Times New Roman"/>
        <family val="1"/>
        <charset val="186"/>
      </rPr>
      <t>Valstybės biudžeto lėšos</t>
    </r>
    <r>
      <rPr>
        <b/>
        <sz val="10"/>
        <rFont val="Times New Roman"/>
        <family val="1"/>
        <charset val="186"/>
      </rPr>
      <t xml:space="preserve"> LRVB</t>
    </r>
  </si>
  <si>
    <t>SRD Sveikatos apsaugos skyrius</t>
  </si>
  <si>
    <t>MŪD Socialinės infrastruktūros priežiūros skyrius</t>
  </si>
  <si>
    <r>
      <t>SRD Svei</t>
    </r>
    <r>
      <rPr>
        <sz val="11"/>
        <rFont val="Times New Roman"/>
        <family val="1"/>
        <charset val="186"/>
      </rPr>
      <t>katos apsaugos skyrius</t>
    </r>
  </si>
  <si>
    <r>
      <t>Klaipėdos universitetinės ligoninės dezinfekcijos sterilizacijos proceso modernizavimas</t>
    </r>
    <r>
      <rPr>
        <sz val="10"/>
        <rFont val="Times New Roman"/>
        <family val="1"/>
        <charset val="186"/>
      </rPr>
      <t xml:space="preserve"> (Liepojos g. 39)</t>
    </r>
  </si>
  <si>
    <t xml:space="preserve">Klaipėdos medicininės slaugos ligoninės remontas ir įrangos įsigijimas </t>
  </si>
  <si>
    <t>FTD Turto skyrius</t>
  </si>
  <si>
    <r>
      <t xml:space="preserve">Pastato Taikos pr. 76 modernizavimas </t>
    </r>
    <r>
      <rPr>
        <sz val="10"/>
        <rFont val="Times New Roman"/>
        <family val="1"/>
        <charset val="186"/>
      </rPr>
      <t xml:space="preserve">(pastato lauko sienų apšiltinimas, laiptinių remontas) </t>
    </r>
  </si>
  <si>
    <t>IED Statybos ir infrastruktūros plėtros skyrius</t>
  </si>
  <si>
    <t>Įrengtas krovininis keltuvas</t>
  </si>
  <si>
    <t>IED Projektų skyrius, V. Kovaitis</t>
  </si>
  <si>
    <r>
      <t>VšĮ Klaipėdos sveikatos priežiūros centro (Taikos pr. 76) kapitalo suformavimas</t>
    </r>
    <r>
      <rPr>
        <sz val="10"/>
        <rFont val="Times New Roman"/>
        <family val="1"/>
        <charset val="186"/>
      </rPr>
      <t xml:space="preserve">, siekiant įrengti Oftalmologinį kabinetą </t>
    </r>
  </si>
  <si>
    <r>
      <t>VšĮ Jūrininkų sveikatos priežiūros centro (Taikos pr. 46) kapitalo suformavimas</t>
    </r>
    <r>
      <rPr>
        <sz val="10"/>
        <rFont val="Times New Roman"/>
        <family val="1"/>
        <charset val="186"/>
      </rPr>
      <t>, siekiant įsigyti rentgeno aparatą</t>
    </r>
  </si>
  <si>
    <t>Įsigytas rentgeno aparatas, vnt.</t>
  </si>
  <si>
    <r>
      <t>VšĮ Klaipėdos senamiesčio pirminės sveikatos priežiūros centro kapitalo suformavimas</t>
    </r>
    <r>
      <rPr>
        <sz val="10"/>
        <rFont val="Times New Roman"/>
        <family val="1"/>
        <charset val="186"/>
      </rPr>
      <t>, siekiant įsigyti odontologinę įrangą</t>
    </r>
  </si>
  <si>
    <t xml:space="preserve">Įsigyta įranga, proc. </t>
  </si>
  <si>
    <t>Atlikta darbų, proc.</t>
  </si>
  <si>
    <t>Atlikta rangos darbų, proc.</t>
  </si>
  <si>
    <r>
      <rPr>
        <b/>
        <sz val="10"/>
        <rFont val="Times New Roman"/>
        <family val="1"/>
        <charset val="186"/>
      </rPr>
      <t>VšĮ Jūrininkų sveikatos priežiūros centro infrastruktūros plėtra</t>
    </r>
    <r>
      <rPr>
        <sz val="10"/>
        <rFont val="Times New Roman"/>
        <family val="1"/>
        <charset val="186"/>
      </rPr>
      <t xml:space="preserve"> (naujo pastato statyba) </t>
    </r>
  </si>
  <si>
    <t>SB(ESA)</t>
  </si>
  <si>
    <r>
      <t xml:space="preserve">Savivaldybės biudžeto apyvartos lėšos ES finansinės paramos programų laikinam lėšų stygiui dengti  </t>
    </r>
    <r>
      <rPr>
        <b/>
        <sz val="10"/>
        <rFont val="Times New Roman"/>
        <family val="1"/>
        <charset val="186"/>
      </rPr>
      <t>SB(ESA)</t>
    </r>
  </si>
  <si>
    <t xml:space="preserve">Asmens gebėjimo pasirūpinti savimi ir priimti kasdienius sprendimus savarankiškai ar naudojantis pagalba konkrečioje srityje vertinimas ir išvadų rengimas </t>
  </si>
  <si>
    <t>Fizinio asmens pripažinimo neveiksniu tam tikroje srityje organizavimas:</t>
  </si>
  <si>
    <t>Organizuotas konkursas techniniam projektui parengti</t>
  </si>
  <si>
    <t>Atlikta modernizavimo darbų, proc.</t>
  </si>
  <si>
    <t>Atliktas lifto remontas, vnt.</t>
  </si>
  <si>
    <t>Aiškinamojo rašto priedas Nr.3</t>
  </si>
  <si>
    <t xml:space="preserve"> 2018–2020 M. KLAIPĖDOS MIESTO SAVIVALDYBĖS</t>
  </si>
  <si>
    <t>** pagal Klaipėdos miesto savivaldybės tarybos 2017 m. lapkričio 23 d. sprendimą Nr. T2-267</t>
  </si>
  <si>
    <r>
      <rPr>
        <b/>
        <sz val="10"/>
        <rFont val="Times New Roman"/>
        <family val="1"/>
        <charset val="186"/>
      </rPr>
      <t xml:space="preserve">VšĮ Klaipėdos universitetinės ligoninės </t>
    </r>
    <r>
      <rPr>
        <sz val="10"/>
        <rFont val="Times New Roman"/>
        <family val="1"/>
        <charset val="186"/>
      </rPr>
      <t xml:space="preserve">dalies pastato Liepojos g. 39 rekonstravimas  </t>
    </r>
  </si>
  <si>
    <r>
      <rPr>
        <b/>
        <sz val="10"/>
        <rFont val="Times New Roman"/>
        <family val="1"/>
        <charset val="186"/>
      </rPr>
      <t>Naujo greitosios medicinos pagalbos automobilio</t>
    </r>
    <r>
      <rPr>
        <sz val="10"/>
        <rFont val="Times New Roman"/>
        <family val="1"/>
        <charset val="186"/>
      </rPr>
      <t xml:space="preserve"> su reanimacine įranga įsigijimas VšĮ Klaipėdos vaikų ligoninei</t>
    </r>
  </si>
  <si>
    <r>
      <rPr>
        <b/>
        <sz val="10"/>
        <rFont val="Times New Roman"/>
        <family val="1"/>
        <charset val="186"/>
      </rPr>
      <t xml:space="preserve">Naujo greitosios medicinos pagalbos automobilio </t>
    </r>
    <r>
      <rPr>
        <sz val="10"/>
        <rFont val="Times New Roman"/>
        <family val="1"/>
        <charset val="186"/>
      </rPr>
      <t>su reanimacine įranga įsigijimas VšĮ Klaipėdos vaikų ligoninei</t>
    </r>
  </si>
  <si>
    <r>
      <t>Administracinės paskirties pastato J. Karoso g. 12, Klaipėda, rekonstravimas</t>
    </r>
    <r>
      <rPr>
        <sz val="10"/>
        <rFont val="Times New Roman"/>
        <family val="1"/>
        <charset val="186"/>
      </rPr>
      <t xml:space="preserve"> į gydymo paskirties pastatą </t>
    </r>
  </si>
  <si>
    <r>
      <t xml:space="preserve">Administracinės paskirties pastato J. Karoso g. 12, Klaipėda, rekonstravimas </t>
    </r>
    <r>
      <rPr>
        <sz val="10"/>
        <rFont val="Times New Roman"/>
        <family val="1"/>
        <charset val="186"/>
      </rPr>
      <t xml:space="preserve">į gydymo paskirties pastatą </t>
    </r>
  </si>
  <si>
    <r>
      <t xml:space="preserve">Psichikos sveikatos centro </t>
    </r>
    <r>
      <rPr>
        <sz val="10"/>
        <rFont val="Times New Roman"/>
        <family val="1"/>
        <charset val="186"/>
      </rPr>
      <t xml:space="preserve">Narkomanų detoksikacijos skyriaus Galinio Pylimo g. 3, Klaipėdoje, remontas  </t>
    </r>
  </si>
  <si>
    <t>Visuomenės sveikatos priežiūros paslaugomis, teikiamomis Klaipėdos miesto bendruomenei, besinaudojančių dalyvių skaičius</t>
  </si>
  <si>
    <t>Projekto „Klaipėdos miesto  tikslinių gyventojų grupių sveikos gyvensenos skatinimas“ įgyvendinimas</t>
  </si>
  <si>
    <r>
      <t>VšĮ Klaipėdos sveikatos priežiūros centro (Taikos pr. 76) kapitalo suformavimas</t>
    </r>
    <r>
      <rPr>
        <sz val="10"/>
        <rFont val="Times New Roman"/>
        <family val="1"/>
        <charset val="186"/>
      </rPr>
      <t xml:space="preserve">, siekiant įrengti oftalmologinį kabinetą </t>
    </r>
  </si>
  <si>
    <r>
      <t>Įrengta 839 m</t>
    </r>
    <r>
      <rPr>
        <vertAlign val="superscript"/>
        <sz val="10"/>
        <rFont val="Times New Roman"/>
        <family val="1"/>
        <charset val="186"/>
      </rPr>
      <t xml:space="preserve">2 </t>
    </r>
    <r>
      <rPr>
        <sz val="10"/>
        <rFont val="Times New Roman"/>
        <family val="1"/>
        <charset val="186"/>
      </rPr>
      <t>klinikinė diagnostinė laboratorija ligoninės korpuso Nr. 4C dalies 2 ir 3 aukštuose, proc.</t>
    </r>
  </si>
  <si>
    <t xml:space="preserve"> - trumpalaikės socialinės globos (atokvėpio) paslaugos prieinamumo didinimas</t>
  </si>
  <si>
    <t>Sutvarkyta teritorija, 1900 kv. m, proc.</t>
  </si>
  <si>
    <r>
      <rPr>
        <b/>
        <sz val="10"/>
        <rFont val="Times New Roman"/>
        <family val="1"/>
        <charset val="186"/>
      </rPr>
      <t xml:space="preserve">Sraigtasparnių nusileidimo aikštelės </t>
    </r>
    <r>
      <rPr>
        <sz val="10"/>
        <rFont val="Times New Roman"/>
        <family val="1"/>
        <charset val="186"/>
      </rPr>
      <t xml:space="preserve">įrengimas ligoninių miestelyje </t>
    </r>
    <r>
      <rPr>
        <sz val="10"/>
        <color rgb="FFFF0000"/>
        <rFont val="Times New Roman"/>
        <family val="1"/>
        <charset val="186"/>
      </rPr>
      <t xml:space="preserve">  </t>
    </r>
  </si>
  <si>
    <r>
      <t xml:space="preserve">Europos Sąjungos paramos lėšos, kurios įtrauktos į savivaldybės biudžetą </t>
    </r>
    <r>
      <rPr>
        <b/>
        <sz val="10"/>
        <rFont val="Times New Roman"/>
        <family val="1"/>
        <charset val="186"/>
      </rPr>
      <t>SB(ES)</t>
    </r>
  </si>
  <si>
    <t>_____________________________</t>
  </si>
  <si>
    <t>Projekto „For Better Health“ („Geresnei sveikatai“) įgyvendinimas</t>
  </si>
  <si>
    <t>Siūlomas keisti 2018-ųjų metų asignavimų planas</t>
  </si>
  <si>
    <t>2018 m. asignavimų planas</t>
  </si>
  <si>
    <t>2019 m. asignavimų planas</t>
  </si>
  <si>
    <t>2020 m. asignavimų planas</t>
  </si>
  <si>
    <t>Siūlomas keisti 2018 m. asignavimų planas</t>
  </si>
  <si>
    <t>Paaiškinimai</t>
  </si>
  <si>
    <t>Finansavimo apimtis (lėšų šaltinis Savivaldybės biudžetas - SB)) padidinta pagal Klaipėdos m. savivaldybės mero 2018 m. sausio 12 d. pavedimą Nr. M1-3 „Dėl biudžetinių įstaigų darbuotojų darbo užmokesčio“</t>
  </si>
  <si>
    <t>Finansavimo apimtis priemonei  padidinta pagal Klaipėdos m. savivaldybės mero 2018 m. sausio 12 d. pavedimą Nr. M1-3 ir pagal 2017-12-29 LR Sveikatos apsaugos ministro įsakymą Nr. V-1507</t>
  </si>
  <si>
    <t>Finansavimo apimtis priemonei padidinta pagal 2017-12-29 LR Sveikatos apsaugos ministro įsakymą Nr. V-1507</t>
  </si>
  <si>
    <t xml:space="preserve">Projekto „Socialinės paramos priemonių teikimas tuberkulioze sergantiems Klaipėdos miesto gyventojams (DOTS kabineto pacientai)“ įgyvendinimas </t>
  </si>
  <si>
    <t>URBACT III projekto „Žaidimų paradigma“ įgyvendinimas</t>
  </si>
  <si>
    <r>
      <rPr>
        <b/>
        <sz val="10"/>
        <rFont val="Times New Roman"/>
        <family val="1"/>
        <charset val="186"/>
      </rPr>
      <t xml:space="preserve">Sraigtasparnių nusileidimo aikštelės </t>
    </r>
    <r>
      <rPr>
        <sz val="10"/>
        <rFont val="Times New Roman"/>
        <family val="1"/>
        <charset val="186"/>
      </rPr>
      <t xml:space="preserve">įrengimas ligoninių miestelyje   </t>
    </r>
  </si>
  <si>
    <t xml:space="preserve">Projekto „Socialinės paramos priemonių teikimas tuberkulioze sergantiems Klaipėdos miesto gyventojams (DOTS kabineto pacientai)“ įgyvendinimas  </t>
  </si>
  <si>
    <t>Suteikta socialinė parama maisto talonais, pacientų skaičius</t>
  </si>
  <si>
    <t>73</t>
  </si>
  <si>
    <t>Parengta projekto paraiška</t>
  </si>
  <si>
    <t>Siūloma įtraukti naują priemonę  pagal Regioninės plėtros departamento prie VRM kvietimą teikti projektinius pasiūlymus pagal priemonę „Priemonių, gerinančių ambulatorinių sveikatos priežiūros paslaugų prieinamumą tuberkulioze sergantiems asmenims, įgyvendinimas“. Pareiškėjas būtų VšĮ Klaipėdos sveikatos priežiūros centras</t>
  </si>
  <si>
    <t>Siūloma įtraukti naują priemonę atsiliepiant į kvietimą Klaipėdos miestui dalyvauti partnerio teisėmis Europos teritorinio bendradarbiavimo programos URBACT III projekte. Lėšos planuojamos I parengiamajam etapui, kurio trukmė 6 mėn.</t>
  </si>
  <si>
    <t>Finansavimo apimtis priemonei patikslinta pagal 2017-12-29 LR Sveikatos apsaugos ministro įsakymą Nr. V-1515</t>
  </si>
  <si>
    <t xml:space="preserve">Organizuota vizitų, sk. </t>
  </si>
  <si>
    <r>
      <t xml:space="preserve">Sraigtasparnių nusileidimo aikštelės </t>
    </r>
    <r>
      <rPr>
        <sz val="10"/>
        <rFont val="Times New Roman"/>
        <family val="1"/>
        <charset val="186"/>
      </rPr>
      <t xml:space="preserve">įrengimas ligoninių miestelyje  </t>
    </r>
  </si>
  <si>
    <t>Organizuota vizitų, skaičius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</si>
</sst>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186"/>
      <scheme val="minor"/>
    </font>
    <font>
      <sz val="10"/>
      <name val="Times New Roman"/>
      <family val="1"/>
      <charset val="186"/>
    </font>
    <font>
      <sz val="10"/>
      <name val="Arial"/>
      <family val="2"/>
      <charset val="186"/>
    </font>
    <font>
      <b/>
      <sz val="10"/>
      <name val="Times New Roman"/>
      <family val="1"/>
      <charset val="186"/>
    </font>
    <font>
      <sz val="10"/>
      <name val="Times New Roman"/>
      <family val="1"/>
    </font>
    <font>
      <b/>
      <sz val="10"/>
      <name val="Times New Roman"/>
      <family val="1"/>
    </font>
    <font>
      <sz val="8"/>
      <name val="Times New Roman"/>
      <family val="1"/>
      <charset val="186"/>
    </font>
    <font>
      <sz val="9"/>
      <name val="Times New Roman"/>
      <family val="1"/>
      <charset val="186"/>
    </font>
    <font>
      <sz val="9"/>
      <color indexed="81"/>
      <name val="Tahoma"/>
      <family val="2"/>
      <charset val="186"/>
    </font>
    <font>
      <sz val="12"/>
      <name val="Times New Roman"/>
      <family val="1"/>
      <charset val="186"/>
    </font>
    <font>
      <sz val="12"/>
      <name val="Arial"/>
      <family val="2"/>
      <charset val="186"/>
    </font>
    <font>
      <b/>
      <sz val="12"/>
      <name val="Times New Roman"/>
      <family val="1"/>
      <charset val="186"/>
    </font>
    <font>
      <b/>
      <u/>
      <sz val="10"/>
      <name val="Times New Roman"/>
      <family val="1"/>
      <charset val="186"/>
    </font>
    <font>
      <sz val="11"/>
      <name val="Calibri"/>
      <family val="2"/>
      <charset val="186"/>
      <scheme val="minor"/>
    </font>
    <font>
      <sz val="10"/>
      <color theme="0"/>
      <name val="Times New Roman"/>
      <family val="1"/>
      <charset val="186"/>
    </font>
    <font>
      <sz val="10"/>
      <name val="Calibri"/>
      <family val="2"/>
      <charset val="186"/>
      <scheme val="minor"/>
    </font>
    <font>
      <b/>
      <sz val="9"/>
      <name val="Times New Roman"/>
      <family val="1"/>
      <charset val="186"/>
    </font>
    <font>
      <sz val="8"/>
      <name val="Times New Roman"/>
      <family val="1"/>
    </font>
    <font>
      <sz val="11"/>
      <name val="Times New Roman"/>
      <family val="1"/>
      <charset val="186"/>
    </font>
    <font>
      <b/>
      <sz val="11"/>
      <name val="Times New Roman"/>
      <family val="1"/>
      <charset val="186"/>
    </font>
    <font>
      <sz val="10"/>
      <color rgb="FFFF0000"/>
      <name val="Times New Roman"/>
      <family val="1"/>
      <charset val="186"/>
    </font>
    <font>
      <strike/>
      <sz val="10"/>
      <name val="Times New Roman"/>
      <family val="1"/>
    </font>
    <font>
      <sz val="11"/>
      <color theme="0"/>
      <name val="Calibri"/>
      <family val="2"/>
      <charset val="186"/>
      <scheme val="minor"/>
    </font>
    <font>
      <sz val="12"/>
      <color theme="0"/>
      <name val="Arial"/>
      <family val="2"/>
      <charset val="186"/>
    </font>
    <font>
      <sz val="10"/>
      <color theme="0"/>
      <name val="Arial"/>
      <family val="2"/>
      <charset val="186"/>
    </font>
    <font>
      <sz val="10"/>
      <color theme="0"/>
      <name val="Times New Roman"/>
      <family val="1"/>
    </font>
    <font>
      <i/>
      <sz val="10"/>
      <color rgb="FF7030A0"/>
      <name val="Times New Roman"/>
      <family val="1"/>
      <charset val="186"/>
    </font>
    <font>
      <sz val="10"/>
      <color rgb="FF7030A0"/>
      <name val="Times New Roman"/>
      <family val="1"/>
      <charset val="186"/>
    </font>
    <font>
      <strike/>
      <sz val="10"/>
      <color rgb="FFFF0000"/>
      <name val="Times New Roman"/>
      <family val="1"/>
      <charset val="186"/>
    </font>
    <font>
      <sz val="10"/>
      <color rgb="FFFF0000"/>
      <name val="Times New Roman"/>
      <family val="1"/>
    </font>
    <font>
      <sz val="10"/>
      <color rgb="FFFF0000"/>
      <name val="Arial"/>
      <family val="2"/>
      <charset val="186"/>
    </font>
    <font>
      <b/>
      <sz val="7"/>
      <name val="Times New Roman"/>
      <family val="1"/>
      <charset val="186"/>
    </font>
    <font>
      <vertAlign val="superscript"/>
      <sz val="10"/>
      <name val="Times New Roman"/>
      <family val="1"/>
      <charset val="186"/>
    </font>
    <font>
      <strike/>
      <sz val="10"/>
      <name val="Arial"/>
      <family val="2"/>
      <charset val="186"/>
    </font>
    <font>
      <strike/>
      <sz val="11"/>
      <name val="Calibri"/>
      <family val="2"/>
      <charset val="186"/>
      <scheme val="minor"/>
    </font>
    <font>
      <b/>
      <sz val="10"/>
      <color rgb="FFFF0000"/>
      <name val="Times New Roman"/>
      <family val="1"/>
      <charset val="186"/>
    </font>
    <font>
      <i/>
      <sz val="10"/>
      <name val="Times New Roman"/>
      <family val="1"/>
      <charset val="186"/>
    </font>
    <font>
      <i/>
      <sz val="10"/>
      <name val="Times New Roman"/>
      <family val="1"/>
    </font>
    <font>
      <i/>
      <sz val="10"/>
      <name val="Arial"/>
      <family val="2"/>
      <charset val="186"/>
    </font>
    <font>
      <i/>
      <sz val="11"/>
      <name val="Calibri"/>
      <family val="2"/>
      <charset val="186"/>
      <scheme val="minor"/>
    </font>
    <font>
      <b/>
      <sz val="8"/>
      <name val="Times New Roman"/>
      <family val="1"/>
      <charset val="186"/>
    </font>
    <font>
      <sz val="9"/>
      <name val="Times New Roman"/>
      <family val="1"/>
    </font>
    <font>
      <b/>
      <sz val="9"/>
      <color indexed="81"/>
      <name val="Tahoma"/>
      <family val="2"/>
      <charset val="186"/>
    </font>
  </fonts>
  <fills count="13">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CC"/>
        <bgColor indexed="64"/>
      </patternFill>
    </fill>
  </fills>
  <borders count="8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28">
    <xf numFmtId="0" fontId="0" fillId="0" borderId="0" xfId="0"/>
    <xf numFmtId="0" fontId="2" fillId="0" borderId="0" xfId="0" applyFont="1"/>
    <xf numFmtId="49" fontId="5" fillId="4" borderId="24" xfId="0" applyNumberFormat="1" applyFont="1" applyFill="1" applyBorder="1" applyAlignment="1">
      <alignment horizontal="center" vertical="top"/>
    </xf>
    <xf numFmtId="0" fontId="3" fillId="0" borderId="5" xfId="0" applyFont="1" applyFill="1" applyBorder="1" applyAlignment="1">
      <alignment vertical="top" wrapText="1"/>
    </xf>
    <xf numFmtId="0" fontId="1" fillId="0" borderId="28" xfId="0" applyFont="1" applyBorder="1" applyAlignment="1">
      <alignment horizontal="center" vertical="top"/>
    </xf>
    <xf numFmtId="0" fontId="1" fillId="6" borderId="4" xfId="0" applyFont="1" applyFill="1" applyBorder="1" applyAlignment="1">
      <alignment horizontal="center" vertical="top"/>
    </xf>
    <xf numFmtId="0" fontId="1" fillId="6" borderId="5" xfId="0" applyFont="1" applyFill="1" applyBorder="1" applyAlignment="1">
      <alignment horizontal="center" vertical="top"/>
    </xf>
    <xf numFmtId="0" fontId="1" fillId="0" borderId="11" xfId="0" applyFont="1" applyBorder="1" applyAlignment="1">
      <alignment vertical="top"/>
    </xf>
    <xf numFmtId="0" fontId="1" fillId="0" borderId="33" xfId="0" applyFont="1" applyBorder="1" applyAlignment="1">
      <alignment horizontal="center" vertical="top"/>
    </xf>
    <xf numFmtId="0" fontId="1" fillId="6" borderId="10" xfId="0" applyFont="1" applyFill="1" applyBorder="1" applyAlignment="1">
      <alignment horizontal="center" vertical="top"/>
    </xf>
    <xf numFmtId="0" fontId="1" fillId="6" borderId="11" xfId="0" applyFont="1" applyFill="1" applyBorder="1" applyAlignment="1">
      <alignment horizontal="center" vertical="top"/>
    </xf>
    <xf numFmtId="0" fontId="2" fillId="0" borderId="0" xfId="0" applyFont="1" applyBorder="1"/>
    <xf numFmtId="0" fontId="1" fillId="0" borderId="11" xfId="0" applyFont="1" applyFill="1" applyBorder="1" applyAlignment="1">
      <alignment vertical="top" wrapText="1"/>
    </xf>
    <xf numFmtId="0" fontId="7" fillId="0" borderId="12"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0" xfId="0" applyFont="1" applyFill="1" applyBorder="1" applyAlignment="1">
      <alignment horizontal="center" vertical="top"/>
    </xf>
    <xf numFmtId="0" fontId="1" fillId="0" borderId="11" xfId="0" applyFont="1" applyFill="1" applyBorder="1" applyAlignment="1">
      <alignment horizontal="center" vertical="top"/>
    </xf>
    <xf numFmtId="0" fontId="3" fillId="8" borderId="38" xfId="0" applyFont="1" applyFill="1" applyBorder="1" applyAlignment="1">
      <alignment horizontal="center" vertical="top"/>
    </xf>
    <xf numFmtId="164" fontId="3" fillId="8" borderId="39" xfId="0" applyNumberFormat="1" applyFont="1" applyFill="1" applyBorder="1" applyAlignment="1">
      <alignment horizontal="center" vertical="top"/>
    </xf>
    <xf numFmtId="0" fontId="1" fillId="0" borderId="16" xfId="0" applyFont="1" applyFill="1" applyBorder="1" applyAlignment="1">
      <alignment horizontal="center" vertical="top"/>
    </xf>
    <xf numFmtId="0" fontId="1" fillId="0" borderId="17" xfId="0" applyFont="1" applyFill="1" applyBorder="1" applyAlignment="1">
      <alignment horizontal="center" vertical="top"/>
    </xf>
    <xf numFmtId="164" fontId="1" fillId="0" borderId="44" xfId="0" applyNumberFormat="1" applyFont="1" applyFill="1" applyBorder="1" applyAlignment="1">
      <alignment horizontal="center" vertical="top"/>
    </xf>
    <xf numFmtId="164" fontId="3" fillId="8" borderId="45" xfId="0" applyNumberFormat="1" applyFont="1" applyFill="1" applyBorder="1" applyAlignment="1">
      <alignment horizontal="center" vertical="top"/>
    </xf>
    <xf numFmtId="0" fontId="1" fillId="0" borderId="29" xfId="0" applyFont="1" applyFill="1" applyBorder="1" applyAlignment="1">
      <alignment horizontal="center" vertical="top"/>
    </xf>
    <xf numFmtId="0" fontId="1" fillId="0" borderId="3"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7" borderId="44" xfId="0" applyFont="1" applyFill="1" applyBorder="1" applyAlignment="1">
      <alignment horizontal="center" vertical="top"/>
    </xf>
    <xf numFmtId="0" fontId="1" fillId="0" borderId="51" xfId="0" applyFont="1" applyFill="1" applyBorder="1" applyAlignment="1">
      <alignment horizontal="center" vertical="top" wrapText="1"/>
    </xf>
    <xf numFmtId="0" fontId="1" fillId="0" borderId="52" xfId="0" applyFont="1" applyFill="1" applyBorder="1" applyAlignment="1">
      <alignment horizontal="center" vertical="top" wrapText="1"/>
    </xf>
    <xf numFmtId="0" fontId="1" fillId="7" borderId="53" xfId="0" applyFont="1" applyFill="1" applyBorder="1" applyAlignment="1">
      <alignment horizontal="center" vertical="top"/>
    </xf>
    <xf numFmtId="164" fontId="1" fillId="7" borderId="56" xfId="0" applyNumberFormat="1" applyFont="1" applyFill="1" applyBorder="1" applyAlignment="1">
      <alignment horizontal="center" vertical="top"/>
    </xf>
    <xf numFmtId="164" fontId="1" fillId="7" borderId="57" xfId="0" applyNumberFormat="1" applyFont="1" applyFill="1" applyBorder="1" applyAlignment="1">
      <alignment horizontal="center" vertical="top" wrapText="1"/>
    </xf>
    <xf numFmtId="49" fontId="5" fillId="4" borderId="37" xfId="0" applyNumberFormat="1" applyFont="1" applyFill="1" applyBorder="1" applyAlignment="1">
      <alignment vertical="top"/>
    </xf>
    <xf numFmtId="49" fontId="5" fillId="5" borderId="16" xfId="0" applyNumberFormat="1" applyFont="1" applyFill="1" applyBorder="1" applyAlignment="1">
      <alignment vertical="top"/>
    </xf>
    <xf numFmtId="0" fontId="3" fillId="8" borderId="45" xfId="0" applyFont="1" applyFill="1" applyBorder="1" applyAlignment="1">
      <alignment horizontal="center" vertical="top"/>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164" fontId="1" fillId="7" borderId="42" xfId="0" applyNumberFormat="1" applyFont="1" applyFill="1" applyBorder="1" applyAlignment="1">
      <alignment horizontal="center" vertical="top"/>
    </xf>
    <xf numFmtId="49" fontId="5" fillId="5" borderId="60" xfId="0" applyNumberFormat="1" applyFont="1" applyFill="1" applyBorder="1" applyAlignment="1">
      <alignment horizontal="center" vertical="top"/>
    </xf>
    <xf numFmtId="164" fontId="3" fillId="5" borderId="20" xfId="0" applyNumberFormat="1" applyFont="1" applyFill="1" applyBorder="1" applyAlignment="1">
      <alignment horizontal="center" vertical="top"/>
    </xf>
    <xf numFmtId="49" fontId="5" fillId="5" borderId="61" xfId="0" applyNumberFormat="1" applyFont="1" applyFill="1" applyBorder="1" applyAlignment="1">
      <alignment horizontal="center" vertical="top"/>
    </xf>
    <xf numFmtId="49" fontId="5" fillId="4" borderId="27" xfId="0" applyNumberFormat="1" applyFont="1" applyFill="1" applyBorder="1" applyAlignment="1">
      <alignment vertical="top"/>
    </xf>
    <xf numFmtId="49" fontId="5" fillId="5" borderId="4" xfId="0" applyNumberFormat="1" applyFont="1" applyFill="1" applyBorder="1" applyAlignment="1">
      <alignment vertical="top"/>
    </xf>
    <xf numFmtId="0" fontId="1" fillId="0" borderId="6" xfId="0" applyFont="1" applyBorder="1" applyAlignment="1">
      <alignment horizontal="center" vertical="top" wrapText="1"/>
    </xf>
    <xf numFmtId="49" fontId="5" fillId="5" borderId="10" xfId="0" applyNumberFormat="1" applyFont="1" applyFill="1" applyBorder="1" applyAlignment="1">
      <alignment vertical="top"/>
    </xf>
    <xf numFmtId="0" fontId="1" fillId="0" borderId="57" xfId="0" applyFont="1" applyBorder="1" applyAlignment="1">
      <alignment horizontal="center" vertical="top" wrapText="1"/>
    </xf>
    <xf numFmtId="0" fontId="3" fillId="8" borderId="38" xfId="0" applyFont="1" applyFill="1" applyBorder="1" applyAlignment="1">
      <alignment horizontal="right" vertical="top" wrapText="1"/>
    </xf>
    <xf numFmtId="1" fontId="4"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 fontId="4" fillId="0" borderId="47" xfId="0" applyNumberFormat="1" applyFont="1" applyFill="1" applyBorder="1" applyAlignment="1">
      <alignment horizontal="center" vertical="top"/>
    </xf>
    <xf numFmtId="0" fontId="2" fillId="0" borderId="37" xfId="0" applyFont="1" applyBorder="1" applyAlignment="1">
      <alignment vertical="top" wrapText="1"/>
    </xf>
    <xf numFmtId="49" fontId="4" fillId="0" borderId="16"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0" fontId="1" fillId="0" borderId="6" xfId="0" applyFont="1" applyBorder="1" applyAlignment="1">
      <alignment horizontal="center" vertical="top"/>
    </xf>
    <xf numFmtId="1" fontId="1" fillId="0" borderId="5" xfId="0" applyNumberFormat="1" applyFont="1" applyBorder="1" applyAlignment="1">
      <alignment horizontal="center" vertical="top"/>
    </xf>
    <xf numFmtId="164" fontId="3" fillId="8" borderId="38" xfId="0" applyNumberFormat="1" applyFont="1" applyFill="1" applyBorder="1" applyAlignment="1">
      <alignment horizontal="center" vertical="top" wrapText="1"/>
    </xf>
    <xf numFmtId="165" fontId="4" fillId="0" borderId="6" xfId="0" applyNumberFormat="1" applyFont="1" applyFill="1" applyBorder="1" applyAlignment="1">
      <alignment horizontal="center" vertical="top" wrapText="1"/>
    </xf>
    <xf numFmtId="164" fontId="1" fillId="0" borderId="42" xfId="0" applyNumberFormat="1" applyFont="1" applyFill="1" applyBorder="1" applyAlignment="1">
      <alignment horizontal="center" vertical="top"/>
    </xf>
    <xf numFmtId="0" fontId="4" fillId="0" borderId="27" xfId="0" applyFont="1" applyFill="1" applyBorder="1" applyAlignment="1">
      <alignment vertical="top" wrapText="1"/>
    </xf>
    <xf numFmtId="0" fontId="1" fillId="0" borderId="2" xfId="0" applyFont="1" applyFill="1" applyBorder="1" applyAlignment="1">
      <alignment horizontal="left" vertical="top" wrapText="1"/>
    </xf>
    <xf numFmtId="165" fontId="4" fillId="7" borderId="49" xfId="0" applyNumberFormat="1" applyFont="1" applyFill="1" applyBorder="1" applyAlignment="1">
      <alignment horizontal="center" vertical="top" wrapText="1"/>
    </xf>
    <xf numFmtId="0" fontId="1" fillId="0" borderId="35" xfId="0" applyFont="1" applyFill="1" applyBorder="1" applyAlignment="1">
      <alignment horizontal="left"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165" fontId="4" fillId="7" borderId="6" xfId="0" applyNumberFormat="1" applyFont="1" applyFill="1" applyBorder="1" applyAlignment="1">
      <alignment horizontal="center" vertical="top" wrapText="1"/>
    </xf>
    <xf numFmtId="164" fontId="1" fillId="0" borderId="29" xfId="0" applyNumberFormat="1" applyFont="1" applyFill="1" applyBorder="1" applyAlignment="1">
      <alignment horizontal="center" vertical="top"/>
    </xf>
    <xf numFmtId="164" fontId="1" fillId="7" borderId="6" xfId="0" applyNumberFormat="1" applyFont="1" applyFill="1" applyBorder="1" applyAlignment="1">
      <alignment horizontal="center" vertical="top"/>
    </xf>
    <xf numFmtId="165" fontId="4" fillId="0" borderId="57"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165" fontId="4" fillId="0" borderId="47" xfId="0" applyNumberFormat="1" applyFont="1" applyFill="1" applyBorder="1" applyAlignment="1">
      <alignment horizontal="center" vertical="top" wrapText="1"/>
    </xf>
    <xf numFmtId="49" fontId="5" fillId="4" borderId="24" xfId="0" applyNumberFormat="1" applyFont="1" applyFill="1" applyBorder="1" applyAlignment="1">
      <alignment horizontal="center" vertical="top" wrapText="1"/>
    </xf>
    <xf numFmtId="164" fontId="3" fillId="4" borderId="20" xfId="0" applyNumberFormat="1" applyFont="1" applyFill="1" applyBorder="1" applyAlignment="1">
      <alignment horizontal="center" vertical="top"/>
    </xf>
    <xf numFmtId="49" fontId="5" fillId="3" borderId="24" xfId="0" applyNumberFormat="1" applyFont="1" applyFill="1" applyBorder="1" applyAlignment="1">
      <alignment horizontal="center" vertical="top"/>
    </xf>
    <xf numFmtId="164" fontId="3" fillId="3" borderId="20" xfId="0" applyNumberFormat="1" applyFont="1" applyFill="1" applyBorder="1" applyAlignment="1">
      <alignment horizontal="center" vertical="top"/>
    </xf>
    <xf numFmtId="49" fontId="4" fillId="0" borderId="0" xfId="0" applyNumberFormat="1" applyFont="1" applyFill="1" applyBorder="1" applyAlignment="1">
      <alignment vertical="top"/>
    </xf>
    <xf numFmtId="165" fontId="1" fillId="0" borderId="0" xfId="0" applyNumberFormat="1" applyFont="1" applyFill="1" applyBorder="1" applyAlignment="1">
      <alignment vertical="top"/>
    </xf>
    <xf numFmtId="0" fontId="4" fillId="0" borderId="0" xfId="0" applyFont="1" applyAlignment="1">
      <alignment vertical="top"/>
    </xf>
    <xf numFmtId="164" fontId="3" fillId="3" borderId="57" xfId="0" applyNumberFormat="1" applyFont="1" applyFill="1" applyBorder="1" applyAlignment="1">
      <alignment horizontal="center" vertical="top" wrapText="1"/>
    </xf>
    <xf numFmtId="164" fontId="1" fillId="0" borderId="57" xfId="0" applyNumberFormat="1" applyFont="1" applyBorder="1" applyAlignment="1">
      <alignment horizontal="center" vertical="top" wrapText="1"/>
    </xf>
    <xf numFmtId="0" fontId="4" fillId="7" borderId="0" xfId="0" applyFont="1" applyFill="1" applyAlignment="1">
      <alignment vertical="top"/>
    </xf>
    <xf numFmtId="164" fontId="1" fillId="7" borderId="8" xfId="0" applyNumberFormat="1" applyFont="1" applyFill="1" applyBorder="1" applyAlignment="1">
      <alignment horizontal="center" vertical="top" wrapText="1"/>
    </xf>
    <xf numFmtId="165" fontId="1" fillId="7" borderId="0" xfId="0" applyNumberFormat="1" applyFont="1" applyFill="1" applyBorder="1" applyAlignment="1">
      <alignment vertical="top" wrapText="1"/>
    </xf>
    <xf numFmtId="165" fontId="3" fillId="7" borderId="0" xfId="0" applyNumberFormat="1" applyFont="1" applyFill="1" applyBorder="1" applyAlignment="1">
      <alignment horizontal="center" vertical="top" wrapText="1"/>
    </xf>
    <xf numFmtId="0" fontId="2" fillId="7" borderId="0" xfId="0" applyFont="1" applyFill="1"/>
    <xf numFmtId="0" fontId="4" fillId="6" borderId="0" xfId="0" applyFont="1" applyFill="1" applyBorder="1" applyAlignment="1">
      <alignment vertical="top"/>
    </xf>
    <xf numFmtId="0" fontId="1" fillId="6" borderId="0" xfId="0" applyFont="1" applyFill="1" applyBorder="1" applyAlignment="1">
      <alignment vertical="top"/>
    </xf>
    <xf numFmtId="0" fontId="1" fillId="0" borderId="0" xfId="0" applyFont="1" applyBorder="1" applyAlignment="1">
      <alignment vertical="top"/>
    </xf>
    <xf numFmtId="0" fontId="1" fillId="0" borderId="0" xfId="0" applyFont="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horizontal="center" vertical="top"/>
    </xf>
    <xf numFmtId="0" fontId="1" fillId="0" borderId="0" xfId="0" applyFont="1" applyAlignment="1">
      <alignment vertical="top"/>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3" xfId="0" applyFont="1" applyFill="1" applyBorder="1" applyAlignment="1">
      <alignment horizontal="center" vertical="top" wrapText="1"/>
    </xf>
    <xf numFmtId="0" fontId="4" fillId="0" borderId="0" xfId="0" applyFont="1" applyAlignment="1">
      <alignment horizontal="center" vertical="top"/>
    </xf>
    <xf numFmtId="49" fontId="5" fillId="4" borderId="30" xfId="0" applyNumberFormat="1" applyFont="1" applyFill="1" applyBorder="1" applyAlignment="1">
      <alignment vertical="top"/>
    </xf>
    <xf numFmtId="49" fontId="5" fillId="6" borderId="40" xfId="0" applyNumberFormat="1" applyFont="1" applyFill="1" applyBorder="1" applyAlignment="1">
      <alignment vertical="top"/>
    </xf>
    <xf numFmtId="49" fontId="5" fillId="6" borderId="25" xfId="0" applyNumberFormat="1" applyFont="1" applyFill="1" applyBorder="1" applyAlignment="1">
      <alignment vertical="top"/>
    </xf>
    <xf numFmtId="0" fontId="10" fillId="0" borderId="0" xfId="0" applyFont="1"/>
    <xf numFmtId="49" fontId="3" fillId="4" borderId="23" xfId="0" applyNumberFormat="1" applyFont="1" applyFill="1" applyBorder="1" applyAlignment="1">
      <alignment horizontal="center" vertical="top" wrapText="1"/>
    </xf>
    <xf numFmtId="49" fontId="3" fillId="4" borderId="24" xfId="0" applyNumberFormat="1" applyFont="1" applyFill="1" applyBorder="1" applyAlignment="1">
      <alignment horizontal="center" vertical="top"/>
    </xf>
    <xf numFmtId="49" fontId="3" fillId="5" borderId="25" xfId="0" applyNumberFormat="1" applyFont="1" applyFill="1" applyBorder="1" applyAlignment="1">
      <alignment horizontal="center" vertical="top"/>
    </xf>
    <xf numFmtId="49" fontId="3" fillId="4" borderId="27" xfId="0" applyNumberFormat="1" applyFont="1" applyFill="1" applyBorder="1" applyAlignment="1">
      <alignment horizontal="center" vertical="top"/>
    </xf>
    <xf numFmtId="49" fontId="3" fillId="5" borderId="40" xfId="0" applyNumberFormat="1" applyFont="1" applyFill="1" applyBorder="1" applyAlignment="1">
      <alignment horizontal="center" vertical="top"/>
    </xf>
    <xf numFmtId="49" fontId="3" fillId="4" borderId="37" xfId="0" applyNumberFormat="1" applyFont="1" applyFill="1" applyBorder="1" applyAlignment="1">
      <alignment horizontal="center" vertical="top"/>
    </xf>
    <xf numFmtId="0" fontId="1" fillId="7" borderId="54" xfId="0" applyFont="1" applyFill="1" applyBorder="1" applyAlignment="1">
      <alignment horizontal="center" vertical="top" wrapText="1"/>
    </xf>
    <xf numFmtId="0" fontId="1" fillId="7" borderId="55" xfId="0" applyFont="1" applyFill="1" applyBorder="1" applyAlignment="1">
      <alignment horizontal="center" vertical="top" wrapText="1"/>
    </xf>
    <xf numFmtId="49" fontId="3" fillId="4" borderId="37" xfId="0" applyNumberFormat="1" applyFont="1" applyFill="1" applyBorder="1" applyAlignment="1">
      <alignment vertical="top"/>
    </xf>
    <xf numFmtId="49" fontId="3" fillId="5" borderId="16" xfId="0" applyNumberFormat="1" applyFont="1" applyFill="1" applyBorder="1" applyAlignment="1">
      <alignment vertical="top"/>
    </xf>
    <xf numFmtId="49" fontId="3" fillId="6" borderId="25" xfId="0" applyNumberFormat="1" applyFont="1" applyFill="1" applyBorder="1" applyAlignment="1">
      <alignment vertical="top"/>
    </xf>
    <xf numFmtId="49" fontId="3" fillId="4" borderId="20" xfId="0" applyNumberFormat="1" applyFont="1" applyFill="1" applyBorder="1" applyAlignment="1">
      <alignment horizontal="center" vertical="top"/>
    </xf>
    <xf numFmtId="49" fontId="3" fillId="5" borderId="60" xfId="0" applyNumberFormat="1" applyFont="1" applyFill="1" applyBorder="1" applyAlignment="1">
      <alignment horizontal="center" vertical="top"/>
    </xf>
    <xf numFmtId="49" fontId="3" fillId="5" borderId="61" xfId="0" applyNumberFormat="1" applyFont="1" applyFill="1" applyBorder="1" applyAlignment="1">
      <alignment horizontal="center" vertical="top"/>
    </xf>
    <xf numFmtId="49" fontId="3" fillId="4" borderId="27" xfId="0" applyNumberFormat="1" applyFont="1" applyFill="1" applyBorder="1" applyAlignment="1">
      <alignment vertical="top"/>
    </xf>
    <xf numFmtId="49" fontId="3" fillId="5" borderId="4" xfId="0" applyNumberFormat="1" applyFont="1" applyFill="1" applyBorder="1" applyAlignment="1">
      <alignment vertical="top"/>
    </xf>
    <xf numFmtId="49" fontId="3" fillId="6" borderId="40" xfId="0" applyNumberFormat="1" applyFont="1" applyFill="1" applyBorder="1" applyAlignment="1">
      <alignment vertical="top"/>
    </xf>
    <xf numFmtId="0" fontId="1" fillId="0" borderId="29" xfId="0" applyFont="1" applyFill="1" applyBorder="1" applyAlignment="1">
      <alignment vertical="top" wrapText="1"/>
    </xf>
    <xf numFmtId="1" fontId="1" fillId="0" borderId="3" xfId="0" applyNumberFormat="1" applyFont="1" applyFill="1" applyBorder="1" applyAlignment="1">
      <alignment horizontal="center" vertical="top"/>
    </xf>
    <xf numFmtId="49" fontId="1" fillId="0" borderId="3" xfId="0" applyNumberFormat="1" applyFont="1" applyFill="1" applyBorder="1" applyAlignment="1">
      <alignment horizontal="center" vertical="top"/>
    </xf>
    <xf numFmtId="1" fontId="1" fillId="0" borderId="62" xfId="0" applyNumberFormat="1" applyFont="1" applyFill="1" applyBorder="1" applyAlignment="1">
      <alignment horizontal="center" vertical="top"/>
    </xf>
    <xf numFmtId="49" fontId="3" fillId="4" borderId="30" xfId="0" applyNumberFormat="1" applyFont="1" applyFill="1" applyBorder="1" applyAlignment="1">
      <alignment vertical="top"/>
    </xf>
    <xf numFmtId="49" fontId="3" fillId="5" borderId="10" xfId="0" applyNumberFormat="1" applyFont="1" applyFill="1" applyBorder="1" applyAlignment="1">
      <alignment vertical="top"/>
    </xf>
    <xf numFmtId="49" fontId="3" fillId="6" borderId="31" xfId="0" applyNumberFormat="1" applyFont="1" applyFill="1" applyBorder="1" applyAlignment="1">
      <alignment vertical="top"/>
    </xf>
    <xf numFmtId="0" fontId="1" fillId="0" borderId="56" xfId="0" applyFont="1" applyFill="1" applyBorder="1" applyAlignment="1">
      <alignment vertical="top" wrapText="1"/>
    </xf>
    <xf numFmtId="49" fontId="1" fillId="0" borderId="9" xfId="0" applyNumberFormat="1" applyFont="1" applyFill="1" applyBorder="1" applyAlignment="1">
      <alignment horizontal="center" vertical="top"/>
    </xf>
    <xf numFmtId="49" fontId="1" fillId="0" borderId="63" xfId="0" applyNumberFormat="1" applyFont="1" applyFill="1" applyBorder="1" applyAlignment="1">
      <alignment horizontal="center" vertical="top"/>
    </xf>
    <xf numFmtId="164" fontId="1" fillId="7" borderId="0" xfId="0" applyNumberFormat="1" applyFont="1" applyFill="1" applyAlignment="1">
      <alignment horizontal="center" vertical="top"/>
    </xf>
    <xf numFmtId="164" fontId="1" fillId="7" borderId="0" xfId="0" applyNumberFormat="1" applyFont="1" applyFill="1" applyAlignment="1">
      <alignment vertical="top"/>
    </xf>
    <xf numFmtId="0" fontId="13" fillId="0" borderId="0" xfId="0" applyFont="1"/>
    <xf numFmtId="0" fontId="1" fillId="0" borderId="29" xfId="0" applyFont="1" applyFill="1" applyBorder="1" applyAlignment="1">
      <alignment horizontal="center" vertical="top" wrapText="1"/>
    </xf>
    <xf numFmtId="0" fontId="1" fillId="7" borderId="11" xfId="0" applyFont="1" applyFill="1" applyBorder="1" applyAlignment="1">
      <alignment vertical="top" wrapText="1"/>
    </xf>
    <xf numFmtId="0" fontId="1" fillId="7" borderId="17" xfId="0" applyFont="1" applyFill="1" applyBorder="1" applyAlignment="1">
      <alignment vertical="top" wrapText="1"/>
    </xf>
    <xf numFmtId="0" fontId="4" fillId="0" borderId="9" xfId="0" applyFont="1" applyFill="1" applyBorder="1" applyAlignment="1">
      <alignment horizontal="center" vertical="top" wrapText="1"/>
    </xf>
    <xf numFmtId="165" fontId="4" fillId="0" borderId="49" xfId="0" applyNumberFormat="1" applyFont="1" applyFill="1" applyBorder="1" applyAlignment="1">
      <alignment horizontal="center" vertical="top" wrapText="1"/>
    </xf>
    <xf numFmtId="0" fontId="1" fillId="0" borderId="0" xfId="0" applyFont="1" applyBorder="1" applyAlignment="1">
      <alignment horizontal="center" vertical="top"/>
    </xf>
    <xf numFmtId="164" fontId="1" fillId="0" borderId="53" xfId="0" applyNumberFormat="1" applyFont="1" applyFill="1" applyBorder="1" applyAlignment="1">
      <alignment horizontal="center" vertical="top"/>
    </xf>
    <xf numFmtId="0" fontId="1" fillId="7" borderId="11" xfId="0" applyFont="1" applyFill="1" applyBorder="1" applyAlignment="1">
      <alignment horizontal="center" vertical="top" wrapText="1"/>
    </xf>
    <xf numFmtId="0" fontId="7" fillId="0" borderId="33" xfId="0" applyFont="1" applyBorder="1" applyAlignment="1">
      <alignment horizontal="center" vertical="top"/>
    </xf>
    <xf numFmtId="164" fontId="1" fillId="7" borderId="53" xfId="0" applyNumberFormat="1" applyFont="1" applyFill="1" applyBorder="1" applyAlignment="1">
      <alignment horizontal="center" vertical="top" wrapText="1"/>
    </xf>
    <xf numFmtId="0" fontId="1" fillId="7" borderId="10" xfId="0" applyFont="1" applyFill="1" applyBorder="1" applyAlignment="1">
      <alignment horizontal="center" vertical="top" wrapText="1"/>
    </xf>
    <xf numFmtId="49" fontId="4" fillId="0" borderId="11" xfId="0" applyNumberFormat="1" applyFont="1" applyFill="1" applyBorder="1" applyAlignment="1">
      <alignment horizontal="center" vertical="top"/>
    </xf>
    <xf numFmtId="0" fontId="13" fillId="0" borderId="0" xfId="0" applyFont="1" applyAlignment="1">
      <alignment horizontal="center"/>
    </xf>
    <xf numFmtId="165" fontId="3" fillId="0" borderId="14" xfId="0" applyNumberFormat="1" applyFont="1" applyFill="1" applyBorder="1" applyAlignment="1">
      <alignment horizontal="center" vertical="top" wrapText="1"/>
    </xf>
    <xf numFmtId="0" fontId="1" fillId="0" borderId="27" xfId="0" applyFont="1" applyBorder="1" applyAlignment="1">
      <alignment vertical="center" textRotation="90"/>
    </xf>
    <xf numFmtId="0" fontId="1" fillId="0" borderId="30" xfId="0" applyFont="1" applyBorder="1" applyAlignment="1">
      <alignment vertical="center" textRotation="90"/>
    </xf>
    <xf numFmtId="165" fontId="1" fillId="0" borderId="2" xfId="0" applyNumberFormat="1" applyFont="1" applyFill="1" applyBorder="1" applyAlignment="1">
      <alignment horizontal="center" vertical="center" textRotation="90" wrapText="1"/>
    </xf>
    <xf numFmtId="0" fontId="3" fillId="0" borderId="27" xfId="0" applyFont="1" applyBorder="1" applyAlignment="1">
      <alignment vertical="center" textRotation="90"/>
    </xf>
    <xf numFmtId="1" fontId="1" fillId="0" borderId="7" xfId="0" applyNumberFormat="1" applyFont="1" applyFill="1" applyBorder="1" applyAlignment="1">
      <alignment horizontal="center" vertical="top"/>
    </xf>
    <xf numFmtId="0" fontId="3" fillId="0" borderId="30" xfId="0" applyFont="1" applyBorder="1" applyAlignment="1">
      <alignment vertical="center" textRotation="90"/>
    </xf>
    <xf numFmtId="49" fontId="1" fillId="0" borderId="13" xfId="0" applyNumberFormat="1" applyFont="1" applyFill="1" applyBorder="1" applyAlignment="1">
      <alignment horizontal="center" vertical="top"/>
    </xf>
    <xf numFmtId="0" fontId="1" fillId="0" borderId="25" xfId="0" applyFont="1" applyBorder="1" applyAlignment="1">
      <alignment vertical="top" wrapText="1"/>
    </xf>
    <xf numFmtId="0" fontId="3" fillId="0" borderId="37" xfId="0" applyFont="1" applyBorder="1" applyAlignment="1">
      <alignment vertical="center" textRotation="90"/>
    </xf>
    <xf numFmtId="1" fontId="1" fillId="0" borderId="17" xfId="0" applyNumberFormat="1" applyFont="1" applyFill="1" applyBorder="1" applyAlignment="1">
      <alignment horizontal="center" vertical="top"/>
    </xf>
    <xf numFmtId="1" fontId="4" fillId="0" borderId="5"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0" fontId="4" fillId="0" borderId="37" xfId="0" applyFont="1" applyFill="1" applyBorder="1" applyAlignment="1">
      <alignment vertical="top" wrapText="1"/>
    </xf>
    <xf numFmtId="164" fontId="3" fillId="8" borderId="45" xfId="0" applyNumberFormat="1" applyFont="1" applyFill="1" applyBorder="1" applyAlignment="1">
      <alignment horizontal="center" vertical="top" wrapText="1"/>
    </xf>
    <xf numFmtId="164" fontId="1" fillId="0" borderId="56" xfId="0" applyNumberFormat="1" applyFont="1" applyFill="1" applyBorder="1" applyAlignment="1">
      <alignment horizontal="center" vertical="top"/>
    </xf>
    <xf numFmtId="0" fontId="15" fillId="0" borderId="0" xfId="0" applyFont="1"/>
    <xf numFmtId="0" fontId="4" fillId="0" borderId="0" xfId="0" applyNumberFormat="1" applyFont="1" applyAlignment="1">
      <alignment horizontal="center" vertical="top"/>
    </xf>
    <xf numFmtId="0" fontId="1" fillId="0" borderId="50" xfId="0" applyFont="1" applyBorder="1" applyAlignment="1">
      <alignment horizontal="center" vertical="top" wrapText="1"/>
    </xf>
    <xf numFmtId="49" fontId="5" fillId="6" borderId="10" xfId="0" applyNumberFormat="1" applyFont="1" applyFill="1" applyBorder="1" applyAlignment="1">
      <alignment vertical="top"/>
    </xf>
    <xf numFmtId="0" fontId="1" fillId="0" borderId="31" xfId="0" applyFont="1" applyBorder="1" applyAlignment="1">
      <alignment vertical="top" wrapText="1"/>
    </xf>
    <xf numFmtId="0" fontId="3" fillId="8" borderId="33" xfId="0" applyFont="1" applyFill="1" applyBorder="1" applyAlignment="1">
      <alignment horizontal="right" vertical="top" wrapText="1"/>
    </xf>
    <xf numFmtId="0" fontId="4" fillId="0" borderId="72" xfId="0" applyFont="1" applyFill="1" applyBorder="1" applyAlignment="1">
      <alignment vertical="top" wrapText="1"/>
    </xf>
    <xf numFmtId="0" fontId="1" fillId="0" borderId="50" xfId="0" applyFont="1" applyBorder="1" applyAlignment="1">
      <alignment horizontal="center" vertical="top"/>
    </xf>
    <xf numFmtId="164" fontId="1" fillId="0" borderId="29" xfId="0" applyNumberFormat="1" applyFont="1" applyFill="1" applyBorder="1" applyAlignment="1">
      <alignment horizontal="center" vertical="top" wrapText="1"/>
    </xf>
    <xf numFmtId="164" fontId="1" fillId="7" borderId="56" xfId="0" applyNumberFormat="1" applyFont="1" applyFill="1" applyBorder="1" applyAlignment="1">
      <alignment horizontal="center" vertical="top" wrapText="1"/>
    </xf>
    <xf numFmtId="49" fontId="1" fillId="0" borderId="16" xfId="0" applyNumberFormat="1" applyFont="1" applyFill="1" applyBorder="1" applyAlignment="1">
      <alignment horizontal="center" vertical="top"/>
    </xf>
    <xf numFmtId="49" fontId="1" fillId="0" borderId="58" xfId="0" applyNumberFormat="1" applyFont="1" applyFill="1" applyBorder="1" applyAlignment="1">
      <alignment horizontal="center" vertical="top"/>
    </xf>
    <xf numFmtId="49" fontId="1" fillId="0" borderId="64"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3" fontId="2" fillId="0" borderId="0" xfId="0" applyNumberFormat="1" applyFont="1"/>
    <xf numFmtId="164" fontId="1" fillId="6" borderId="67" xfId="0" applyNumberFormat="1" applyFont="1" applyFill="1" applyBorder="1" applyAlignment="1">
      <alignment horizontal="center" vertical="top"/>
    </xf>
    <xf numFmtId="164" fontId="1" fillId="0" borderId="62" xfId="0" applyNumberFormat="1" applyFont="1" applyFill="1" applyBorder="1" applyAlignment="1">
      <alignment horizontal="center" vertical="top"/>
    </xf>
    <xf numFmtId="164" fontId="1" fillId="6" borderId="64" xfId="0" applyNumberFormat="1" applyFont="1" applyFill="1" applyBorder="1" applyAlignment="1">
      <alignment horizontal="center" vertical="top"/>
    </xf>
    <xf numFmtId="164" fontId="1" fillId="6" borderId="42" xfId="0" applyNumberFormat="1" applyFont="1" applyFill="1" applyBorder="1" applyAlignment="1">
      <alignment horizontal="center" vertical="top"/>
    </xf>
    <xf numFmtId="164" fontId="1" fillId="6" borderId="43" xfId="0" applyNumberFormat="1" applyFont="1" applyFill="1" applyBorder="1" applyAlignment="1">
      <alignment horizontal="center" vertical="top"/>
    </xf>
    <xf numFmtId="164" fontId="1" fillId="6" borderId="53" xfId="0" applyNumberFormat="1" applyFont="1" applyFill="1" applyBorder="1" applyAlignment="1">
      <alignment horizontal="center" vertical="top"/>
    </xf>
    <xf numFmtId="164" fontId="1" fillId="7" borderId="43" xfId="0" applyNumberFormat="1" applyFont="1" applyFill="1" applyBorder="1" applyAlignment="1">
      <alignment horizontal="center" vertical="top" wrapText="1"/>
    </xf>
    <xf numFmtId="164" fontId="16" fillId="8" borderId="45" xfId="0" applyNumberFormat="1" applyFont="1" applyFill="1" applyBorder="1" applyAlignment="1">
      <alignment horizontal="center" vertical="top"/>
    </xf>
    <xf numFmtId="164" fontId="16" fillId="8" borderId="53" xfId="0" applyNumberFormat="1" applyFont="1" applyFill="1" applyBorder="1" applyAlignment="1">
      <alignment horizontal="center" vertical="top"/>
    </xf>
    <xf numFmtId="164" fontId="16" fillId="5" borderId="20" xfId="0" applyNumberFormat="1" applyFont="1" applyFill="1" applyBorder="1" applyAlignment="1">
      <alignment horizontal="center" vertical="top" wrapText="1"/>
    </xf>
    <xf numFmtId="164" fontId="16" fillId="3" borderId="56" xfId="0" applyNumberFormat="1" applyFont="1" applyFill="1" applyBorder="1" applyAlignment="1">
      <alignment horizontal="center" vertical="top" wrapText="1"/>
    </xf>
    <xf numFmtId="164" fontId="7" fillId="0" borderId="56" xfId="0" applyNumberFormat="1" applyFont="1" applyBorder="1" applyAlignment="1">
      <alignment horizontal="center" vertical="top" wrapText="1"/>
    </xf>
    <xf numFmtId="49" fontId="3" fillId="5" borderId="48" xfId="0" applyNumberFormat="1" applyFont="1" applyFill="1" applyBorder="1" applyAlignment="1">
      <alignment vertical="top"/>
    </xf>
    <xf numFmtId="0" fontId="1" fillId="0" borderId="44" xfId="0" applyFont="1" applyFill="1" applyBorder="1" applyAlignment="1">
      <alignment vertical="center" textRotation="90" wrapText="1"/>
    </xf>
    <xf numFmtId="0" fontId="1" fillId="0" borderId="23" xfId="0" applyFont="1" applyFill="1" applyBorder="1" applyAlignment="1">
      <alignment vertical="center" textRotation="90" wrapText="1"/>
    </xf>
    <xf numFmtId="49" fontId="3" fillId="5" borderId="72" xfId="0" applyNumberFormat="1" applyFont="1" applyFill="1" applyBorder="1" applyAlignment="1">
      <alignment horizontal="center" vertical="top"/>
    </xf>
    <xf numFmtId="49" fontId="3" fillId="6" borderId="4" xfId="0" applyNumberFormat="1" applyFont="1" applyFill="1" applyBorder="1" applyAlignment="1">
      <alignment horizontal="center" vertical="top"/>
    </xf>
    <xf numFmtId="165" fontId="4" fillId="6" borderId="6" xfId="0" applyNumberFormat="1" applyFont="1" applyFill="1" applyBorder="1" applyAlignment="1">
      <alignment horizontal="center" vertical="top" wrapText="1"/>
    </xf>
    <xf numFmtId="164" fontId="1" fillId="7" borderId="44" xfId="0" applyNumberFormat="1" applyFont="1" applyFill="1" applyBorder="1" applyAlignment="1">
      <alignment horizontal="center" vertical="top" wrapText="1"/>
    </xf>
    <xf numFmtId="0" fontId="1" fillId="7" borderId="43" xfId="0" applyFont="1" applyFill="1" applyBorder="1" applyAlignment="1">
      <alignment horizontal="center" vertical="top"/>
    </xf>
    <xf numFmtId="0" fontId="7" fillId="0" borderId="7" xfId="0" applyFont="1" applyFill="1" applyBorder="1" applyAlignment="1">
      <alignment horizontal="center" vertical="top" wrapText="1"/>
    </xf>
    <xf numFmtId="164" fontId="1" fillId="6" borderId="29" xfId="0" applyNumberFormat="1" applyFont="1" applyFill="1" applyBorder="1" applyAlignment="1">
      <alignment horizontal="center" vertical="top"/>
    </xf>
    <xf numFmtId="164" fontId="13" fillId="0" borderId="0" xfId="0" applyNumberFormat="1" applyFont="1"/>
    <xf numFmtId="164" fontId="2" fillId="0" borderId="0" xfId="0" applyNumberFormat="1" applyFont="1"/>
    <xf numFmtId="0" fontId="7" fillId="6" borderId="5" xfId="0" applyFont="1" applyFill="1" applyBorder="1" applyAlignment="1">
      <alignment horizontal="center" vertical="top"/>
    </xf>
    <xf numFmtId="164" fontId="16" fillId="8" borderId="36" xfId="0" applyNumberFormat="1" applyFont="1" applyFill="1" applyBorder="1" applyAlignment="1">
      <alignment horizontal="center" vertical="top"/>
    </xf>
    <xf numFmtId="49" fontId="4" fillId="0" borderId="5"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0" fontId="2" fillId="0" borderId="0" xfId="0" applyFont="1" applyAlignment="1">
      <alignment horizontal="center"/>
    </xf>
    <xf numFmtId="165" fontId="1" fillId="7" borderId="0" xfId="0" applyNumberFormat="1" applyFont="1" applyFill="1" applyBorder="1" applyAlignment="1">
      <alignment horizontal="center" vertical="top" wrapText="1"/>
    </xf>
    <xf numFmtId="0" fontId="2" fillId="7" borderId="0" xfId="0" applyFont="1" applyFill="1" applyAlignment="1">
      <alignment horizontal="center"/>
    </xf>
    <xf numFmtId="0" fontId="1" fillId="0" borderId="37" xfId="0" applyFont="1" applyBorder="1" applyAlignment="1">
      <alignment vertical="center" textRotation="90"/>
    </xf>
    <xf numFmtId="164" fontId="16" fillId="3" borderId="57" xfId="0" applyNumberFormat="1" applyFont="1" applyFill="1" applyBorder="1" applyAlignment="1">
      <alignment horizontal="center" vertical="top" wrapText="1"/>
    </xf>
    <xf numFmtId="164" fontId="7" fillId="0" borderId="57" xfId="0" applyNumberFormat="1" applyFont="1" applyBorder="1" applyAlignment="1">
      <alignment horizontal="center" vertical="top" wrapText="1"/>
    </xf>
    <xf numFmtId="164" fontId="1" fillId="7" borderId="42" xfId="0" applyNumberFormat="1" applyFont="1" applyFill="1" applyBorder="1" applyAlignment="1">
      <alignment horizontal="center" vertical="top" wrapText="1"/>
    </xf>
    <xf numFmtId="1" fontId="4" fillId="7" borderId="54" xfId="0" applyNumberFormat="1" applyFont="1" applyFill="1" applyBorder="1" applyAlignment="1">
      <alignment horizontal="center" vertical="top" wrapText="1"/>
    </xf>
    <xf numFmtId="165" fontId="4" fillId="6" borderId="57" xfId="0" applyNumberFormat="1" applyFont="1" applyFill="1" applyBorder="1" applyAlignment="1">
      <alignment horizontal="center" vertical="top" wrapText="1"/>
    </xf>
    <xf numFmtId="1" fontId="4" fillId="7" borderId="34" xfId="0" applyNumberFormat="1" applyFont="1" applyFill="1" applyBorder="1" applyAlignment="1">
      <alignment horizontal="center" vertical="top" wrapText="1"/>
    </xf>
    <xf numFmtId="1" fontId="1" fillId="0" borderId="55" xfId="0" applyNumberFormat="1" applyFont="1" applyBorder="1" applyAlignment="1">
      <alignment horizontal="center" vertical="top"/>
    </xf>
    <xf numFmtId="164" fontId="1" fillId="7" borderId="64" xfId="0" applyNumberFormat="1" applyFont="1" applyFill="1" applyBorder="1" applyAlignment="1">
      <alignment horizontal="center" vertical="top" wrapText="1"/>
    </xf>
    <xf numFmtId="1" fontId="4" fillId="7" borderId="10" xfId="0" applyNumberFormat="1" applyFont="1" applyFill="1" applyBorder="1" applyAlignment="1">
      <alignment horizontal="center" vertical="top" wrapText="1"/>
    </xf>
    <xf numFmtId="1" fontId="2" fillId="0" borderId="11" xfId="0" applyNumberFormat="1" applyFont="1" applyBorder="1" applyAlignment="1">
      <alignment horizontal="center"/>
    </xf>
    <xf numFmtId="0" fontId="5" fillId="8" borderId="38" xfId="0" applyFont="1" applyFill="1" applyBorder="1" applyAlignment="1">
      <alignment horizontal="right" vertical="top" wrapText="1"/>
    </xf>
    <xf numFmtId="1" fontId="4" fillId="7" borderId="31" xfId="0" applyNumberFormat="1" applyFont="1" applyFill="1" applyBorder="1" applyAlignment="1">
      <alignment horizontal="center" vertical="top" wrapText="1"/>
    </xf>
    <xf numFmtId="49" fontId="2" fillId="0" borderId="17" xfId="0" applyNumberFormat="1" applyFont="1" applyBorder="1" applyAlignment="1">
      <alignment horizontal="center"/>
    </xf>
    <xf numFmtId="49" fontId="4" fillId="0" borderId="42"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2" fillId="0" borderId="23" xfId="0" applyFont="1" applyBorder="1"/>
    <xf numFmtId="0" fontId="2" fillId="0" borderId="16" xfId="0" applyFont="1" applyBorder="1" applyAlignment="1">
      <alignment horizontal="center"/>
    </xf>
    <xf numFmtId="0" fontId="2" fillId="0" borderId="17" xfId="0" applyFont="1" applyBorder="1" applyAlignment="1">
      <alignment horizontal="center"/>
    </xf>
    <xf numFmtId="164" fontId="1" fillId="7" borderId="47" xfId="0" applyNumberFormat="1" applyFont="1" applyFill="1" applyBorder="1" applyAlignment="1">
      <alignment horizontal="center" vertical="top"/>
    </xf>
    <xf numFmtId="0" fontId="4" fillId="7" borderId="2" xfId="0" applyFont="1" applyFill="1" applyBorder="1" applyAlignment="1">
      <alignment vertical="top" wrapText="1"/>
    </xf>
    <xf numFmtId="0" fontId="4" fillId="7" borderId="3" xfId="0" applyFont="1" applyFill="1" applyBorder="1" applyAlignment="1">
      <alignment horizontal="center" vertical="top" wrapText="1"/>
    </xf>
    <xf numFmtId="0" fontId="4" fillId="7" borderId="62" xfId="0" applyFont="1" applyFill="1" applyBorder="1" applyAlignment="1">
      <alignment horizontal="center" vertical="top" wrapText="1"/>
    </xf>
    <xf numFmtId="165" fontId="4" fillId="0" borderId="12" xfId="0" applyNumberFormat="1" applyFont="1" applyFill="1" applyBorder="1" applyAlignment="1">
      <alignment horizontal="center" vertical="top" wrapText="1"/>
    </xf>
    <xf numFmtId="0" fontId="1" fillId="0" borderId="32" xfId="0" applyFont="1" applyBorder="1" applyAlignment="1">
      <alignment vertical="top" wrapText="1"/>
    </xf>
    <xf numFmtId="0" fontId="4" fillId="7" borderId="9" xfId="0" applyFont="1" applyFill="1" applyBorder="1" applyAlignment="1">
      <alignment horizontal="center" vertical="top" wrapText="1"/>
    </xf>
    <xf numFmtId="0" fontId="4" fillId="0" borderId="63" xfId="0" applyFont="1" applyFill="1" applyBorder="1" applyAlignment="1">
      <alignment horizontal="center" vertical="top" wrapText="1"/>
    </xf>
    <xf numFmtId="0" fontId="1" fillId="0" borderId="14" xfId="0" applyFont="1" applyBorder="1" applyAlignment="1">
      <alignment vertical="top" wrapText="1"/>
    </xf>
    <xf numFmtId="49" fontId="4" fillId="7" borderId="65" xfId="0" applyNumberFormat="1" applyFont="1" applyFill="1" applyBorder="1" applyAlignment="1">
      <alignment horizontal="center" vertical="top"/>
    </xf>
    <xf numFmtId="165" fontId="4" fillId="7" borderId="57" xfId="0" applyNumberFormat="1" applyFont="1" applyFill="1" applyBorder="1" applyAlignment="1">
      <alignment horizontal="center" vertical="top" wrapText="1"/>
    </xf>
    <xf numFmtId="164" fontId="1" fillId="7" borderId="44" xfId="0" applyNumberFormat="1" applyFont="1" applyFill="1" applyBorder="1" applyAlignment="1">
      <alignment horizontal="center" vertical="top"/>
    </xf>
    <xf numFmtId="0" fontId="17" fillId="7" borderId="40" xfId="0" applyFont="1" applyFill="1" applyBorder="1" applyAlignment="1">
      <alignment horizontal="center" vertical="top" wrapText="1"/>
    </xf>
    <xf numFmtId="0" fontId="17" fillId="7" borderId="16" xfId="0" applyFont="1" applyFill="1" applyBorder="1" applyAlignment="1">
      <alignment horizontal="center" vertical="top" wrapText="1"/>
    </xf>
    <xf numFmtId="0" fontId="4" fillId="0" borderId="74" xfId="0" applyFont="1" applyFill="1" applyBorder="1" applyAlignment="1">
      <alignment vertical="top" wrapText="1"/>
    </xf>
    <xf numFmtId="164" fontId="16" fillId="8" borderId="36" xfId="0" applyNumberFormat="1" applyFont="1" applyFill="1" applyBorder="1" applyAlignment="1">
      <alignment horizontal="center" vertical="top" wrapText="1"/>
    </xf>
    <xf numFmtId="0" fontId="1" fillId="7" borderId="30" xfId="0" applyFont="1" applyFill="1" applyBorder="1" applyAlignment="1">
      <alignment vertical="top" wrapText="1"/>
    </xf>
    <xf numFmtId="164" fontId="1" fillId="7" borderId="29" xfId="0" applyNumberFormat="1" applyFont="1" applyFill="1" applyBorder="1" applyAlignment="1">
      <alignment horizontal="center" vertical="top"/>
    </xf>
    <xf numFmtId="0" fontId="1" fillId="7" borderId="49" xfId="0" applyFont="1" applyFill="1" applyBorder="1" applyAlignment="1">
      <alignment horizontal="center" vertical="top"/>
    </xf>
    <xf numFmtId="0" fontId="17" fillId="7" borderId="31" xfId="0" applyFont="1" applyFill="1" applyBorder="1" applyAlignment="1">
      <alignment horizontal="center" vertical="top" wrapText="1"/>
    </xf>
    <xf numFmtId="0" fontId="4" fillId="0" borderId="56" xfId="0" applyFont="1" applyFill="1" applyBorder="1" applyAlignment="1">
      <alignment horizontal="left" vertical="top" wrapText="1"/>
    </xf>
    <xf numFmtId="165" fontId="3" fillId="8" borderId="38" xfId="0" applyNumberFormat="1" applyFont="1" applyFill="1" applyBorder="1" applyAlignment="1">
      <alignment horizontal="center" vertical="top" wrapText="1"/>
    </xf>
    <xf numFmtId="165" fontId="1" fillId="7" borderId="25" xfId="0" applyNumberFormat="1" applyFont="1" applyFill="1" applyBorder="1" applyAlignment="1">
      <alignment horizontal="left" vertical="top" wrapText="1"/>
    </xf>
    <xf numFmtId="165" fontId="1" fillId="7" borderId="23" xfId="0" applyNumberFormat="1" applyFont="1" applyFill="1" applyBorder="1" applyAlignment="1">
      <alignment horizontal="center" vertical="center" textRotation="90" wrapText="1"/>
    </xf>
    <xf numFmtId="49" fontId="5" fillId="7" borderId="17" xfId="0" applyNumberFormat="1" applyFont="1" applyFill="1" applyBorder="1" applyAlignment="1">
      <alignment horizontal="center" vertical="top"/>
    </xf>
    <xf numFmtId="164" fontId="1" fillId="7" borderId="32" xfId="0" applyNumberFormat="1" applyFont="1" applyFill="1" applyBorder="1" applyAlignment="1">
      <alignment horizontal="center" vertical="top" wrapText="1"/>
    </xf>
    <xf numFmtId="0" fontId="1" fillId="0" borderId="33" xfId="0" applyFont="1" applyBorder="1" applyAlignment="1">
      <alignment horizontal="center" vertical="top" wrapText="1"/>
    </xf>
    <xf numFmtId="164" fontId="1" fillId="6" borderId="33" xfId="0" applyNumberFormat="1" applyFont="1" applyFill="1" applyBorder="1" applyAlignment="1">
      <alignment horizontal="center" vertical="top"/>
    </xf>
    <xf numFmtId="164" fontId="3" fillId="4" borderId="24" xfId="0" applyNumberFormat="1" applyFont="1" applyFill="1" applyBorder="1" applyAlignment="1">
      <alignment horizontal="center" vertical="top"/>
    </xf>
    <xf numFmtId="164" fontId="3" fillId="3" borderId="24" xfId="0" applyNumberFormat="1" applyFont="1" applyFill="1" applyBorder="1" applyAlignment="1">
      <alignment horizontal="center" vertical="top"/>
    </xf>
    <xf numFmtId="0" fontId="1" fillId="7" borderId="6" xfId="0" applyFont="1" applyFill="1" applyBorder="1" applyAlignment="1">
      <alignment horizontal="center" vertical="top"/>
    </xf>
    <xf numFmtId="49" fontId="5" fillId="6" borderId="16" xfId="0" applyNumberFormat="1" applyFont="1" applyFill="1" applyBorder="1" applyAlignment="1">
      <alignment vertical="top"/>
    </xf>
    <xf numFmtId="164" fontId="1" fillId="0" borderId="42" xfId="0" applyNumberFormat="1" applyFont="1" applyBorder="1" applyAlignment="1">
      <alignment horizontal="center" vertical="center" wrapText="1"/>
    </xf>
    <xf numFmtId="164" fontId="7" fillId="0" borderId="28" xfId="0" applyNumberFormat="1" applyFont="1" applyBorder="1" applyAlignment="1">
      <alignment horizontal="center" vertical="center" wrapText="1"/>
    </xf>
    <xf numFmtId="1" fontId="4" fillId="7" borderId="55" xfId="0" applyNumberFormat="1" applyFont="1" applyFill="1" applyBorder="1" applyAlignment="1">
      <alignment horizontal="center" vertical="top" wrapText="1"/>
    </xf>
    <xf numFmtId="1" fontId="4" fillId="7" borderId="11" xfId="0" applyNumberFormat="1" applyFont="1" applyFill="1" applyBorder="1" applyAlignment="1">
      <alignment horizontal="center" vertical="top" wrapText="1"/>
    </xf>
    <xf numFmtId="0" fontId="17" fillId="7" borderId="5" xfId="0" applyFont="1" applyFill="1" applyBorder="1" applyAlignment="1">
      <alignment horizontal="center" vertical="top" wrapText="1"/>
    </xf>
    <xf numFmtId="0" fontId="17" fillId="7" borderId="11" xfId="0" applyFont="1" applyFill="1" applyBorder="1" applyAlignment="1">
      <alignment horizontal="center" vertical="top" wrapText="1"/>
    </xf>
    <xf numFmtId="0" fontId="17" fillId="7" borderId="17" xfId="0" applyFont="1" applyFill="1" applyBorder="1" applyAlignment="1">
      <alignment horizontal="center" vertical="top" wrapText="1"/>
    </xf>
    <xf numFmtId="49" fontId="5" fillId="5" borderId="36" xfId="0" applyNumberFormat="1" applyFont="1" applyFill="1" applyBorder="1" applyAlignment="1">
      <alignment horizontal="center" vertical="top"/>
    </xf>
    <xf numFmtId="49" fontId="5" fillId="4" borderId="30" xfId="0" applyNumberFormat="1" applyFont="1" applyFill="1" applyBorder="1" applyAlignment="1">
      <alignment horizontal="center" vertical="top"/>
    </xf>
    <xf numFmtId="49" fontId="5" fillId="4" borderId="14" xfId="0" applyNumberFormat="1" applyFont="1" applyFill="1" applyBorder="1" applyAlignment="1">
      <alignment horizontal="center" vertical="top"/>
    </xf>
    <xf numFmtId="0" fontId="1" fillId="0" borderId="42" xfId="0" applyFont="1" applyFill="1" applyBorder="1" applyAlignment="1">
      <alignment horizontal="center" vertical="center" textRotation="90" wrapText="1"/>
    </xf>
    <xf numFmtId="165" fontId="5" fillId="0" borderId="2" xfId="0" applyNumberFormat="1" applyFont="1" applyBorder="1" applyAlignment="1">
      <alignment horizontal="center" vertical="top" wrapText="1"/>
    </xf>
    <xf numFmtId="165" fontId="5" fillId="0" borderId="14" xfId="0" applyNumberFormat="1" applyFont="1" applyFill="1" applyBorder="1" applyAlignment="1">
      <alignment horizontal="center" vertical="top" wrapText="1"/>
    </xf>
    <xf numFmtId="165" fontId="5" fillId="7" borderId="2"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49" fontId="3" fillId="5" borderId="48" xfId="0" applyNumberFormat="1" applyFont="1" applyFill="1" applyBorder="1" applyAlignment="1">
      <alignment horizontal="center" vertical="top"/>
    </xf>
    <xf numFmtId="49" fontId="1" fillId="6" borderId="40" xfId="0" applyNumberFormat="1" applyFont="1" applyFill="1" applyBorder="1" applyAlignment="1">
      <alignment horizontal="center" vertical="top"/>
    </xf>
    <xf numFmtId="49" fontId="1" fillId="6" borderId="31" xfId="0" applyNumberFormat="1" applyFont="1" applyFill="1" applyBorder="1" applyAlignment="1">
      <alignment horizontal="center" vertical="top"/>
    </xf>
    <xf numFmtId="49" fontId="1" fillId="6" borderId="25" xfId="0" applyNumberFormat="1" applyFont="1" applyFill="1" applyBorder="1" applyAlignment="1">
      <alignment horizontal="center" vertical="top"/>
    </xf>
    <xf numFmtId="49" fontId="1" fillId="6" borderId="31" xfId="0" applyNumberFormat="1" applyFont="1" applyFill="1" applyBorder="1" applyAlignment="1">
      <alignment vertical="top"/>
    </xf>
    <xf numFmtId="49" fontId="1" fillId="6" borderId="25" xfId="0" applyNumberFormat="1" applyFont="1" applyFill="1" applyBorder="1" applyAlignment="1">
      <alignment vertical="top"/>
    </xf>
    <xf numFmtId="49" fontId="1" fillId="6" borderId="40" xfId="0" applyNumberFormat="1" applyFont="1" applyFill="1" applyBorder="1" applyAlignment="1">
      <alignment vertical="top"/>
    </xf>
    <xf numFmtId="0" fontId="18" fillId="0" borderId="0" xfId="0" applyFont="1"/>
    <xf numFmtId="49" fontId="6" fillId="0" borderId="0" xfId="0" applyNumberFormat="1" applyFont="1" applyAlignment="1">
      <alignment horizontal="center" vertical="center"/>
    </xf>
    <xf numFmtId="49" fontId="6" fillId="0" borderId="41" xfId="0" applyNumberFormat="1" applyFont="1" applyFill="1" applyBorder="1" applyAlignment="1">
      <alignment horizontal="center" vertical="center" textRotation="90" wrapText="1"/>
    </xf>
    <xf numFmtId="49" fontId="6" fillId="0" borderId="0" xfId="0" applyNumberFormat="1" applyFont="1" applyFill="1" applyBorder="1" applyAlignment="1">
      <alignment horizontal="center" vertical="center" textRotation="90" wrapText="1"/>
    </xf>
    <xf numFmtId="49" fontId="6" fillId="0" borderId="1" xfId="0" applyNumberFormat="1" applyFont="1" applyFill="1" applyBorder="1" applyAlignment="1">
      <alignment horizontal="center" vertical="center" textRotation="90" wrapText="1"/>
    </xf>
    <xf numFmtId="49" fontId="6" fillId="0" borderId="10" xfId="0" applyNumberFormat="1" applyFont="1" applyFill="1" applyBorder="1" applyAlignment="1">
      <alignment vertical="center" textRotation="90" wrapText="1"/>
    </xf>
    <xf numFmtId="49" fontId="6" fillId="0" borderId="16" xfId="0" applyNumberFormat="1" applyFont="1" applyFill="1" applyBorder="1" applyAlignment="1">
      <alignment vertical="center" textRotation="90" wrapText="1"/>
    </xf>
    <xf numFmtId="49" fontId="6" fillId="0" borderId="0" xfId="0" applyNumberFormat="1" applyFont="1" applyBorder="1" applyAlignment="1">
      <alignment vertical="center" textRotation="90"/>
    </xf>
    <xf numFmtId="49" fontId="6" fillId="0" borderId="1" xfId="0" applyNumberFormat="1" applyFont="1" applyBorder="1" applyAlignment="1">
      <alignment vertical="center" textRotation="90"/>
    </xf>
    <xf numFmtId="49" fontId="6" fillId="0" borderId="0" xfId="0" applyNumberFormat="1" applyFont="1" applyBorder="1" applyAlignment="1">
      <alignment horizontal="center" vertical="center"/>
    </xf>
    <xf numFmtId="164" fontId="16" fillId="8" borderId="39" xfId="0" applyNumberFormat="1" applyFont="1" applyFill="1" applyBorder="1" applyAlignment="1">
      <alignment horizontal="center" vertical="top"/>
    </xf>
    <xf numFmtId="164" fontId="1" fillId="0" borderId="56" xfId="0" applyNumberFormat="1" applyFont="1" applyBorder="1" applyAlignment="1">
      <alignment horizontal="center" vertical="top" wrapText="1"/>
    </xf>
    <xf numFmtId="164" fontId="3" fillId="3" borderId="56" xfId="0" applyNumberFormat="1" applyFont="1" applyFill="1" applyBorder="1" applyAlignment="1">
      <alignment horizontal="center" vertical="top" wrapText="1"/>
    </xf>
    <xf numFmtId="164" fontId="1" fillId="0" borderId="73" xfId="0" applyNumberFormat="1" applyFont="1" applyFill="1" applyBorder="1" applyAlignment="1">
      <alignment horizontal="center" vertical="top"/>
    </xf>
    <xf numFmtId="164" fontId="1" fillId="0" borderId="71" xfId="0" applyNumberFormat="1" applyFont="1" applyFill="1" applyBorder="1" applyAlignment="1">
      <alignment horizontal="center" vertical="top"/>
    </xf>
    <xf numFmtId="164" fontId="1" fillId="7" borderId="0" xfId="0" applyNumberFormat="1" applyFont="1" applyFill="1" applyBorder="1" applyAlignment="1">
      <alignment horizontal="center" vertical="top"/>
    </xf>
    <xf numFmtId="164" fontId="1" fillId="7" borderId="70" xfId="0" applyNumberFormat="1" applyFont="1" applyFill="1" applyBorder="1" applyAlignment="1">
      <alignment horizontal="center" vertical="top" wrapText="1"/>
    </xf>
    <xf numFmtId="164" fontId="1" fillId="7" borderId="71" xfId="0" applyNumberFormat="1" applyFont="1" applyFill="1" applyBorder="1" applyAlignment="1">
      <alignment horizontal="center" vertical="top" wrapText="1"/>
    </xf>
    <xf numFmtId="164" fontId="1" fillId="0" borderId="3" xfId="0" applyNumberFormat="1" applyFont="1" applyFill="1" applyBorder="1" applyAlignment="1">
      <alignment horizontal="center" vertical="top"/>
    </xf>
    <xf numFmtId="164" fontId="1" fillId="0" borderId="54"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3" fillId="8" borderId="15" xfId="0" applyNumberFormat="1" applyFont="1" applyFill="1" applyBorder="1" applyAlignment="1">
      <alignment horizontal="center" vertical="top"/>
    </xf>
    <xf numFmtId="164" fontId="1" fillId="7" borderId="10" xfId="0" applyNumberFormat="1" applyFont="1" applyFill="1" applyBorder="1" applyAlignment="1">
      <alignment horizontal="center" vertical="top"/>
    </xf>
    <xf numFmtId="164" fontId="1" fillId="7" borderId="51" xfId="0" applyNumberFormat="1" applyFont="1" applyFill="1" applyBorder="1" applyAlignment="1">
      <alignment horizontal="center" vertical="top" wrapText="1"/>
    </xf>
    <xf numFmtId="164" fontId="1" fillId="7" borderId="10" xfId="0" applyNumberFormat="1" applyFont="1" applyFill="1" applyBorder="1" applyAlignment="1">
      <alignment horizontal="center" vertical="top" wrapText="1"/>
    </xf>
    <xf numFmtId="164" fontId="1" fillId="7" borderId="54" xfId="0" applyNumberFormat="1" applyFont="1" applyFill="1" applyBorder="1" applyAlignment="1">
      <alignment horizontal="center" vertical="top" wrapText="1"/>
    </xf>
    <xf numFmtId="164" fontId="3" fillId="5" borderId="60" xfId="0" applyNumberFormat="1" applyFont="1" applyFill="1" applyBorder="1" applyAlignment="1">
      <alignment horizontal="center" vertical="top"/>
    </xf>
    <xf numFmtId="164" fontId="16" fillId="5" borderId="45" xfId="0" applyNumberFormat="1" applyFont="1" applyFill="1" applyBorder="1" applyAlignment="1">
      <alignment horizontal="center" vertical="top"/>
    </xf>
    <xf numFmtId="164" fontId="16" fillId="5" borderId="15" xfId="0" applyNumberFormat="1" applyFont="1" applyFill="1" applyBorder="1" applyAlignment="1">
      <alignment horizontal="center" vertical="top"/>
    </xf>
    <xf numFmtId="164" fontId="1" fillId="7" borderId="41" xfId="0" applyNumberFormat="1" applyFont="1" applyFill="1" applyBorder="1" applyAlignment="1">
      <alignment horizontal="center" vertical="top"/>
    </xf>
    <xf numFmtId="164" fontId="1" fillId="6" borderId="71" xfId="0" applyNumberFormat="1" applyFont="1" applyFill="1" applyBorder="1" applyAlignment="1">
      <alignment horizontal="center" vertical="top"/>
    </xf>
    <xf numFmtId="164" fontId="1" fillId="6" borderId="70" xfId="0" applyNumberFormat="1" applyFont="1" applyFill="1" applyBorder="1" applyAlignment="1">
      <alignment horizontal="center" vertical="top"/>
    </xf>
    <xf numFmtId="164" fontId="1" fillId="6" borderId="41" xfId="0" applyNumberFormat="1" applyFont="1" applyFill="1" applyBorder="1" applyAlignment="1">
      <alignment horizontal="center" vertical="top"/>
    </xf>
    <xf numFmtId="164" fontId="1" fillId="6" borderId="73" xfId="0" applyNumberFormat="1" applyFont="1" applyFill="1" applyBorder="1" applyAlignment="1">
      <alignment horizontal="center" vertical="top"/>
    </xf>
    <xf numFmtId="164" fontId="16" fillId="8" borderId="71" xfId="0" applyNumberFormat="1" applyFont="1" applyFill="1" applyBorder="1" applyAlignment="1">
      <alignment horizontal="center" vertical="top"/>
    </xf>
    <xf numFmtId="164" fontId="1" fillId="7" borderId="4" xfId="0" applyNumberFormat="1" applyFont="1" applyFill="1" applyBorder="1" applyAlignment="1">
      <alignment horizontal="center" vertical="top"/>
    </xf>
    <xf numFmtId="164" fontId="1" fillId="6" borderId="54" xfId="0" applyNumberFormat="1" applyFont="1" applyFill="1" applyBorder="1" applyAlignment="1">
      <alignment horizontal="center" vertical="top"/>
    </xf>
    <xf numFmtId="164" fontId="1" fillId="6" borderId="51" xfId="0" applyNumberFormat="1" applyFont="1" applyFill="1" applyBorder="1" applyAlignment="1">
      <alignment horizontal="center" vertical="top"/>
    </xf>
    <xf numFmtId="164" fontId="1" fillId="6" borderId="4" xfId="0" applyNumberFormat="1" applyFont="1" applyFill="1" applyBorder="1" applyAlignment="1">
      <alignment horizontal="center" vertical="top"/>
    </xf>
    <xf numFmtId="164" fontId="16" fillId="8" borderId="15" xfId="0" applyNumberFormat="1" applyFont="1" applyFill="1" applyBorder="1" applyAlignment="1">
      <alignment horizontal="center" vertical="top"/>
    </xf>
    <xf numFmtId="164" fontId="1" fillId="6" borderId="3" xfId="0" applyNumberFormat="1" applyFont="1" applyFill="1" applyBorder="1" applyAlignment="1">
      <alignment horizontal="center" vertical="top"/>
    </xf>
    <xf numFmtId="164" fontId="16" fillId="8" borderId="54" xfId="0" applyNumberFormat="1" applyFont="1" applyFill="1" applyBorder="1" applyAlignment="1">
      <alignment horizontal="center" vertical="top"/>
    </xf>
    <xf numFmtId="164" fontId="1" fillId="7" borderId="68" xfId="0" applyNumberFormat="1" applyFont="1" applyFill="1" applyBorder="1" applyAlignment="1">
      <alignment horizontal="center" vertical="top" wrapText="1"/>
    </xf>
    <xf numFmtId="164" fontId="1" fillId="7" borderId="68" xfId="0" applyNumberFormat="1" applyFont="1" applyFill="1" applyBorder="1" applyAlignment="1">
      <alignment horizontal="center" vertical="top"/>
    </xf>
    <xf numFmtId="164" fontId="3" fillId="8" borderId="39" xfId="0" applyNumberFormat="1" applyFont="1" applyFill="1" applyBorder="1" applyAlignment="1">
      <alignment horizontal="center" vertical="top" wrapText="1"/>
    </xf>
    <xf numFmtId="164" fontId="1" fillId="0" borderId="41" xfId="0" applyNumberFormat="1" applyFont="1" applyFill="1" applyBorder="1" applyAlignment="1">
      <alignment horizontal="center" vertical="top"/>
    </xf>
    <xf numFmtId="164" fontId="16" fillId="8" borderId="15" xfId="0" applyNumberFormat="1" applyFont="1" applyFill="1" applyBorder="1" applyAlignment="1">
      <alignment horizontal="center" vertical="top" wrapText="1"/>
    </xf>
    <xf numFmtId="164" fontId="1" fillId="7" borderId="9" xfId="0" applyNumberFormat="1" applyFont="1" applyFill="1" applyBorder="1" applyAlignment="1">
      <alignment horizontal="center" vertical="top" wrapText="1"/>
    </xf>
    <xf numFmtId="164" fontId="1" fillId="7" borderId="9" xfId="0" applyNumberFormat="1" applyFont="1" applyFill="1" applyBorder="1" applyAlignment="1">
      <alignment horizontal="center" vertical="top"/>
    </xf>
    <xf numFmtId="164" fontId="3" fillId="8" borderId="15"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xf>
    <xf numFmtId="164" fontId="3" fillId="4" borderId="60" xfId="0" applyNumberFormat="1" applyFont="1" applyFill="1" applyBorder="1" applyAlignment="1">
      <alignment horizontal="center" vertical="top"/>
    </xf>
    <xf numFmtId="164" fontId="3" fillId="3" borderId="60" xfId="0" applyNumberFormat="1" applyFont="1" applyFill="1" applyBorder="1" applyAlignment="1">
      <alignment horizontal="center" vertical="top"/>
    </xf>
    <xf numFmtId="49" fontId="1" fillId="0" borderId="62" xfId="0" applyNumberFormat="1" applyFont="1" applyFill="1" applyBorder="1" applyAlignment="1">
      <alignment horizontal="center" vertical="top"/>
    </xf>
    <xf numFmtId="49" fontId="4" fillId="0" borderId="47" xfId="0" applyNumberFormat="1" applyFont="1" applyFill="1" applyBorder="1" applyAlignment="1">
      <alignment horizontal="center" vertical="top"/>
    </xf>
    <xf numFmtId="0" fontId="1" fillId="0" borderId="0" xfId="0" applyFont="1" applyAlignment="1">
      <alignment vertical="center"/>
    </xf>
    <xf numFmtId="0" fontId="1" fillId="0" borderId="0" xfId="0" applyNumberFormat="1" applyFont="1" applyAlignment="1">
      <alignment vertical="top"/>
    </xf>
    <xf numFmtId="0" fontId="1" fillId="0" borderId="0" xfId="0" applyFont="1" applyAlignment="1">
      <alignment vertical="center" wrapText="1"/>
    </xf>
    <xf numFmtId="164" fontId="1" fillId="0" borderId="68" xfId="0" applyNumberFormat="1" applyFont="1" applyBorder="1" applyAlignment="1">
      <alignment horizontal="center" vertical="top" wrapText="1"/>
    </xf>
    <xf numFmtId="164" fontId="7" fillId="0" borderId="68" xfId="0" applyNumberFormat="1" applyFont="1" applyBorder="1" applyAlignment="1">
      <alignment horizontal="center" vertical="top" wrapText="1"/>
    </xf>
    <xf numFmtId="164" fontId="3" fillId="3" borderId="68" xfId="0" applyNumberFormat="1" applyFont="1" applyFill="1" applyBorder="1" applyAlignment="1">
      <alignment horizontal="center" vertical="top" wrapText="1"/>
    </xf>
    <xf numFmtId="164" fontId="16" fillId="3" borderId="9" xfId="0" applyNumberFormat="1" applyFont="1" applyFill="1" applyBorder="1" applyAlignment="1">
      <alignment horizontal="center" vertical="top" wrapText="1"/>
    </xf>
    <xf numFmtId="164" fontId="1" fillId="0" borderId="9" xfId="0" applyNumberFormat="1" applyFont="1" applyBorder="1" applyAlignment="1">
      <alignment horizontal="center" vertical="top" wrapText="1"/>
    </xf>
    <xf numFmtId="164" fontId="7" fillId="0" borderId="9" xfId="0" applyNumberFormat="1" applyFont="1" applyBorder="1" applyAlignment="1">
      <alignment horizontal="center" vertical="top" wrapText="1"/>
    </xf>
    <xf numFmtId="164" fontId="3" fillId="3" borderId="9" xfId="0" applyNumberFormat="1" applyFont="1" applyFill="1" applyBorder="1" applyAlignment="1">
      <alignment horizontal="center" vertical="top" wrapText="1"/>
    </xf>
    <xf numFmtId="164" fontId="1" fillId="0" borderId="4" xfId="0" applyNumberFormat="1" applyFont="1" applyBorder="1" applyAlignment="1">
      <alignment horizontal="center" vertical="center" wrapText="1"/>
    </xf>
    <xf numFmtId="0" fontId="13" fillId="0" borderId="0" xfId="0" applyFont="1" applyAlignment="1">
      <alignment wrapText="1"/>
    </xf>
    <xf numFmtId="49" fontId="1" fillId="0" borderId="47" xfId="0" applyNumberFormat="1" applyFont="1" applyBorder="1" applyAlignment="1">
      <alignment horizontal="center" vertical="top" wrapText="1"/>
    </xf>
    <xf numFmtId="49" fontId="1" fillId="0" borderId="49" xfId="0" applyNumberFormat="1" applyFont="1" applyBorder="1" applyAlignment="1">
      <alignment horizontal="center" vertical="top" wrapText="1"/>
    </xf>
    <xf numFmtId="49" fontId="1" fillId="0" borderId="58"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9" fontId="1" fillId="0" borderId="49" xfId="0" applyNumberFormat="1" applyFont="1" applyBorder="1" applyAlignment="1">
      <alignment vertical="top" wrapText="1"/>
    </xf>
    <xf numFmtId="49" fontId="1" fillId="0" borderId="58" xfId="0" applyNumberFormat="1" applyFont="1" applyBorder="1" applyAlignment="1">
      <alignment vertical="top" wrapText="1"/>
    </xf>
    <xf numFmtId="0" fontId="4" fillId="0" borderId="0" xfId="0" applyNumberFormat="1" applyFont="1" applyAlignment="1">
      <alignment vertical="top" wrapText="1"/>
    </xf>
    <xf numFmtId="0" fontId="4" fillId="0" borderId="37" xfId="0" applyFont="1" applyBorder="1" applyAlignment="1">
      <alignment horizontal="left" vertical="top" wrapText="1"/>
    </xf>
    <xf numFmtId="0" fontId="1" fillId="0" borderId="8" xfId="0" applyFont="1" applyFill="1" applyBorder="1" applyAlignment="1">
      <alignment horizontal="left" vertical="top" wrapText="1"/>
    </xf>
    <xf numFmtId="49" fontId="5" fillId="6" borderId="31" xfId="0" applyNumberFormat="1" applyFont="1" applyFill="1" applyBorder="1" applyAlignment="1">
      <alignment vertical="top"/>
    </xf>
    <xf numFmtId="1" fontId="4" fillId="0" borderId="10" xfId="0" applyNumberFormat="1" applyFont="1" applyFill="1" applyBorder="1" applyAlignment="1">
      <alignment horizontal="center" vertical="top"/>
    </xf>
    <xf numFmtId="1" fontId="4" fillId="0" borderId="49" xfId="0" applyNumberFormat="1" applyFont="1" applyFill="1" applyBorder="1" applyAlignment="1">
      <alignment horizontal="center" vertical="top"/>
    </xf>
    <xf numFmtId="49" fontId="4" fillId="0" borderId="49" xfId="0" applyNumberFormat="1" applyFont="1" applyFill="1" applyBorder="1" applyAlignment="1">
      <alignment horizontal="center" vertical="top"/>
    </xf>
    <xf numFmtId="164" fontId="1" fillId="0" borderId="47" xfId="0" applyNumberFormat="1" applyFont="1" applyFill="1" applyBorder="1" applyAlignment="1">
      <alignment horizontal="center" vertical="top"/>
    </xf>
    <xf numFmtId="1" fontId="4" fillId="0" borderId="11" xfId="0" applyNumberFormat="1" applyFont="1" applyFill="1" applyBorder="1" applyAlignment="1">
      <alignment horizontal="center" vertical="top"/>
    </xf>
    <xf numFmtId="164" fontId="16" fillId="8" borderId="65" xfId="0" applyNumberFormat="1" applyFont="1" applyFill="1" applyBorder="1" applyAlignment="1">
      <alignment horizontal="center" vertical="top"/>
    </xf>
    <xf numFmtId="164" fontId="16" fillId="8" borderId="45" xfId="0" applyNumberFormat="1" applyFont="1" applyFill="1" applyBorder="1" applyAlignment="1">
      <alignment horizontal="center" vertical="top" wrapText="1"/>
    </xf>
    <xf numFmtId="164" fontId="1" fillId="7" borderId="43" xfId="0" applyNumberFormat="1" applyFont="1" applyFill="1" applyBorder="1" applyAlignment="1">
      <alignment horizontal="center" vertical="top"/>
    </xf>
    <xf numFmtId="164" fontId="1" fillId="7" borderId="49" xfId="0" applyNumberFormat="1" applyFont="1" applyFill="1" applyBorder="1" applyAlignment="1">
      <alignment horizontal="center" vertical="top"/>
    </xf>
    <xf numFmtId="164" fontId="3" fillId="8" borderId="65" xfId="0" applyNumberFormat="1" applyFont="1" applyFill="1" applyBorder="1" applyAlignment="1">
      <alignment horizontal="center" vertical="top" wrapText="1"/>
    </xf>
    <xf numFmtId="164" fontId="1" fillId="7" borderId="67" xfId="0" applyNumberFormat="1" applyFont="1" applyFill="1" applyBorder="1" applyAlignment="1">
      <alignment horizontal="center" vertical="top"/>
    </xf>
    <xf numFmtId="164" fontId="3" fillId="8" borderId="65" xfId="0" applyNumberFormat="1" applyFont="1" applyFill="1" applyBorder="1" applyAlignment="1">
      <alignment horizontal="center" vertical="top"/>
    </xf>
    <xf numFmtId="164" fontId="1" fillId="0" borderId="49" xfId="0" applyNumberFormat="1" applyFont="1" applyFill="1" applyBorder="1" applyAlignment="1">
      <alignment horizontal="center" vertical="top"/>
    </xf>
    <xf numFmtId="164" fontId="1" fillId="7" borderId="51" xfId="0" applyNumberFormat="1" applyFont="1" applyFill="1" applyBorder="1" applyAlignment="1">
      <alignment horizontal="center" vertical="top"/>
    </xf>
    <xf numFmtId="164" fontId="1" fillId="0" borderId="9" xfId="0" applyNumberFormat="1" applyFont="1" applyFill="1" applyBorder="1" applyAlignment="1">
      <alignment horizontal="center" vertical="top"/>
    </xf>
    <xf numFmtId="164" fontId="1" fillId="0" borderId="64" xfId="0" applyNumberFormat="1" applyFont="1" applyFill="1" applyBorder="1" applyAlignment="1">
      <alignment horizontal="center" vertical="top"/>
    </xf>
    <xf numFmtId="164" fontId="1" fillId="7" borderId="63" xfId="0" applyNumberFormat="1" applyFont="1" applyFill="1" applyBorder="1" applyAlignment="1">
      <alignment horizontal="center" vertical="top"/>
    </xf>
    <xf numFmtId="164" fontId="1" fillId="7" borderId="67" xfId="0" applyNumberFormat="1" applyFont="1" applyFill="1" applyBorder="1" applyAlignment="1">
      <alignment horizontal="center" vertical="top" wrapText="1"/>
    </xf>
    <xf numFmtId="164" fontId="1" fillId="0" borderId="59" xfId="0" applyNumberFormat="1" applyFont="1" applyFill="1" applyBorder="1" applyAlignment="1">
      <alignment horizontal="center" vertical="top"/>
    </xf>
    <xf numFmtId="164" fontId="16" fillId="5" borderId="39" xfId="0" applyNumberFormat="1" applyFont="1" applyFill="1" applyBorder="1" applyAlignment="1">
      <alignment horizontal="center" vertical="top"/>
    </xf>
    <xf numFmtId="164" fontId="6" fillId="0" borderId="42" xfId="0" applyNumberFormat="1" applyFont="1" applyBorder="1" applyAlignment="1">
      <alignment horizontal="center" vertical="center" wrapText="1"/>
    </xf>
    <xf numFmtId="1" fontId="1" fillId="7" borderId="54" xfId="0" applyNumberFormat="1" applyFont="1" applyFill="1" applyBorder="1" applyAlignment="1">
      <alignment horizontal="center" vertical="top" wrapText="1"/>
    </xf>
    <xf numFmtId="1" fontId="21" fillId="7" borderId="54" xfId="0" applyNumberFormat="1" applyFont="1" applyFill="1" applyBorder="1" applyAlignment="1">
      <alignment horizontal="center" vertical="top" wrapText="1"/>
    </xf>
    <xf numFmtId="164" fontId="20" fillId="7" borderId="4" xfId="0" applyNumberFormat="1" applyFont="1" applyFill="1" applyBorder="1" applyAlignment="1">
      <alignment horizontal="center" vertical="top"/>
    </xf>
    <xf numFmtId="164" fontId="20" fillId="7" borderId="41" xfId="0" applyNumberFormat="1" applyFont="1" applyFill="1" applyBorder="1" applyAlignment="1">
      <alignment horizontal="center" vertical="top"/>
    </xf>
    <xf numFmtId="0" fontId="1" fillId="7" borderId="57" xfId="0" applyFont="1" applyFill="1" applyBorder="1" applyAlignment="1">
      <alignment horizontal="center" vertical="top"/>
    </xf>
    <xf numFmtId="164" fontId="16" fillId="3" borderId="68" xfId="0" applyNumberFormat="1" applyFont="1" applyFill="1" applyBorder="1" applyAlignment="1">
      <alignment horizontal="center" vertical="top" wrapText="1"/>
    </xf>
    <xf numFmtId="164" fontId="1" fillId="0" borderId="75" xfId="0" applyNumberFormat="1" applyFont="1" applyBorder="1" applyAlignment="1">
      <alignment horizontal="center" vertical="top" wrapText="1"/>
    </xf>
    <xf numFmtId="164" fontId="7" fillId="0" borderId="75" xfId="0" applyNumberFormat="1" applyFont="1" applyBorder="1" applyAlignment="1">
      <alignment horizontal="center" vertical="top" wrapText="1"/>
    </xf>
    <xf numFmtId="164" fontId="1" fillId="7" borderId="75" xfId="0" applyNumberFormat="1" applyFont="1" applyFill="1" applyBorder="1" applyAlignment="1">
      <alignment horizontal="center" vertical="top" wrapText="1"/>
    </xf>
    <xf numFmtId="164" fontId="1" fillId="7" borderId="29" xfId="0" applyNumberFormat="1" applyFont="1" applyFill="1" applyBorder="1" applyAlignment="1">
      <alignment horizontal="center" vertical="top" wrapText="1"/>
    </xf>
    <xf numFmtId="165" fontId="3" fillId="6" borderId="0" xfId="0" applyNumberFormat="1" applyFont="1" applyFill="1" applyBorder="1" applyAlignment="1">
      <alignment horizontal="center" vertical="top" wrapText="1"/>
    </xf>
    <xf numFmtId="165" fontId="1" fillId="6" borderId="0" xfId="0" applyNumberFormat="1" applyFont="1" applyFill="1" applyBorder="1" applyAlignment="1">
      <alignment horizontal="center" vertical="top" wrapText="1"/>
    </xf>
    <xf numFmtId="0" fontId="3" fillId="6" borderId="0" xfId="0" applyFont="1" applyFill="1" applyBorder="1" applyAlignment="1">
      <alignment horizontal="center" vertical="center" wrapText="1"/>
    </xf>
    <xf numFmtId="165" fontId="4" fillId="7" borderId="32" xfId="0" applyNumberFormat="1" applyFont="1" applyFill="1" applyBorder="1" applyAlignment="1">
      <alignment horizontal="left" vertical="top" wrapText="1"/>
    </xf>
    <xf numFmtId="165" fontId="4" fillId="7" borderId="30" xfId="0" applyNumberFormat="1" applyFont="1" applyFill="1" applyBorder="1" applyAlignment="1">
      <alignment horizontal="left" vertical="top" wrapText="1"/>
    </xf>
    <xf numFmtId="0" fontId="4" fillId="7" borderId="5" xfId="0" applyFont="1" applyFill="1" applyBorder="1" applyAlignment="1">
      <alignment horizontal="center" vertical="top" wrapText="1"/>
    </xf>
    <xf numFmtId="0" fontId="4" fillId="7" borderId="11" xfId="0" applyFont="1" applyFill="1" applyBorder="1" applyAlignment="1">
      <alignment horizontal="center" vertical="top" wrapText="1"/>
    </xf>
    <xf numFmtId="49" fontId="5" fillId="4" borderId="30" xfId="0" applyNumberFormat="1" applyFont="1" applyFill="1" applyBorder="1" applyAlignment="1">
      <alignment horizontal="center" vertical="top" wrapText="1"/>
    </xf>
    <xf numFmtId="49" fontId="5" fillId="5" borderId="4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0" fontId="4" fillId="7" borderId="27" xfId="0" applyFont="1" applyFill="1" applyBorder="1" applyAlignment="1">
      <alignment vertical="top" wrapText="1"/>
    </xf>
    <xf numFmtId="0" fontId="5" fillId="8" borderId="65" xfId="0" applyFont="1" applyFill="1" applyBorder="1" applyAlignment="1">
      <alignment horizontal="right" vertical="top" wrapText="1"/>
    </xf>
    <xf numFmtId="49" fontId="5" fillId="0" borderId="11" xfId="0" applyNumberFormat="1" applyFont="1" applyBorder="1" applyAlignment="1">
      <alignment horizontal="center" vertical="top"/>
    </xf>
    <xf numFmtId="49" fontId="3" fillId="0" borderId="5"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6" borderId="31" xfId="0" applyNumberFormat="1" applyFont="1" applyFill="1" applyBorder="1" applyAlignment="1">
      <alignment horizontal="center" vertical="top"/>
    </xf>
    <xf numFmtId="49" fontId="3" fillId="4" borderId="30" xfId="0" applyNumberFormat="1" applyFont="1" applyFill="1" applyBorder="1" applyAlignment="1">
      <alignment horizontal="center" vertical="top"/>
    </xf>
    <xf numFmtId="49" fontId="3" fillId="5" borderId="31" xfId="0" applyNumberFormat="1" applyFont="1" applyFill="1" applyBorder="1" applyAlignment="1">
      <alignment horizontal="center" vertical="top"/>
    </xf>
    <xf numFmtId="0" fontId="1" fillId="0" borderId="27" xfId="0" applyFont="1" applyFill="1" applyBorder="1" applyAlignment="1">
      <alignment horizontal="center" vertical="center" textRotation="90" wrapText="1"/>
    </xf>
    <xf numFmtId="49" fontId="4" fillId="0" borderId="12" xfId="0" applyNumberFormat="1" applyFont="1" applyBorder="1" applyAlignment="1">
      <alignment horizontal="center" vertical="top" wrapText="1"/>
    </xf>
    <xf numFmtId="49" fontId="4" fillId="0" borderId="18" xfId="0" applyNumberFormat="1" applyFont="1" applyBorder="1" applyAlignment="1">
      <alignment horizontal="center" vertical="top" wrapText="1"/>
    </xf>
    <xf numFmtId="0" fontId="14" fillId="0" borderId="0" xfId="0" applyFont="1" applyAlignment="1">
      <alignment vertical="center" wrapText="1"/>
    </xf>
    <xf numFmtId="0" fontId="23" fillId="0" borderId="0" xfId="0" applyFont="1"/>
    <xf numFmtId="0" fontId="24" fillId="0" borderId="0" xfId="0" applyFont="1"/>
    <xf numFmtId="164" fontId="24" fillId="0" borderId="0" xfId="0" applyNumberFormat="1" applyFont="1"/>
    <xf numFmtId="0" fontId="24" fillId="0" borderId="0" xfId="0" applyFont="1" applyBorder="1"/>
    <xf numFmtId="0" fontId="24" fillId="7" borderId="0" xfId="0" applyFont="1" applyFill="1"/>
    <xf numFmtId="0" fontId="22" fillId="0" borderId="0" xfId="0" applyFont="1"/>
    <xf numFmtId="49" fontId="3" fillId="0" borderId="11" xfId="0" applyNumberFormat="1" applyFont="1" applyBorder="1" applyAlignment="1">
      <alignment horizontal="center" vertical="top"/>
    </xf>
    <xf numFmtId="0" fontId="1" fillId="0" borderId="12" xfId="0" applyFont="1" applyBorder="1" applyAlignment="1">
      <alignment horizontal="center" vertical="top" wrapText="1"/>
    </xf>
    <xf numFmtId="164" fontId="1" fillId="6" borderId="44" xfId="0" applyNumberFormat="1" applyFont="1" applyFill="1" applyBorder="1" applyAlignment="1">
      <alignment horizontal="center" vertical="top"/>
    </xf>
    <xf numFmtId="0" fontId="1" fillId="0" borderId="37" xfId="0" applyFont="1" applyFill="1" applyBorder="1" applyAlignment="1">
      <alignment vertical="top" wrapText="1"/>
    </xf>
    <xf numFmtId="49" fontId="5" fillId="5" borderId="25" xfId="0" applyNumberFormat="1" applyFont="1" applyFill="1" applyBorder="1" applyAlignment="1">
      <alignment horizontal="center" vertical="top"/>
    </xf>
    <xf numFmtId="164" fontId="16" fillId="5" borderId="37" xfId="0" applyNumberFormat="1" applyFont="1" applyFill="1" applyBorder="1" applyAlignment="1">
      <alignment horizontal="center" vertical="top"/>
    </xf>
    <xf numFmtId="49" fontId="6" fillId="0" borderId="9" xfId="0" applyNumberFormat="1" applyFont="1" applyBorder="1" applyAlignment="1">
      <alignment horizontal="center" vertical="center" textRotation="90"/>
    </xf>
    <xf numFmtId="49" fontId="1" fillId="6" borderId="10" xfId="0" applyNumberFormat="1" applyFont="1" applyFill="1" applyBorder="1" applyAlignment="1">
      <alignment vertical="top"/>
    </xf>
    <xf numFmtId="49" fontId="5" fillId="4" borderId="37" xfId="0" applyNumberFormat="1" applyFont="1" applyFill="1" applyBorder="1" applyAlignment="1">
      <alignment horizontal="center" vertical="top"/>
    </xf>
    <xf numFmtId="49" fontId="5" fillId="6" borderId="4" xfId="0" applyNumberFormat="1" applyFont="1" applyFill="1" applyBorder="1" applyAlignment="1">
      <alignment vertical="top"/>
    </xf>
    <xf numFmtId="49" fontId="1" fillId="6" borderId="4" xfId="0" applyNumberFormat="1" applyFont="1" applyFill="1" applyBorder="1" applyAlignment="1">
      <alignment vertical="top"/>
    </xf>
    <xf numFmtId="49" fontId="6" fillId="0" borderId="3" xfId="0" applyNumberFormat="1" applyFont="1" applyBorder="1" applyAlignment="1">
      <alignment horizontal="center" vertical="center" textRotation="90"/>
    </xf>
    <xf numFmtId="49" fontId="1" fillId="6" borderId="16" xfId="0" applyNumberFormat="1" applyFont="1" applyFill="1" applyBorder="1" applyAlignment="1">
      <alignment vertical="top"/>
    </xf>
    <xf numFmtId="49" fontId="6" fillId="0" borderId="15" xfId="0" applyNumberFormat="1" applyFont="1" applyBorder="1" applyAlignment="1">
      <alignment horizontal="center" vertical="center" textRotation="90"/>
    </xf>
    <xf numFmtId="0" fontId="1" fillId="0" borderId="2" xfId="0" applyFont="1" applyBorder="1" applyAlignment="1">
      <alignment vertical="center" textRotation="90"/>
    </xf>
    <xf numFmtId="49" fontId="3" fillId="0" borderId="7" xfId="0" applyNumberFormat="1" applyFont="1" applyBorder="1" applyAlignment="1">
      <alignment horizontal="center" vertical="top"/>
    </xf>
    <xf numFmtId="0" fontId="1" fillId="0" borderId="8" xfId="0" applyFont="1" applyBorder="1" applyAlignment="1">
      <alignment vertical="center" textRotation="90"/>
    </xf>
    <xf numFmtId="49" fontId="3" fillId="0" borderId="13" xfId="0" applyNumberFormat="1" applyFont="1" applyBorder="1" applyAlignment="1">
      <alignment horizontal="center" vertical="top"/>
    </xf>
    <xf numFmtId="0" fontId="1" fillId="0" borderId="14" xfId="0" applyFont="1" applyBorder="1" applyAlignment="1">
      <alignment vertical="center" textRotation="90"/>
    </xf>
    <xf numFmtId="49" fontId="3" fillId="0" borderId="19" xfId="0" applyNumberFormat="1" applyFont="1" applyBorder="1" applyAlignment="1">
      <alignment horizontal="center" vertical="top"/>
    </xf>
    <xf numFmtId="0" fontId="3" fillId="7" borderId="28" xfId="0" applyFont="1" applyFill="1" applyBorder="1" applyAlignment="1">
      <alignment horizontal="right" vertical="top" wrapText="1"/>
    </xf>
    <xf numFmtId="0" fontId="3" fillId="7" borderId="57" xfId="0" applyFont="1" applyFill="1" applyBorder="1" applyAlignment="1">
      <alignment horizontal="right" vertical="top" wrapText="1"/>
    </xf>
    <xf numFmtId="0" fontId="3" fillId="7" borderId="38" xfId="0" applyFont="1" applyFill="1" applyBorder="1" applyAlignment="1">
      <alignment horizontal="right" vertical="top" wrapText="1"/>
    </xf>
    <xf numFmtId="164" fontId="16" fillId="7" borderId="73" xfId="0" applyNumberFormat="1" applyFont="1" applyFill="1" applyBorder="1" applyAlignment="1">
      <alignment horizontal="center" vertical="top"/>
    </xf>
    <xf numFmtId="164" fontId="16" fillId="7" borderId="68" xfId="0" applyNumberFormat="1" applyFont="1" applyFill="1" applyBorder="1" applyAlignment="1">
      <alignment horizontal="center" vertical="top"/>
    </xf>
    <xf numFmtId="164" fontId="16" fillId="7" borderId="39" xfId="0" applyNumberFormat="1" applyFont="1" applyFill="1" applyBorder="1" applyAlignment="1">
      <alignment horizontal="center" vertical="top"/>
    </xf>
    <xf numFmtId="0" fontId="4" fillId="0" borderId="28" xfId="0" applyFont="1" applyFill="1" applyBorder="1" applyAlignment="1">
      <alignment horizontal="left" vertical="top" wrapText="1"/>
    </xf>
    <xf numFmtId="0" fontId="27" fillId="0" borderId="26" xfId="0" applyFont="1" applyBorder="1" applyAlignment="1">
      <alignment horizontal="left" vertical="top" wrapText="1"/>
    </xf>
    <xf numFmtId="0" fontId="26" fillId="0" borderId="59" xfId="0" applyFont="1" applyBorder="1" applyAlignment="1">
      <alignment horizontal="left" vertical="top" wrapText="1"/>
    </xf>
    <xf numFmtId="0" fontId="26" fillId="0" borderId="36" xfId="0" applyFont="1" applyBorder="1" applyAlignment="1">
      <alignment horizontal="left" vertical="top" wrapText="1"/>
    </xf>
    <xf numFmtId="0" fontId="26" fillId="0" borderId="57" xfId="0" applyFont="1" applyFill="1" applyBorder="1" applyAlignment="1">
      <alignment horizontal="left" vertical="top" wrapText="1"/>
    </xf>
    <xf numFmtId="49" fontId="26" fillId="0" borderId="57" xfId="0" applyNumberFormat="1" applyFont="1" applyFill="1" applyBorder="1" applyAlignment="1">
      <alignment horizontal="center" vertical="top"/>
    </xf>
    <xf numFmtId="0" fontId="26" fillId="0" borderId="38" xfId="0" applyFont="1" applyFill="1" applyBorder="1" applyAlignment="1">
      <alignment horizontal="left" vertical="top" wrapText="1"/>
    </xf>
    <xf numFmtId="49" fontId="26" fillId="0" borderId="38" xfId="0" applyNumberFormat="1" applyFont="1" applyFill="1" applyBorder="1" applyAlignment="1">
      <alignment horizontal="center" vertical="top"/>
    </xf>
    <xf numFmtId="0" fontId="7" fillId="0" borderId="5" xfId="0" applyFont="1" applyFill="1" applyBorder="1" applyAlignment="1">
      <alignment horizontal="center" vertical="top" wrapText="1"/>
    </xf>
    <xf numFmtId="49" fontId="3" fillId="4" borderId="35" xfId="0" applyNumberFormat="1" applyFont="1" applyFill="1" applyBorder="1" applyAlignment="1">
      <alignment vertical="top"/>
    </xf>
    <xf numFmtId="49" fontId="3" fillId="6" borderId="69" xfId="0" applyNumberFormat="1" applyFont="1" applyFill="1" applyBorder="1" applyAlignment="1">
      <alignment vertical="top"/>
    </xf>
    <xf numFmtId="49" fontId="3" fillId="0" borderId="52" xfId="0" applyNumberFormat="1" applyFont="1" applyBorder="1" applyAlignment="1">
      <alignment horizontal="center" vertical="top"/>
    </xf>
    <xf numFmtId="0" fontId="4" fillId="0" borderId="42" xfId="0" applyFont="1" applyFill="1" applyBorder="1" applyAlignment="1">
      <alignment horizontal="left" vertical="top" wrapText="1"/>
    </xf>
    <xf numFmtId="0" fontId="26" fillId="0" borderId="30" xfId="0" applyFont="1" applyFill="1" applyBorder="1" applyAlignment="1">
      <alignment vertical="top" wrapText="1"/>
    </xf>
    <xf numFmtId="49" fontId="26" fillId="0" borderId="11" xfId="0" applyNumberFormat="1" applyFont="1" applyFill="1" applyBorder="1" applyAlignment="1">
      <alignment horizontal="center" vertical="top"/>
    </xf>
    <xf numFmtId="49" fontId="3" fillId="5" borderId="51" xfId="0" applyNumberFormat="1" applyFont="1" applyFill="1" applyBorder="1" applyAlignment="1">
      <alignment vertical="top"/>
    </xf>
    <xf numFmtId="49" fontId="1" fillId="6" borderId="69" xfId="0" applyNumberFormat="1" applyFont="1" applyFill="1" applyBorder="1" applyAlignment="1">
      <alignment vertical="top"/>
    </xf>
    <xf numFmtId="0" fontId="1" fillId="0" borderId="69" xfId="0" applyFont="1" applyBorder="1" applyAlignment="1">
      <alignment vertical="top" wrapText="1"/>
    </xf>
    <xf numFmtId="0" fontId="3" fillId="0" borderId="35" xfId="0" applyFont="1" applyBorder="1" applyAlignment="1">
      <alignment vertical="center" textRotation="90"/>
    </xf>
    <xf numFmtId="49" fontId="6" fillId="0" borderId="70" xfId="0" applyNumberFormat="1" applyFont="1" applyBorder="1" applyAlignment="1">
      <alignment vertical="center" textRotation="90"/>
    </xf>
    <xf numFmtId="49" fontId="1" fillId="0" borderId="67" xfId="0" applyNumberFormat="1" applyFont="1" applyBorder="1" applyAlignment="1">
      <alignment vertical="top" wrapText="1"/>
    </xf>
    <xf numFmtId="0" fontId="1" fillId="0" borderId="8" xfId="0" applyFont="1" applyFill="1" applyBorder="1" applyAlignment="1">
      <alignment vertical="top" wrapText="1"/>
    </xf>
    <xf numFmtId="49" fontId="5" fillId="4" borderId="30" xfId="0" applyNumberFormat="1" applyFont="1" applyFill="1" applyBorder="1" applyAlignment="1">
      <alignment horizontal="center" vertical="top" wrapText="1"/>
    </xf>
    <xf numFmtId="49" fontId="5" fillId="5" borderId="4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0" fontId="5" fillId="8" borderId="65" xfId="0" applyFont="1" applyFill="1" applyBorder="1" applyAlignment="1">
      <alignment horizontal="right" vertical="top" wrapText="1"/>
    </xf>
    <xf numFmtId="49" fontId="5" fillId="0" borderId="11" xfId="0" applyNumberFormat="1" applyFont="1" applyBorder="1" applyAlignment="1">
      <alignment horizontal="center" vertical="top"/>
    </xf>
    <xf numFmtId="0" fontId="4" fillId="0" borderId="5" xfId="0" applyNumberFormat="1" applyFont="1" applyFill="1" applyBorder="1" applyAlignment="1">
      <alignment horizontal="center" vertical="top"/>
    </xf>
    <xf numFmtId="0" fontId="4" fillId="0" borderId="17" xfId="0" applyNumberFormat="1" applyFont="1" applyFill="1" applyBorder="1" applyAlignment="1">
      <alignment horizontal="center" vertical="top"/>
    </xf>
    <xf numFmtId="165" fontId="1" fillId="7" borderId="5" xfId="0" applyNumberFormat="1" applyFont="1" applyFill="1" applyBorder="1" applyAlignment="1">
      <alignment vertical="top" wrapText="1"/>
    </xf>
    <xf numFmtId="165" fontId="1" fillId="7" borderId="17" xfId="0" applyNumberFormat="1" applyFont="1" applyFill="1" applyBorder="1" applyAlignment="1">
      <alignment vertical="top" wrapText="1"/>
    </xf>
    <xf numFmtId="165" fontId="1" fillId="7" borderId="11" xfId="0" applyNumberFormat="1" applyFont="1" applyFill="1" applyBorder="1" applyAlignment="1">
      <alignment vertical="top" wrapText="1"/>
    </xf>
    <xf numFmtId="0" fontId="4" fillId="0" borderId="11" xfId="0" applyNumberFormat="1" applyFont="1" applyFill="1" applyBorder="1" applyAlignment="1">
      <alignment horizontal="center" vertical="top"/>
    </xf>
    <xf numFmtId="165" fontId="1" fillId="7" borderId="13" xfId="0" applyNumberFormat="1" applyFont="1" applyFill="1" applyBorder="1" applyAlignment="1">
      <alignment vertical="top" wrapText="1"/>
    </xf>
    <xf numFmtId="165" fontId="4" fillId="0" borderId="3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xf>
    <xf numFmtId="164" fontId="31" fillId="0" borderId="41" xfId="0" applyNumberFormat="1" applyFont="1" applyBorder="1" applyAlignment="1">
      <alignment horizontal="center" vertical="center" wrapText="1"/>
    </xf>
    <xf numFmtId="0" fontId="1" fillId="7" borderId="4" xfId="0" applyFont="1" applyFill="1" applyBorder="1" applyAlignment="1">
      <alignment horizontal="center" vertical="top" wrapText="1"/>
    </xf>
    <xf numFmtId="0" fontId="1" fillId="7" borderId="5" xfId="0" applyFont="1" applyFill="1" applyBorder="1" applyAlignment="1">
      <alignment horizontal="center" vertical="top" wrapText="1"/>
    </xf>
    <xf numFmtId="0" fontId="1" fillId="7" borderId="28" xfId="0" applyFont="1" applyFill="1" applyBorder="1" applyAlignment="1">
      <alignment horizontal="center" vertical="top"/>
    </xf>
    <xf numFmtId="164" fontId="1" fillId="7" borderId="3" xfId="0" applyNumberFormat="1" applyFont="1" applyFill="1" applyBorder="1" applyAlignment="1">
      <alignment horizontal="center" vertical="top"/>
    </xf>
    <xf numFmtId="164" fontId="1" fillId="7" borderId="73" xfId="0" applyNumberFormat="1" applyFont="1" applyFill="1" applyBorder="1" applyAlignment="1">
      <alignment horizontal="center" vertical="top"/>
    </xf>
    <xf numFmtId="164" fontId="1" fillId="7" borderId="62"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49" xfId="0" applyNumberFormat="1" applyFont="1" applyFill="1" applyBorder="1" applyAlignment="1">
      <alignment horizontal="center" vertical="top"/>
    </xf>
    <xf numFmtId="0" fontId="1" fillId="0" borderId="25" xfId="0" applyFont="1" applyFill="1" applyBorder="1" applyAlignment="1">
      <alignment horizontal="center" vertical="top" wrapText="1"/>
    </xf>
    <xf numFmtId="0" fontId="30" fillId="0" borderId="16" xfId="0" applyFont="1" applyBorder="1" applyAlignment="1">
      <alignment horizontal="center"/>
    </xf>
    <xf numFmtId="164" fontId="6" fillId="0" borderId="3" xfId="0" applyNumberFormat="1" applyFont="1" applyBorder="1" applyAlignment="1">
      <alignment horizontal="center" vertical="center" wrapText="1"/>
    </xf>
    <xf numFmtId="0" fontId="4" fillId="7" borderId="27" xfId="0" applyFont="1" applyFill="1" applyBorder="1" applyAlignment="1">
      <alignment vertical="top" wrapText="1"/>
    </xf>
    <xf numFmtId="0" fontId="4" fillId="7" borderId="4" xfId="0" applyFont="1" applyFill="1" applyBorder="1" applyAlignment="1">
      <alignment horizontal="center" vertical="top" wrapText="1"/>
    </xf>
    <xf numFmtId="0" fontId="4" fillId="7" borderId="10" xfId="0" applyFont="1" applyFill="1" applyBorder="1" applyAlignment="1">
      <alignment horizontal="center" vertical="top" wrapText="1"/>
    </xf>
    <xf numFmtId="0" fontId="4" fillId="7" borderId="5" xfId="0" applyFont="1" applyFill="1" applyBorder="1" applyAlignment="1">
      <alignment horizontal="center" vertical="top" wrapText="1"/>
    </xf>
    <xf numFmtId="0" fontId="4" fillId="7" borderId="11" xfId="0" applyFont="1" applyFill="1" applyBorder="1" applyAlignment="1">
      <alignment horizontal="center" vertical="top" wrapText="1"/>
    </xf>
    <xf numFmtId="49" fontId="3" fillId="0" borderId="5" xfId="0" applyNumberFormat="1" applyFont="1" applyBorder="1" applyAlignment="1">
      <alignment horizontal="center" vertical="top"/>
    </xf>
    <xf numFmtId="49" fontId="3" fillId="0" borderId="11" xfId="0" applyNumberFormat="1" applyFont="1" applyBorder="1" applyAlignment="1">
      <alignment horizontal="center" vertical="top"/>
    </xf>
    <xf numFmtId="0" fontId="4" fillId="7" borderId="27" xfId="0" applyFont="1" applyFill="1" applyBorder="1" applyAlignment="1">
      <alignment horizontal="left" vertical="top" wrapText="1"/>
    </xf>
    <xf numFmtId="0" fontId="4" fillId="7" borderId="30" xfId="0" applyFont="1" applyFill="1" applyBorder="1" applyAlignment="1">
      <alignment horizontal="left" vertical="top" wrapText="1"/>
    </xf>
    <xf numFmtId="49" fontId="3" fillId="6" borderId="31" xfId="0" applyNumberFormat="1" applyFont="1" applyFill="1" applyBorder="1" applyAlignment="1">
      <alignment horizontal="center" vertical="top"/>
    </xf>
    <xf numFmtId="49" fontId="3" fillId="4" borderId="30" xfId="0" applyNumberFormat="1" applyFont="1" applyFill="1" applyBorder="1" applyAlignment="1">
      <alignment horizontal="center" vertical="top"/>
    </xf>
    <xf numFmtId="49" fontId="3" fillId="0" borderId="17" xfId="0" applyNumberFormat="1" applyFont="1" applyBorder="1" applyAlignment="1">
      <alignment horizontal="center" vertical="top"/>
    </xf>
    <xf numFmtId="0" fontId="1" fillId="0" borderId="27" xfId="0" applyFont="1" applyFill="1" applyBorder="1" applyAlignment="1">
      <alignment horizontal="center" vertical="center" textRotation="90" wrapText="1"/>
    </xf>
    <xf numFmtId="0" fontId="5" fillId="8" borderId="65" xfId="0" applyFont="1" applyFill="1" applyBorder="1" applyAlignment="1">
      <alignment horizontal="right" vertical="top" wrapText="1"/>
    </xf>
    <xf numFmtId="165" fontId="3" fillId="6" borderId="0" xfId="0" applyNumberFormat="1" applyFont="1" applyFill="1" applyBorder="1" applyAlignment="1">
      <alignment horizontal="center" vertical="top" wrapText="1"/>
    </xf>
    <xf numFmtId="165" fontId="1" fillId="6" borderId="0" xfId="0" applyNumberFormat="1" applyFont="1" applyFill="1" applyBorder="1" applyAlignment="1">
      <alignment horizontal="center" vertical="top" wrapText="1"/>
    </xf>
    <xf numFmtId="0" fontId="3" fillId="6" borderId="0" xfId="0" applyFont="1" applyFill="1" applyBorder="1" applyAlignment="1">
      <alignment horizontal="center" vertical="center" wrapText="1"/>
    </xf>
    <xf numFmtId="165" fontId="4" fillId="7" borderId="32" xfId="0" applyNumberFormat="1" applyFont="1" applyFill="1" applyBorder="1" applyAlignment="1">
      <alignment horizontal="left" vertical="top" wrapText="1"/>
    </xf>
    <xf numFmtId="165" fontId="4" fillId="7" borderId="30" xfId="0" applyNumberFormat="1" applyFont="1" applyFill="1" applyBorder="1" applyAlignment="1">
      <alignment horizontal="left" vertical="top" wrapText="1"/>
    </xf>
    <xf numFmtId="164" fontId="1" fillId="7" borderId="3" xfId="0" applyNumberFormat="1" applyFont="1" applyFill="1" applyBorder="1" applyAlignment="1">
      <alignment horizontal="center" vertical="top" wrapText="1"/>
    </xf>
    <xf numFmtId="164" fontId="1" fillId="7" borderId="62" xfId="0" applyNumberFormat="1" applyFont="1" applyFill="1" applyBorder="1" applyAlignment="1">
      <alignment horizontal="center" vertical="top" wrapText="1"/>
    </xf>
    <xf numFmtId="49" fontId="1" fillId="0" borderId="54" xfId="0" applyNumberFormat="1" applyFont="1" applyFill="1" applyBorder="1" applyAlignment="1">
      <alignment horizontal="center" vertical="top"/>
    </xf>
    <xf numFmtId="164" fontId="1" fillId="0" borderId="68" xfId="0" applyNumberFormat="1" applyFont="1" applyFill="1" applyBorder="1" applyAlignment="1">
      <alignment horizontal="center" vertical="top"/>
    </xf>
    <xf numFmtId="164" fontId="1" fillId="7" borderId="4" xfId="0" applyNumberFormat="1" applyFont="1" applyFill="1" applyBorder="1" applyAlignment="1">
      <alignment horizontal="center" vertical="top" wrapText="1"/>
    </xf>
    <xf numFmtId="164" fontId="1" fillId="7" borderId="41" xfId="0" applyNumberFormat="1" applyFont="1" applyFill="1" applyBorder="1" applyAlignment="1">
      <alignment horizontal="center" vertical="top" wrapText="1"/>
    </xf>
    <xf numFmtId="0" fontId="33" fillId="0" borderId="0" xfId="0" applyFont="1"/>
    <xf numFmtId="0" fontId="1" fillId="0" borderId="40" xfId="0" applyFont="1" applyFill="1" applyBorder="1" applyAlignment="1">
      <alignment horizontal="center" vertical="top" wrapText="1"/>
    </xf>
    <xf numFmtId="164" fontId="4" fillId="7" borderId="4" xfId="0" applyNumberFormat="1" applyFont="1" applyFill="1" applyBorder="1" applyAlignment="1">
      <alignment horizontal="center" vertical="top"/>
    </xf>
    <xf numFmtId="164" fontId="4" fillId="7" borderId="41" xfId="0" applyNumberFormat="1" applyFont="1" applyFill="1" applyBorder="1" applyAlignment="1">
      <alignment horizontal="center" vertical="top"/>
    </xf>
    <xf numFmtId="164" fontId="5" fillId="8" borderId="45" xfId="0" applyNumberFormat="1" applyFont="1" applyFill="1" applyBorder="1" applyAlignment="1">
      <alignment horizontal="center" vertical="top"/>
    </xf>
    <xf numFmtId="164" fontId="5" fillId="8" borderId="15" xfId="0" applyNumberFormat="1" applyFont="1" applyFill="1" applyBorder="1" applyAlignment="1">
      <alignment horizontal="center" vertical="top"/>
    </xf>
    <xf numFmtId="164" fontId="1" fillId="7" borderId="2" xfId="0" applyNumberFormat="1" applyFont="1" applyFill="1" applyBorder="1" applyAlignment="1">
      <alignment horizontal="center" vertical="top" wrapText="1"/>
    </xf>
    <xf numFmtId="164" fontId="1" fillId="7" borderId="30" xfId="0" applyNumberFormat="1" applyFont="1" applyFill="1" applyBorder="1" applyAlignment="1">
      <alignment horizontal="center" vertical="top"/>
    </xf>
    <xf numFmtId="164" fontId="3" fillId="8" borderId="14" xfId="0" applyNumberFormat="1" applyFont="1" applyFill="1" applyBorder="1" applyAlignment="1">
      <alignment horizontal="center" vertical="top"/>
    </xf>
    <xf numFmtId="164" fontId="3" fillId="5" borderId="21" xfId="0" applyNumberFormat="1" applyFont="1" applyFill="1" applyBorder="1" applyAlignment="1">
      <alignment horizontal="center" vertical="top"/>
    </xf>
    <xf numFmtId="164" fontId="16" fillId="8" borderId="39" xfId="0" applyNumberFormat="1" applyFont="1" applyFill="1" applyBorder="1" applyAlignment="1">
      <alignment horizontal="center" vertical="top" wrapText="1"/>
    </xf>
    <xf numFmtId="164" fontId="20" fillId="7" borderId="42" xfId="0" applyNumberFormat="1" applyFont="1" applyFill="1" applyBorder="1" applyAlignment="1">
      <alignment horizontal="center" vertical="top"/>
    </xf>
    <xf numFmtId="164" fontId="3" fillId="8" borderId="19" xfId="0" applyNumberFormat="1" applyFont="1" applyFill="1" applyBorder="1" applyAlignment="1">
      <alignment horizontal="center" vertical="top"/>
    </xf>
    <xf numFmtId="164" fontId="16" fillId="5" borderId="21" xfId="0" applyNumberFormat="1" applyFont="1" applyFill="1" applyBorder="1" applyAlignment="1">
      <alignment horizontal="center" vertical="top" wrapText="1"/>
    </xf>
    <xf numFmtId="164" fontId="16" fillId="5" borderId="60" xfId="0" applyNumberFormat="1" applyFont="1" applyFill="1" applyBorder="1" applyAlignment="1">
      <alignment horizontal="center" vertical="top" wrapText="1"/>
    </xf>
    <xf numFmtId="0" fontId="1" fillId="0" borderId="73" xfId="0" applyFont="1" applyFill="1" applyBorder="1" applyAlignment="1">
      <alignment vertical="top" wrapText="1"/>
    </xf>
    <xf numFmtId="0" fontId="1" fillId="0" borderId="68" xfId="0" applyFont="1" applyFill="1" applyBorder="1" applyAlignment="1">
      <alignment vertical="top" wrapText="1"/>
    </xf>
    <xf numFmtId="0" fontId="2" fillId="0" borderId="74" xfId="0" applyFont="1" applyBorder="1" applyAlignment="1">
      <alignment vertical="top" wrapText="1"/>
    </xf>
    <xf numFmtId="164" fontId="16" fillId="8" borderId="64" xfId="0" applyNumberFormat="1" applyFont="1" applyFill="1" applyBorder="1" applyAlignment="1">
      <alignment horizontal="center" vertical="top"/>
    </xf>
    <xf numFmtId="164" fontId="16" fillId="5" borderId="65" xfId="0" applyNumberFormat="1" applyFont="1" applyFill="1" applyBorder="1" applyAlignment="1">
      <alignment horizontal="center" vertical="top"/>
    </xf>
    <xf numFmtId="164" fontId="31" fillId="0" borderId="47" xfId="0" applyNumberFormat="1" applyFont="1" applyBorder="1" applyAlignment="1">
      <alignment horizontal="center" vertical="center" wrapText="1"/>
    </xf>
    <xf numFmtId="164" fontId="16" fillId="3" borderId="63" xfId="0" applyNumberFormat="1" applyFont="1" applyFill="1" applyBorder="1" applyAlignment="1">
      <alignment horizontal="center" vertical="top" wrapText="1"/>
    </xf>
    <xf numFmtId="164" fontId="1" fillId="0" borderId="63" xfId="0" applyNumberFormat="1" applyFont="1" applyBorder="1" applyAlignment="1">
      <alignment horizontal="center" vertical="top" wrapText="1"/>
    </xf>
    <xf numFmtId="164" fontId="3" fillId="3" borderId="63" xfId="0" applyNumberFormat="1" applyFont="1" applyFill="1" applyBorder="1" applyAlignment="1">
      <alignment horizontal="center" vertical="top" wrapText="1"/>
    </xf>
    <xf numFmtId="164" fontId="7" fillId="0" borderId="63" xfId="0" applyNumberFormat="1" applyFont="1" applyBorder="1" applyAlignment="1">
      <alignment horizontal="center" vertical="top" wrapText="1"/>
    </xf>
    <xf numFmtId="0" fontId="1" fillId="0" borderId="43" xfId="0" applyFont="1" applyBorder="1" applyAlignment="1">
      <alignment horizontal="center" vertical="top"/>
    </xf>
    <xf numFmtId="164" fontId="1" fillId="0" borderId="2" xfId="0" applyNumberFormat="1" applyFont="1" applyFill="1" applyBorder="1" applyAlignment="1">
      <alignment horizontal="center" vertical="top" wrapText="1"/>
    </xf>
    <xf numFmtId="164" fontId="1" fillId="7" borderId="35" xfId="0" applyNumberFormat="1" applyFont="1" applyFill="1" applyBorder="1" applyAlignment="1">
      <alignment horizontal="center" vertical="top" wrapText="1"/>
    </xf>
    <xf numFmtId="164" fontId="1" fillId="7" borderId="30" xfId="0" applyNumberFormat="1" applyFont="1" applyFill="1" applyBorder="1" applyAlignment="1">
      <alignment horizontal="center" vertical="top" wrapText="1"/>
    </xf>
    <xf numFmtId="164" fontId="1" fillId="7" borderId="49" xfId="0" applyNumberFormat="1" applyFont="1" applyFill="1" applyBorder="1" applyAlignment="1">
      <alignment horizontal="center" vertical="top" wrapText="1"/>
    </xf>
    <xf numFmtId="164" fontId="3" fillId="5" borderId="76" xfId="0" applyNumberFormat="1" applyFont="1" applyFill="1" applyBorder="1" applyAlignment="1">
      <alignment horizontal="center" vertical="top"/>
    </xf>
    <xf numFmtId="0" fontId="28" fillId="7" borderId="4" xfId="0" applyFont="1" applyFill="1" applyBorder="1" applyAlignment="1">
      <alignment horizontal="center" vertical="top" wrapText="1"/>
    </xf>
    <xf numFmtId="0" fontId="28" fillId="7" borderId="5" xfId="0" applyFont="1" applyFill="1" applyBorder="1" applyAlignment="1">
      <alignment horizontal="center" vertical="top" wrapText="1"/>
    </xf>
    <xf numFmtId="0" fontId="30" fillId="0" borderId="17" xfId="0" applyFont="1" applyBorder="1" applyAlignment="1">
      <alignment horizontal="center"/>
    </xf>
    <xf numFmtId="0" fontId="35" fillId="7" borderId="16" xfId="0" applyFont="1" applyFill="1" applyBorder="1" applyAlignment="1">
      <alignment horizontal="center" vertical="top" wrapText="1"/>
    </xf>
    <xf numFmtId="165" fontId="1" fillId="7" borderId="69" xfId="0" applyNumberFormat="1" applyFont="1" applyFill="1" applyBorder="1" applyAlignment="1">
      <alignment horizontal="left" vertical="top" wrapText="1"/>
    </xf>
    <xf numFmtId="0" fontId="29" fillId="0" borderId="43" xfId="0" applyFont="1" applyFill="1" applyBorder="1" applyAlignment="1">
      <alignment horizontal="left" vertical="top" wrapText="1"/>
    </xf>
    <xf numFmtId="0" fontId="29" fillId="0" borderId="51" xfId="0" applyNumberFormat="1" applyFont="1" applyFill="1" applyBorder="1" applyAlignment="1">
      <alignment horizontal="center" vertical="top"/>
    </xf>
    <xf numFmtId="0" fontId="4" fillId="0" borderId="43" xfId="0" applyFont="1" applyFill="1" applyBorder="1" applyAlignment="1">
      <alignment horizontal="left" vertical="top" wrapText="1"/>
    </xf>
    <xf numFmtId="0" fontId="4" fillId="0" borderId="51" xfId="0" applyNumberFormat="1" applyFont="1" applyFill="1" applyBorder="1" applyAlignment="1">
      <alignment horizontal="center" vertical="top"/>
    </xf>
    <xf numFmtId="164" fontId="29" fillId="7" borderId="4" xfId="0" applyNumberFormat="1" applyFont="1" applyFill="1" applyBorder="1" applyAlignment="1">
      <alignment horizontal="center" vertical="top"/>
    </xf>
    <xf numFmtId="164" fontId="29" fillId="7" borderId="41" xfId="0" applyNumberFormat="1" applyFont="1" applyFill="1" applyBorder="1" applyAlignment="1">
      <alignment horizontal="center" vertical="top"/>
    </xf>
    <xf numFmtId="164" fontId="3" fillId="8" borderId="19" xfId="0" applyNumberFormat="1" applyFont="1" applyFill="1" applyBorder="1" applyAlignment="1">
      <alignment horizontal="center" vertical="top" wrapText="1"/>
    </xf>
    <xf numFmtId="164" fontId="20" fillId="7" borderId="9" xfId="0" applyNumberFormat="1" applyFont="1" applyFill="1" applyBorder="1" applyAlignment="1">
      <alignment horizontal="center" vertical="top"/>
    </xf>
    <xf numFmtId="164" fontId="20" fillId="7" borderId="13" xfId="0" applyNumberFormat="1" applyFont="1" applyFill="1" applyBorder="1" applyAlignment="1">
      <alignment horizontal="center" vertical="top"/>
    </xf>
    <xf numFmtId="165" fontId="3" fillId="6" borderId="0" xfId="0" applyNumberFormat="1" applyFont="1" applyFill="1" applyBorder="1" applyAlignment="1">
      <alignment horizontal="center" vertical="top" wrapText="1"/>
    </xf>
    <xf numFmtId="165" fontId="1" fillId="6" borderId="0" xfId="0" applyNumberFormat="1" applyFont="1" applyFill="1" applyBorder="1" applyAlignment="1">
      <alignment horizontal="center" vertical="top" wrapText="1"/>
    </xf>
    <xf numFmtId="0" fontId="3" fillId="6" borderId="0" xfId="0" applyFont="1" applyFill="1" applyBorder="1" applyAlignment="1">
      <alignment horizontal="center" vertical="center" wrapText="1"/>
    </xf>
    <xf numFmtId="1" fontId="4" fillId="7" borderId="12" xfId="0" applyNumberFormat="1" applyFont="1" applyFill="1" applyBorder="1" applyAlignment="1">
      <alignment vertical="top" wrapText="1"/>
    </xf>
    <xf numFmtId="1" fontId="4" fillId="7" borderId="18" xfId="0" applyNumberFormat="1" applyFont="1" applyFill="1" applyBorder="1" applyAlignment="1">
      <alignment vertical="top" wrapText="1"/>
    </xf>
    <xf numFmtId="0" fontId="4" fillId="7" borderId="63" xfId="0" applyFont="1" applyFill="1" applyBorder="1" applyAlignment="1">
      <alignment horizontal="center" vertical="top" wrapText="1"/>
    </xf>
    <xf numFmtId="0" fontId="4" fillId="7" borderId="64" xfId="0" applyFont="1" applyFill="1" applyBorder="1" applyAlignment="1">
      <alignment horizontal="center" vertical="top" wrapText="1"/>
    </xf>
    <xf numFmtId="0" fontId="4" fillId="0" borderId="5" xfId="0" applyFont="1" applyFill="1" applyBorder="1" applyAlignment="1">
      <alignment horizontal="center" vertical="top" wrapText="1"/>
    </xf>
    <xf numFmtId="0" fontId="1" fillId="0" borderId="50" xfId="0" applyFont="1" applyFill="1" applyBorder="1" applyAlignment="1">
      <alignment horizontal="center" vertical="top" wrapText="1"/>
    </xf>
    <xf numFmtId="164" fontId="20" fillId="0" borderId="3" xfId="0" applyNumberFormat="1" applyFont="1" applyFill="1" applyBorder="1" applyAlignment="1">
      <alignment horizontal="center" vertical="top" wrapText="1"/>
    </xf>
    <xf numFmtId="164" fontId="20" fillId="0" borderId="62" xfId="0" applyNumberFormat="1" applyFont="1" applyFill="1" applyBorder="1" applyAlignment="1">
      <alignment horizontal="center" vertical="top" wrapText="1"/>
    </xf>
    <xf numFmtId="164" fontId="20" fillId="0" borderId="4" xfId="0" applyNumberFormat="1" applyFont="1" applyFill="1" applyBorder="1" applyAlignment="1">
      <alignment horizontal="center" vertical="top"/>
    </xf>
    <xf numFmtId="164" fontId="20" fillId="0" borderId="41" xfId="0" applyNumberFormat="1" applyFont="1" applyFill="1" applyBorder="1" applyAlignment="1">
      <alignment horizontal="center" vertical="top"/>
    </xf>
    <xf numFmtId="49" fontId="3" fillId="5" borderId="78" xfId="0" applyNumberFormat="1" applyFont="1" applyFill="1" applyBorder="1" applyAlignment="1">
      <alignment vertical="top"/>
    </xf>
    <xf numFmtId="0" fontId="1" fillId="7" borderId="52" xfId="0" applyFont="1" applyFill="1" applyBorder="1" applyAlignment="1">
      <alignment horizontal="left" vertical="top" wrapText="1"/>
    </xf>
    <xf numFmtId="0" fontId="1" fillId="0" borderId="43" xfId="0" applyFont="1" applyFill="1" applyBorder="1" applyAlignment="1">
      <alignment vertical="center" textRotation="90" wrapText="1"/>
    </xf>
    <xf numFmtId="165" fontId="1" fillId="0" borderId="30" xfId="0" applyNumberFormat="1" applyFont="1" applyFill="1" applyBorder="1" applyAlignment="1">
      <alignment vertical="center" textRotation="90" wrapText="1"/>
    </xf>
    <xf numFmtId="165" fontId="1" fillId="7" borderId="11" xfId="0" applyNumberFormat="1"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 xfId="0" applyNumberFormat="1" applyFont="1" applyFill="1" applyBorder="1" applyAlignment="1">
      <alignment horizontal="center" vertical="top"/>
    </xf>
    <xf numFmtId="0" fontId="4" fillId="0" borderId="28" xfId="0" applyFont="1" applyFill="1" applyBorder="1" applyAlignment="1">
      <alignment vertical="top" wrapText="1"/>
    </xf>
    <xf numFmtId="49" fontId="5" fillId="4" borderId="30" xfId="0" applyNumberFormat="1" applyFont="1" applyFill="1" applyBorder="1" applyAlignment="1">
      <alignment horizontal="center" vertical="top" wrapText="1"/>
    </xf>
    <xf numFmtId="49" fontId="5" fillId="5" borderId="4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165" fontId="1" fillId="7" borderId="26" xfId="0" applyNumberFormat="1" applyFont="1" applyFill="1" applyBorder="1" applyAlignment="1">
      <alignment horizontal="left" vertical="top" wrapText="1"/>
    </xf>
    <xf numFmtId="165" fontId="1" fillId="7" borderId="31" xfId="0" applyNumberFormat="1" applyFont="1" applyFill="1" applyBorder="1" applyAlignment="1">
      <alignment horizontal="left" vertical="top" wrapText="1"/>
    </xf>
    <xf numFmtId="49" fontId="5" fillId="7" borderId="11" xfId="0" applyNumberFormat="1" applyFont="1" applyFill="1" applyBorder="1" applyAlignment="1">
      <alignment horizontal="center" vertical="top"/>
    </xf>
    <xf numFmtId="165" fontId="1" fillId="0" borderId="27" xfId="0" applyNumberFormat="1" applyFont="1" applyFill="1" applyBorder="1" applyAlignment="1">
      <alignment horizontal="center" vertical="center" textRotation="90" wrapText="1"/>
    </xf>
    <xf numFmtId="165" fontId="1" fillId="0" borderId="30" xfId="0" applyNumberFormat="1" applyFont="1" applyFill="1" applyBorder="1" applyAlignment="1">
      <alignment horizontal="center" vertical="center" textRotation="90" wrapText="1"/>
    </xf>
    <xf numFmtId="49" fontId="3" fillId="0" borderId="5"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4" borderId="30" xfId="0" applyNumberFormat="1" applyFont="1" applyFill="1" applyBorder="1" applyAlignment="1">
      <alignment horizontal="center" vertical="top"/>
    </xf>
    <xf numFmtId="49" fontId="3" fillId="5" borderId="31" xfId="0" applyNumberFormat="1" applyFont="1" applyFill="1" applyBorder="1" applyAlignment="1">
      <alignment horizontal="center" vertical="top"/>
    </xf>
    <xf numFmtId="0" fontId="4" fillId="0" borderId="16" xfId="0" applyNumberFormat="1" applyFont="1" applyFill="1" applyBorder="1" applyAlignment="1">
      <alignment horizontal="center" vertical="top"/>
    </xf>
    <xf numFmtId="49" fontId="5" fillId="6" borderId="10" xfId="0" applyNumberFormat="1" applyFont="1" applyFill="1" applyBorder="1" applyAlignment="1">
      <alignment horizontal="center" vertical="top"/>
    </xf>
    <xf numFmtId="165" fontId="1" fillId="7" borderId="30" xfId="0" applyNumberFormat="1" applyFont="1" applyFill="1" applyBorder="1" applyAlignment="1">
      <alignment horizontal="center" vertical="center" textRotation="90" wrapText="1"/>
    </xf>
    <xf numFmtId="49" fontId="5" fillId="4" borderId="27" xfId="0" applyNumberFormat="1" applyFont="1" applyFill="1" applyBorder="1" applyAlignment="1">
      <alignment horizontal="center" vertical="top" wrapText="1"/>
    </xf>
    <xf numFmtId="49" fontId="5" fillId="4" borderId="37" xfId="0" applyNumberFormat="1" applyFont="1" applyFill="1" applyBorder="1" applyAlignment="1">
      <alignment horizontal="center" vertical="top" wrapText="1"/>
    </xf>
    <xf numFmtId="49" fontId="5" fillId="6" borderId="4" xfId="0" applyNumberFormat="1" applyFont="1" applyFill="1" applyBorder="1" applyAlignment="1">
      <alignment horizontal="center" vertical="top"/>
    </xf>
    <xf numFmtId="49" fontId="5" fillId="0" borderId="5" xfId="0" applyNumberFormat="1" applyFont="1" applyBorder="1" applyAlignment="1">
      <alignment horizontal="center" vertical="top"/>
    </xf>
    <xf numFmtId="49" fontId="5" fillId="5" borderId="72" xfId="0" applyNumberFormat="1" applyFont="1" applyFill="1" applyBorder="1" applyAlignment="1">
      <alignment horizontal="center" vertical="top"/>
    </xf>
    <xf numFmtId="49" fontId="5" fillId="5" borderId="74" xfId="0" applyNumberFormat="1" applyFont="1" applyFill="1" applyBorder="1" applyAlignment="1">
      <alignment horizontal="center" vertical="top"/>
    </xf>
    <xf numFmtId="49" fontId="5" fillId="6" borderId="25" xfId="0" applyNumberFormat="1" applyFont="1" applyFill="1" applyBorder="1" applyAlignment="1">
      <alignment horizontal="center" vertical="top"/>
    </xf>
    <xf numFmtId="0" fontId="1" fillId="0" borderId="58" xfId="0" applyFont="1" applyFill="1" applyBorder="1" applyAlignment="1">
      <alignment horizontal="center" vertical="top" wrapText="1"/>
    </xf>
    <xf numFmtId="165" fontId="3" fillId="8" borderId="45" xfId="0" applyNumberFormat="1" applyFont="1" applyFill="1" applyBorder="1" applyAlignment="1">
      <alignment horizontal="center" vertical="top" wrapText="1"/>
    </xf>
    <xf numFmtId="3" fontId="4" fillId="0" borderId="16" xfId="0" applyNumberFormat="1" applyFont="1" applyBorder="1" applyAlignment="1">
      <alignment horizontal="center" vertical="center" textRotation="90" wrapText="1"/>
    </xf>
    <xf numFmtId="3" fontId="4" fillId="0" borderId="16" xfId="0" applyNumberFormat="1" applyFont="1" applyFill="1" applyBorder="1" applyAlignment="1">
      <alignment horizontal="center" vertical="center" textRotation="90" wrapText="1"/>
    </xf>
    <xf numFmtId="164" fontId="1" fillId="6" borderId="0" xfId="0" applyNumberFormat="1" applyFont="1" applyFill="1" applyBorder="1" applyAlignment="1">
      <alignment horizontal="center" vertical="top"/>
    </xf>
    <xf numFmtId="165" fontId="3" fillId="0" borderId="0" xfId="0" applyNumberFormat="1" applyFont="1" applyFill="1" applyBorder="1" applyAlignment="1">
      <alignment horizontal="center"/>
    </xf>
    <xf numFmtId="165" fontId="1" fillId="0" borderId="0" xfId="0" applyNumberFormat="1" applyFont="1" applyAlignment="1">
      <alignment horizontal="center" vertical="top"/>
    </xf>
    <xf numFmtId="165" fontId="1" fillId="0" borderId="29" xfId="0" applyNumberFormat="1" applyFont="1" applyFill="1" applyBorder="1" applyAlignment="1">
      <alignment horizontal="center" vertical="top"/>
    </xf>
    <xf numFmtId="165" fontId="1" fillId="0" borderId="53" xfId="0" applyNumberFormat="1" applyFont="1" applyFill="1" applyBorder="1" applyAlignment="1">
      <alignment horizontal="center" vertical="top"/>
    </xf>
    <xf numFmtId="165" fontId="1" fillId="0" borderId="44" xfId="0" applyNumberFormat="1" applyFont="1" applyFill="1" applyBorder="1" applyAlignment="1">
      <alignment horizontal="center" vertical="top" wrapText="1"/>
    </xf>
    <xf numFmtId="165" fontId="3" fillId="8" borderId="45" xfId="0" applyNumberFormat="1" applyFont="1" applyFill="1" applyBorder="1" applyAlignment="1">
      <alignment horizontal="center" vertical="top"/>
    </xf>
    <xf numFmtId="165" fontId="1" fillId="0" borderId="29" xfId="0" applyNumberFormat="1" applyFont="1" applyFill="1" applyBorder="1" applyAlignment="1">
      <alignment horizontal="center" vertical="top" wrapText="1"/>
    </xf>
    <xf numFmtId="165" fontId="1" fillId="7" borderId="44" xfId="0" applyNumberFormat="1" applyFont="1" applyFill="1" applyBorder="1" applyAlignment="1">
      <alignment horizontal="center" vertical="top"/>
    </xf>
    <xf numFmtId="165" fontId="1" fillId="7" borderId="43" xfId="0" applyNumberFormat="1" applyFont="1" applyFill="1" applyBorder="1" applyAlignment="1">
      <alignment horizontal="center" vertical="top" wrapText="1"/>
    </xf>
    <xf numFmtId="165" fontId="1" fillId="7" borderId="53" xfId="0" applyNumberFormat="1" applyFont="1" applyFill="1" applyBorder="1" applyAlignment="1">
      <alignment horizontal="center" vertical="top" wrapText="1"/>
    </xf>
    <xf numFmtId="165" fontId="1" fillId="7" borderId="42" xfId="0" applyNumberFormat="1" applyFont="1" applyFill="1" applyBorder="1" applyAlignment="1">
      <alignment horizontal="center" vertical="top"/>
    </xf>
    <xf numFmtId="165" fontId="1" fillId="0" borderId="43" xfId="0" applyNumberFormat="1" applyFont="1" applyBorder="1" applyAlignment="1">
      <alignment horizontal="center" vertical="top" wrapText="1"/>
    </xf>
    <xf numFmtId="165" fontId="1" fillId="0" borderId="44" xfId="0" applyNumberFormat="1" applyFont="1" applyFill="1" applyBorder="1" applyAlignment="1">
      <alignment horizontal="center" vertical="top"/>
    </xf>
    <xf numFmtId="165" fontId="1" fillId="0" borderId="42" xfId="0" applyNumberFormat="1" applyFont="1" applyBorder="1" applyAlignment="1">
      <alignment horizontal="center" vertical="top"/>
    </xf>
    <xf numFmtId="165" fontId="1" fillId="0" borderId="29" xfId="0" applyNumberFormat="1" applyFont="1" applyBorder="1" applyAlignment="1">
      <alignment horizontal="center" vertical="top"/>
    </xf>
    <xf numFmtId="165" fontId="1" fillId="0" borderId="73" xfId="0" applyNumberFormat="1" applyFont="1" applyBorder="1" applyAlignment="1">
      <alignment horizontal="center" vertical="center" wrapText="1"/>
    </xf>
    <xf numFmtId="165" fontId="3" fillId="8" borderId="39" xfId="0" applyNumberFormat="1" applyFont="1" applyFill="1" applyBorder="1" applyAlignment="1">
      <alignment horizontal="center" vertical="top" wrapText="1"/>
    </xf>
    <xf numFmtId="165" fontId="13" fillId="0" borderId="0" xfId="0" applyNumberFormat="1" applyFont="1" applyAlignment="1">
      <alignment horizontal="center"/>
    </xf>
    <xf numFmtId="164" fontId="6" fillId="0" borderId="7" xfId="0" applyNumberFormat="1" applyFont="1" applyBorder="1" applyAlignment="1">
      <alignment horizontal="center" vertical="center" wrapText="1"/>
    </xf>
    <xf numFmtId="164" fontId="1" fillId="0" borderId="13" xfId="0" applyNumberFormat="1" applyFont="1" applyBorder="1" applyAlignment="1">
      <alignment horizontal="center" vertical="top" wrapText="1"/>
    </xf>
    <xf numFmtId="164" fontId="7" fillId="0" borderId="13" xfId="0" applyNumberFormat="1" applyFont="1" applyBorder="1" applyAlignment="1">
      <alignment horizontal="center" vertical="top" wrapText="1"/>
    </xf>
    <xf numFmtId="164" fontId="1" fillId="7" borderId="13" xfId="0" applyNumberFormat="1" applyFont="1" applyFill="1" applyBorder="1" applyAlignment="1">
      <alignment horizontal="center" vertical="top" wrapText="1"/>
    </xf>
    <xf numFmtId="164" fontId="1" fillId="7" borderId="55" xfId="0" applyNumberFormat="1" applyFont="1" applyFill="1" applyBorder="1" applyAlignment="1">
      <alignment horizontal="center" vertical="top" wrapText="1"/>
    </xf>
    <xf numFmtId="164" fontId="1" fillId="7" borderId="5" xfId="0" applyNumberFormat="1" applyFont="1" applyFill="1" applyBorder="1" applyAlignment="1">
      <alignment horizontal="center" vertical="top"/>
    </xf>
    <xf numFmtId="164" fontId="1" fillId="7" borderId="13" xfId="0" applyNumberFormat="1" applyFont="1" applyFill="1" applyBorder="1" applyAlignment="1">
      <alignment horizontal="center" vertical="top"/>
    </xf>
    <xf numFmtId="164" fontId="1" fillId="7" borderId="11" xfId="0" applyNumberFormat="1" applyFont="1" applyFill="1" applyBorder="1" applyAlignment="1">
      <alignment horizontal="center" vertical="top"/>
    </xf>
    <xf numFmtId="164" fontId="1" fillId="7" borderId="7" xfId="0" applyNumberFormat="1" applyFont="1" applyFill="1" applyBorder="1" applyAlignment="1">
      <alignment horizontal="center" vertical="top"/>
    </xf>
    <xf numFmtId="164" fontId="1" fillId="7" borderId="52" xfId="0" applyNumberFormat="1" applyFont="1" applyFill="1" applyBorder="1" applyAlignment="1">
      <alignment horizontal="center" vertical="top" wrapText="1"/>
    </xf>
    <xf numFmtId="164" fontId="1" fillId="0" borderId="7" xfId="0" applyNumberFormat="1" applyFont="1" applyFill="1" applyBorder="1" applyAlignment="1">
      <alignment horizontal="center" vertical="top"/>
    </xf>
    <xf numFmtId="164" fontId="1" fillId="0" borderId="5" xfId="0" applyNumberFormat="1" applyFont="1" applyFill="1" applyBorder="1" applyAlignment="1">
      <alignment horizontal="center" vertical="top"/>
    </xf>
    <xf numFmtId="164" fontId="1" fillId="6" borderId="52" xfId="0" applyNumberFormat="1" applyFont="1" applyFill="1" applyBorder="1" applyAlignment="1">
      <alignment horizontal="center" vertical="top"/>
    </xf>
    <xf numFmtId="164" fontId="1" fillId="0" borderId="13" xfId="0" applyNumberFormat="1" applyFont="1" applyFill="1" applyBorder="1" applyAlignment="1">
      <alignment horizontal="center" vertical="top"/>
    </xf>
    <xf numFmtId="165" fontId="1" fillId="7" borderId="56" xfId="0" applyNumberFormat="1" applyFont="1" applyFill="1" applyBorder="1" applyAlignment="1">
      <alignment horizontal="center" vertical="top" wrapText="1"/>
    </xf>
    <xf numFmtId="164" fontId="1" fillId="0" borderId="55"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164" fontId="1" fillId="0" borderId="7" xfId="0" applyNumberFormat="1" applyFont="1" applyFill="1" applyBorder="1" applyAlignment="1">
      <alignment horizontal="center" vertical="top" wrapText="1"/>
    </xf>
    <xf numFmtId="164" fontId="1" fillId="7" borderId="11" xfId="0" applyNumberFormat="1" applyFont="1" applyFill="1" applyBorder="1" applyAlignment="1">
      <alignment horizontal="center" vertical="top" wrapText="1"/>
    </xf>
    <xf numFmtId="164" fontId="1" fillId="7" borderId="52" xfId="0" applyNumberFormat="1" applyFont="1" applyFill="1" applyBorder="1" applyAlignment="1">
      <alignment horizontal="center" vertical="top"/>
    </xf>
    <xf numFmtId="164" fontId="1" fillId="0" borderId="73" xfId="0" applyNumberFormat="1" applyFont="1" applyFill="1" applyBorder="1" applyAlignment="1">
      <alignment horizontal="center" vertical="top" wrapText="1"/>
    </xf>
    <xf numFmtId="164" fontId="1" fillId="7" borderId="70" xfId="0" applyNumberFormat="1" applyFont="1" applyFill="1" applyBorder="1" applyAlignment="1">
      <alignment horizontal="center" vertical="top"/>
    </xf>
    <xf numFmtId="0" fontId="36" fillId="6" borderId="4" xfId="0" applyFont="1" applyFill="1" applyBorder="1" applyAlignment="1">
      <alignment horizontal="center" vertical="top"/>
    </xf>
    <xf numFmtId="0" fontId="36" fillId="6" borderId="10" xfId="0" applyFont="1" applyFill="1" applyBorder="1" applyAlignment="1">
      <alignment horizontal="center" vertical="top"/>
    </xf>
    <xf numFmtId="0" fontId="36" fillId="0" borderId="10" xfId="0" applyFont="1" applyFill="1" applyBorder="1" applyAlignment="1">
      <alignment horizontal="center" vertical="top"/>
    </xf>
    <xf numFmtId="0" fontId="36" fillId="0" borderId="16" xfId="0" applyFont="1" applyFill="1" applyBorder="1" applyAlignment="1">
      <alignment horizontal="center" vertical="top"/>
    </xf>
    <xf numFmtId="0" fontId="36" fillId="0" borderId="10" xfId="0" applyFont="1" applyFill="1" applyBorder="1" applyAlignment="1">
      <alignment horizontal="center" vertical="top" wrapText="1"/>
    </xf>
    <xf numFmtId="0" fontId="36" fillId="0" borderId="3" xfId="0" applyFont="1" applyFill="1" applyBorder="1" applyAlignment="1">
      <alignment horizontal="center" vertical="top" wrapText="1"/>
    </xf>
    <xf numFmtId="0" fontId="36" fillId="7" borderId="10" xfId="0" applyFont="1" applyFill="1" applyBorder="1" applyAlignment="1">
      <alignment horizontal="center" vertical="top" wrapText="1"/>
    </xf>
    <xf numFmtId="0" fontId="36" fillId="7" borderId="54" xfId="0" applyFont="1" applyFill="1" applyBorder="1" applyAlignment="1">
      <alignment horizontal="center" vertical="top" wrapText="1"/>
    </xf>
    <xf numFmtId="0" fontId="36" fillId="0" borderId="16" xfId="0" applyFont="1" applyFill="1" applyBorder="1" applyAlignment="1">
      <alignment horizontal="center" vertical="top" wrapText="1"/>
    </xf>
    <xf numFmtId="1" fontId="36" fillId="0" borderId="3" xfId="0" applyNumberFormat="1" applyFont="1" applyFill="1" applyBorder="1" applyAlignment="1">
      <alignment horizontal="center" vertical="top"/>
    </xf>
    <xf numFmtId="49" fontId="36" fillId="0" borderId="9" xfId="0" applyNumberFormat="1" applyFont="1" applyFill="1" applyBorder="1" applyAlignment="1">
      <alignment horizontal="center" vertical="top"/>
    </xf>
    <xf numFmtId="49" fontId="36" fillId="0" borderId="10" xfId="0" applyNumberFormat="1" applyFont="1" applyFill="1" applyBorder="1" applyAlignment="1">
      <alignment horizontal="center" vertical="top"/>
    </xf>
    <xf numFmtId="1" fontId="36" fillId="0" borderId="16" xfId="0" applyNumberFormat="1" applyFont="1" applyFill="1" applyBorder="1" applyAlignment="1">
      <alignment horizontal="center" vertical="top"/>
    </xf>
    <xf numFmtId="0" fontId="38" fillId="0" borderId="16" xfId="0" applyFont="1" applyBorder="1" applyAlignment="1">
      <alignment horizontal="center"/>
    </xf>
    <xf numFmtId="0" fontId="36" fillId="7" borderId="4" xfId="0" applyFont="1" applyFill="1" applyBorder="1" applyAlignment="1">
      <alignment horizontal="center" vertical="top" wrapText="1"/>
    </xf>
    <xf numFmtId="165" fontId="36" fillId="0" borderId="0" xfId="0" applyNumberFormat="1" applyFont="1" applyFill="1" applyBorder="1" applyAlignment="1">
      <alignment horizontal="center" vertical="top"/>
    </xf>
    <xf numFmtId="165" fontId="36" fillId="6" borderId="0" xfId="0" applyNumberFormat="1" applyFont="1" applyFill="1" applyBorder="1" applyAlignment="1">
      <alignment horizontal="center" vertical="top" wrapText="1"/>
    </xf>
    <xf numFmtId="165" fontId="36" fillId="7" borderId="0" xfId="0" applyNumberFormat="1" applyFont="1" applyFill="1" applyBorder="1" applyAlignment="1">
      <alignment horizontal="center" vertical="top" wrapText="1"/>
    </xf>
    <xf numFmtId="0" fontId="37" fillId="0" borderId="0" xfId="0" applyFont="1" applyAlignment="1">
      <alignment horizontal="center" vertical="top"/>
    </xf>
    <xf numFmtId="0" fontId="39" fillId="0" borderId="0" xfId="0" applyFont="1" applyAlignment="1">
      <alignment horizontal="center"/>
    </xf>
    <xf numFmtId="0" fontId="1" fillId="6" borderId="31" xfId="0" applyFont="1" applyFill="1" applyBorder="1" applyAlignment="1">
      <alignment horizontal="center" vertical="top"/>
    </xf>
    <xf numFmtId="0" fontId="1" fillId="0" borderId="31" xfId="0" applyFont="1" applyFill="1" applyBorder="1" applyAlignment="1">
      <alignment horizontal="center" vertical="top"/>
    </xf>
    <xf numFmtId="0" fontId="1" fillId="0" borderId="25" xfId="0" applyFont="1" applyFill="1" applyBorder="1" applyAlignment="1">
      <alignment horizontal="center" vertical="top"/>
    </xf>
    <xf numFmtId="0" fontId="1" fillId="0" borderId="31" xfId="0" applyFont="1" applyFill="1" applyBorder="1" applyAlignment="1">
      <alignment horizontal="center" vertical="top" wrapText="1"/>
    </xf>
    <xf numFmtId="0" fontId="1" fillId="7" borderId="31" xfId="0" applyFont="1" applyFill="1" applyBorder="1" applyAlignment="1">
      <alignment horizontal="center" vertical="top" wrapText="1"/>
    </xf>
    <xf numFmtId="0" fontId="1" fillId="7" borderId="34" xfId="0" applyFont="1" applyFill="1" applyBorder="1" applyAlignment="1">
      <alignment horizontal="center" vertical="top" wrapText="1"/>
    </xf>
    <xf numFmtId="49" fontId="1" fillId="0" borderId="68"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0" fontId="2" fillId="0" borderId="25" xfId="0" applyFont="1" applyBorder="1" applyAlignment="1">
      <alignment horizontal="center"/>
    </xf>
    <xf numFmtId="1" fontId="1" fillId="0" borderId="73" xfId="0" applyNumberFormat="1" applyFont="1" applyFill="1" applyBorder="1" applyAlignment="1">
      <alignment horizontal="center" vertical="top"/>
    </xf>
    <xf numFmtId="49" fontId="1" fillId="0" borderId="7"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1" fontId="1" fillId="0" borderId="40" xfId="0" applyNumberFormat="1" applyFont="1" applyBorder="1" applyAlignment="1">
      <alignment horizontal="center" vertical="top"/>
    </xf>
    <xf numFmtId="1" fontId="1" fillId="0" borderId="34" xfId="0" applyNumberFormat="1" applyFont="1" applyBorder="1" applyAlignment="1">
      <alignment horizontal="center" vertical="top"/>
    </xf>
    <xf numFmtId="1" fontId="2" fillId="0" borderId="31" xfId="0" applyNumberFormat="1" applyFont="1" applyBorder="1" applyAlignment="1">
      <alignment horizontal="center"/>
    </xf>
    <xf numFmtId="49" fontId="2" fillId="0" borderId="25" xfId="0" applyNumberFormat="1" applyFont="1" applyBorder="1" applyAlignment="1">
      <alignment horizontal="center"/>
    </xf>
    <xf numFmtId="1" fontId="4" fillId="7" borderId="5" xfId="0" applyNumberFormat="1" applyFont="1" applyFill="1" applyBorder="1" applyAlignment="1">
      <alignment horizontal="center" vertical="top" wrapText="1"/>
    </xf>
    <xf numFmtId="164" fontId="6" fillId="0" borderId="5" xfId="0" applyNumberFormat="1" applyFont="1" applyBorder="1" applyAlignment="1">
      <alignment horizontal="center" vertical="center" wrapText="1"/>
    </xf>
    <xf numFmtId="164" fontId="1" fillId="0" borderId="52" xfId="0" applyNumberFormat="1" applyFont="1" applyFill="1" applyBorder="1" applyAlignment="1">
      <alignment horizontal="center" vertical="top"/>
    </xf>
    <xf numFmtId="49" fontId="1" fillId="7" borderId="0" xfId="0" applyNumberFormat="1" applyFont="1" applyFill="1" applyBorder="1" applyAlignment="1">
      <alignment horizontal="left" vertical="top"/>
    </xf>
    <xf numFmtId="0" fontId="37" fillId="0" borderId="4" xfId="0" applyNumberFormat="1" applyFont="1" applyFill="1" applyBorder="1" applyAlignment="1">
      <alignment horizontal="center" vertical="top"/>
    </xf>
    <xf numFmtId="0" fontId="37" fillId="0" borderId="16" xfId="0" applyNumberFormat="1" applyFont="1" applyFill="1" applyBorder="1" applyAlignment="1">
      <alignment horizontal="center" vertical="top"/>
    </xf>
    <xf numFmtId="165" fontId="1" fillId="7" borderId="40" xfId="0" applyNumberFormat="1" applyFont="1" applyFill="1" applyBorder="1" applyAlignment="1">
      <alignment horizontal="left" vertical="top" wrapText="1"/>
    </xf>
    <xf numFmtId="49" fontId="5" fillId="7" borderId="5" xfId="0" applyNumberFormat="1" applyFont="1" applyFill="1" applyBorder="1" applyAlignment="1">
      <alignment horizontal="center" vertical="top"/>
    </xf>
    <xf numFmtId="0" fontId="4" fillId="7" borderId="13" xfId="0" applyFont="1" applyFill="1" applyBorder="1" applyAlignment="1">
      <alignment horizontal="center" vertical="top" wrapText="1"/>
    </xf>
    <xf numFmtId="0" fontId="1" fillId="0" borderId="26" xfId="0" applyFont="1" applyFill="1" applyBorder="1" applyAlignment="1">
      <alignment horizontal="center" vertical="top" wrapText="1"/>
    </xf>
    <xf numFmtId="164" fontId="3" fillId="8" borderId="17" xfId="0" applyNumberFormat="1" applyFont="1" applyFill="1" applyBorder="1" applyAlignment="1">
      <alignment horizontal="center" vertical="top"/>
    </xf>
    <xf numFmtId="164" fontId="3" fillId="8" borderId="23" xfId="0" applyNumberFormat="1" applyFont="1" applyFill="1" applyBorder="1" applyAlignment="1">
      <alignment horizontal="center" vertical="top"/>
    </xf>
    <xf numFmtId="164" fontId="3" fillId="8" borderId="16" xfId="0" applyNumberFormat="1" applyFont="1" applyFill="1" applyBorder="1" applyAlignment="1">
      <alignment horizontal="center" vertical="top"/>
    </xf>
    <xf numFmtId="164" fontId="3" fillId="8" borderId="1" xfId="0" applyNumberFormat="1" applyFont="1" applyFill="1" applyBorder="1" applyAlignment="1">
      <alignment horizontal="center" vertical="top"/>
    </xf>
    <xf numFmtId="0" fontId="1" fillId="7" borderId="37" xfId="0" applyFont="1" applyFill="1" applyBorder="1" applyAlignment="1">
      <alignment vertical="top" wrapText="1"/>
    </xf>
    <xf numFmtId="0" fontId="36" fillId="7" borderId="16" xfId="0" applyFont="1" applyFill="1" applyBorder="1" applyAlignment="1">
      <alignment horizontal="center" vertical="top" wrapText="1"/>
    </xf>
    <xf numFmtId="0" fontId="1" fillId="7" borderId="16" xfId="0" applyFont="1" applyFill="1" applyBorder="1" applyAlignment="1">
      <alignment horizontal="center" vertical="top" wrapText="1"/>
    </xf>
    <xf numFmtId="0" fontId="1" fillId="7" borderId="25" xfId="0" applyFont="1" applyFill="1" applyBorder="1" applyAlignment="1">
      <alignment horizontal="center" vertical="top" wrapText="1"/>
    </xf>
    <xf numFmtId="0" fontId="1" fillId="7" borderId="17" xfId="0" applyFont="1" applyFill="1" applyBorder="1" applyAlignment="1">
      <alignment horizontal="center" vertical="top" wrapText="1"/>
    </xf>
    <xf numFmtId="165" fontId="1" fillId="0" borderId="56" xfId="0" applyNumberFormat="1" applyFont="1" applyFill="1" applyBorder="1" applyAlignment="1">
      <alignment horizontal="center" vertical="top" wrapText="1"/>
    </xf>
    <xf numFmtId="164" fontId="1" fillId="0" borderId="13" xfId="0" applyNumberFormat="1" applyFont="1" applyFill="1" applyBorder="1" applyAlignment="1">
      <alignment horizontal="center" vertical="top" wrapText="1"/>
    </xf>
    <xf numFmtId="164" fontId="1" fillId="0" borderId="56" xfId="0" applyNumberFormat="1" applyFont="1" applyFill="1" applyBorder="1" applyAlignment="1">
      <alignment horizontal="center" vertical="top" wrapText="1"/>
    </xf>
    <xf numFmtId="0" fontId="36" fillId="0" borderId="4" xfId="0" applyFont="1" applyFill="1" applyBorder="1" applyAlignment="1">
      <alignment horizontal="center" vertical="top" wrapText="1"/>
    </xf>
    <xf numFmtId="164" fontId="1" fillId="6" borderId="11"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0" fontId="1" fillId="0" borderId="28" xfId="0" applyFont="1" applyBorder="1" applyAlignment="1">
      <alignment horizontal="center" vertical="top" wrapText="1"/>
    </xf>
    <xf numFmtId="165" fontId="1" fillId="7" borderId="29" xfId="0" applyNumberFormat="1" applyFont="1" applyFill="1" applyBorder="1" applyAlignment="1">
      <alignment horizontal="center" vertical="top"/>
    </xf>
    <xf numFmtId="165" fontId="1" fillId="6" borderId="56" xfId="0" applyNumberFormat="1" applyFont="1" applyFill="1" applyBorder="1" applyAlignment="1">
      <alignment horizontal="center" vertical="top"/>
    </xf>
    <xf numFmtId="164" fontId="1" fillId="6" borderId="13" xfId="0" applyNumberFormat="1" applyFont="1" applyFill="1" applyBorder="1" applyAlignment="1">
      <alignment horizontal="center" vertical="top"/>
    </xf>
    <xf numFmtId="164" fontId="1" fillId="6" borderId="9"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5" fontId="1" fillId="0" borderId="44" xfId="0" applyNumberFormat="1" applyFont="1" applyBorder="1" applyAlignment="1">
      <alignment horizontal="center" vertical="top" wrapText="1"/>
    </xf>
    <xf numFmtId="49" fontId="36" fillId="0" borderId="51" xfId="0" applyNumberFormat="1" applyFont="1" applyFill="1" applyBorder="1" applyAlignment="1">
      <alignment horizontal="center" vertical="top"/>
    </xf>
    <xf numFmtId="49" fontId="1" fillId="0" borderId="51" xfId="0" applyNumberFormat="1" applyFont="1" applyFill="1" applyBorder="1" applyAlignment="1">
      <alignment horizontal="center" vertical="top"/>
    </xf>
    <xf numFmtId="49" fontId="1" fillId="0" borderId="70" xfId="0" applyNumberFormat="1" applyFont="1" applyFill="1" applyBorder="1" applyAlignment="1">
      <alignment horizontal="center" vertical="top"/>
    </xf>
    <xf numFmtId="49" fontId="1" fillId="0" borderId="52" xfId="0" applyNumberFormat="1" applyFont="1" applyFill="1" applyBorder="1" applyAlignment="1">
      <alignment horizontal="center" vertical="top"/>
    </xf>
    <xf numFmtId="49" fontId="36" fillId="0" borderId="54" xfId="0" applyNumberFormat="1" applyFont="1" applyFill="1" applyBorder="1" applyAlignment="1">
      <alignment horizontal="center" vertical="top"/>
    </xf>
    <xf numFmtId="49" fontId="1" fillId="0" borderId="71" xfId="0" applyNumberFormat="1" applyFont="1" applyFill="1" applyBorder="1" applyAlignment="1">
      <alignment horizontal="center" vertical="top"/>
    </xf>
    <xf numFmtId="49" fontId="1" fillId="0" borderId="55" xfId="0" applyNumberFormat="1" applyFont="1" applyFill="1" applyBorder="1" applyAlignment="1">
      <alignment horizontal="center" vertical="top"/>
    </xf>
    <xf numFmtId="0" fontId="4" fillId="0" borderId="14" xfId="0" applyFont="1" applyFill="1" applyBorder="1" applyAlignment="1">
      <alignment vertical="top" wrapText="1"/>
    </xf>
    <xf numFmtId="0" fontId="1" fillId="7" borderId="27" xfId="0" applyFont="1" applyFill="1" applyBorder="1" applyAlignment="1">
      <alignment vertical="top" wrapText="1"/>
    </xf>
    <xf numFmtId="0" fontId="1" fillId="7" borderId="40" xfId="0" applyFont="1" applyFill="1" applyBorder="1" applyAlignment="1">
      <alignment horizontal="center" vertical="top" wrapText="1"/>
    </xf>
    <xf numFmtId="0" fontId="36" fillId="7" borderId="40" xfId="0" applyFont="1" applyFill="1" applyBorder="1" applyAlignment="1">
      <alignment horizontal="center" vertical="top" wrapText="1"/>
    </xf>
    <xf numFmtId="0" fontId="1" fillId="7" borderId="14" xfId="0" applyFont="1" applyFill="1" applyBorder="1" applyAlignment="1">
      <alignment vertical="top" wrapText="1"/>
    </xf>
    <xf numFmtId="0" fontId="36" fillId="7" borderId="15" xfId="0" applyFont="1" applyFill="1" applyBorder="1" applyAlignment="1">
      <alignment horizontal="center" vertical="top" wrapText="1"/>
    </xf>
    <xf numFmtId="0" fontId="1" fillId="7" borderId="15" xfId="0" applyFont="1" applyFill="1" applyBorder="1" applyAlignment="1">
      <alignment horizontal="center" vertical="top" wrapText="1"/>
    </xf>
    <xf numFmtId="0" fontId="1" fillId="7" borderId="36" xfId="0" applyFont="1" applyFill="1" applyBorder="1" applyAlignment="1">
      <alignment horizontal="center" vertical="top" wrapText="1"/>
    </xf>
    <xf numFmtId="164" fontId="1" fillId="7" borderId="8" xfId="0" applyNumberFormat="1" applyFont="1" applyFill="1" applyBorder="1" applyAlignment="1">
      <alignment horizontal="center" vertical="top"/>
    </xf>
    <xf numFmtId="0" fontId="3" fillId="8" borderId="18" xfId="0" applyFont="1" applyFill="1" applyBorder="1" applyAlignment="1">
      <alignment horizontal="center" vertical="top"/>
    </xf>
    <xf numFmtId="49" fontId="1" fillId="7" borderId="25" xfId="0" applyNumberFormat="1" applyFont="1" applyFill="1" applyBorder="1" applyAlignment="1">
      <alignment horizontal="center" vertical="top"/>
    </xf>
    <xf numFmtId="164" fontId="1" fillId="7" borderId="27" xfId="0" applyNumberFormat="1" applyFont="1" applyFill="1" applyBorder="1" applyAlignment="1">
      <alignment horizontal="center" vertical="top"/>
    </xf>
    <xf numFmtId="164" fontId="3" fillId="8" borderId="58" xfId="0" applyNumberFormat="1" applyFont="1" applyFill="1" applyBorder="1" applyAlignment="1">
      <alignment horizontal="center" vertical="top"/>
    </xf>
    <xf numFmtId="164" fontId="1" fillId="0" borderId="8" xfId="0" applyNumberFormat="1" applyFont="1" applyBorder="1" applyAlignment="1">
      <alignment horizontal="center" vertical="top" wrapText="1"/>
    </xf>
    <xf numFmtId="164" fontId="1" fillId="0" borderId="59" xfId="0" applyNumberFormat="1" applyFont="1" applyBorder="1" applyAlignment="1">
      <alignment horizontal="center" vertical="top" wrapText="1"/>
    </xf>
    <xf numFmtId="164" fontId="1" fillId="7" borderId="59" xfId="0" applyNumberFormat="1" applyFont="1" applyFill="1" applyBorder="1" applyAlignment="1">
      <alignment horizontal="center" vertical="top" wrapText="1"/>
    </xf>
    <xf numFmtId="164" fontId="1" fillId="7" borderId="63" xfId="0" applyNumberFormat="1" applyFont="1" applyFill="1" applyBorder="1" applyAlignment="1">
      <alignment horizontal="center" vertical="top" wrapText="1"/>
    </xf>
    <xf numFmtId="164" fontId="7" fillId="0" borderId="8" xfId="0" applyNumberFormat="1" applyFont="1" applyBorder="1" applyAlignment="1">
      <alignment horizontal="center" vertical="top" wrapText="1"/>
    </xf>
    <xf numFmtId="164" fontId="1" fillId="7" borderId="46" xfId="0" applyNumberFormat="1" applyFont="1" applyFill="1" applyBorder="1" applyAlignment="1">
      <alignment horizontal="center" vertical="top"/>
    </xf>
    <xf numFmtId="164" fontId="1" fillId="7" borderId="75" xfId="0" applyNumberFormat="1" applyFont="1" applyFill="1" applyBorder="1" applyAlignment="1">
      <alignment horizontal="center" vertical="top"/>
    </xf>
    <xf numFmtId="164" fontId="3" fillId="8" borderId="74" xfId="0" applyNumberFormat="1" applyFont="1" applyFill="1" applyBorder="1" applyAlignment="1">
      <alignment horizontal="center" vertical="top"/>
    </xf>
    <xf numFmtId="164" fontId="3" fillId="8" borderId="58" xfId="0" applyNumberFormat="1" applyFont="1" applyFill="1" applyBorder="1" applyAlignment="1">
      <alignment horizontal="center" vertical="top" wrapText="1"/>
    </xf>
    <xf numFmtId="164" fontId="3" fillId="8" borderId="66" xfId="0" applyNumberFormat="1" applyFont="1" applyFill="1" applyBorder="1" applyAlignment="1">
      <alignment horizontal="center" vertical="top" wrapText="1"/>
    </xf>
    <xf numFmtId="164" fontId="1" fillId="0" borderId="46" xfId="0" applyNumberFormat="1" applyFont="1" applyFill="1" applyBorder="1" applyAlignment="1">
      <alignment horizontal="center" vertical="top"/>
    </xf>
    <xf numFmtId="164" fontId="1" fillId="7" borderId="72" xfId="0" applyNumberFormat="1" applyFont="1" applyFill="1" applyBorder="1" applyAlignment="1">
      <alignment horizontal="center" vertical="top"/>
    </xf>
    <xf numFmtId="164" fontId="1" fillId="6" borderId="8" xfId="0" applyNumberFormat="1" applyFont="1" applyFill="1" applyBorder="1" applyAlignment="1">
      <alignment horizontal="center" vertical="top"/>
    </xf>
    <xf numFmtId="164" fontId="1" fillId="6" borderId="35" xfId="0" applyNumberFormat="1" applyFont="1" applyFill="1" applyBorder="1" applyAlignment="1">
      <alignment horizontal="center" vertical="top"/>
    </xf>
    <xf numFmtId="164" fontId="1" fillId="6" borderId="30" xfId="0" applyNumberFormat="1" applyFont="1" applyFill="1" applyBorder="1" applyAlignment="1">
      <alignment horizontal="center" vertical="top"/>
    </xf>
    <xf numFmtId="164" fontId="1" fillId="0" borderId="27" xfId="0" applyNumberFormat="1" applyFont="1" applyFill="1" applyBorder="1" applyAlignment="1">
      <alignment horizontal="center" vertical="top"/>
    </xf>
    <xf numFmtId="164" fontId="1" fillId="0" borderId="8" xfId="0" applyNumberFormat="1" applyFont="1" applyFill="1" applyBorder="1" applyAlignment="1">
      <alignment horizontal="center" vertical="top"/>
    </xf>
    <xf numFmtId="164" fontId="1" fillId="0" borderId="2" xfId="0" applyNumberFormat="1" applyFont="1" applyFill="1" applyBorder="1" applyAlignment="1">
      <alignment horizontal="center" vertical="top"/>
    </xf>
    <xf numFmtId="164" fontId="1" fillId="0" borderId="30" xfId="0" applyNumberFormat="1" applyFont="1" applyFill="1" applyBorder="1" applyAlignment="1">
      <alignment horizontal="center" vertical="top"/>
    </xf>
    <xf numFmtId="164" fontId="1" fillId="6" borderId="63" xfId="0" applyNumberFormat="1" applyFont="1" applyFill="1" applyBorder="1" applyAlignment="1">
      <alignment horizontal="center" vertical="top"/>
    </xf>
    <xf numFmtId="164" fontId="1" fillId="6" borderId="49" xfId="0" applyNumberFormat="1" applyFont="1" applyFill="1" applyBorder="1" applyAlignment="1">
      <alignment horizontal="center" vertical="top"/>
    </xf>
    <xf numFmtId="164" fontId="1" fillId="0" borderId="63" xfId="0" applyNumberFormat="1" applyFont="1" applyFill="1" applyBorder="1" applyAlignment="1">
      <alignment horizontal="center" vertical="top"/>
    </xf>
    <xf numFmtId="0" fontId="1" fillId="0" borderId="0" xfId="0" applyNumberFormat="1" applyFont="1" applyAlignment="1">
      <alignment vertical="top" wrapText="1"/>
    </xf>
    <xf numFmtId="49" fontId="4" fillId="7" borderId="47" xfId="0" applyNumberFormat="1" applyFont="1" applyFill="1" applyBorder="1" applyAlignment="1">
      <alignment horizontal="center" vertical="top" wrapText="1"/>
    </xf>
    <xf numFmtId="49" fontId="4" fillId="7" borderId="58" xfId="0" applyNumberFormat="1" applyFont="1" applyFill="1" applyBorder="1" applyAlignment="1">
      <alignment horizontal="center" vertical="top" wrapText="1"/>
    </xf>
    <xf numFmtId="49" fontId="1" fillId="7" borderId="0" xfId="0" applyNumberFormat="1" applyFont="1" applyFill="1" applyBorder="1" applyAlignment="1">
      <alignment horizontal="left" vertical="top" wrapText="1"/>
    </xf>
    <xf numFmtId="0" fontId="4" fillId="0" borderId="0" xfId="0" applyNumberFormat="1" applyFont="1" applyAlignment="1">
      <alignment horizontal="center" vertical="top" wrapText="1"/>
    </xf>
    <xf numFmtId="0" fontId="13" fillId="0" borderId="0" xfId="0" applyFont="1" applyAlignment="1">
      <alignment horizontal="center" wrapText="1"/>
    </xf>
    <xf numFmtId="165" fontId="3" fillId="0" borderId="2" xfId="0" applyNumberFormat="1" applyFont="1" applyBorder="1" applyAlignment="1">
      <alignment horizontal="center" vertical="top" wrapText="1"/>
    </xf>
    <xf numFmtId="165" fontId="1" fillId="6" borderId="6" xfId="0" applyNumberFormat="1" applyFont="1" applyFill="1" applyBorder="1" applyAlignment="1">
      <alignment horizontal="center" vertical="top" wrapText="1"/>
    </xf>
    <xf numFmtId="164" fontId="1" fillId="7" borderId="5" xfId="0" applyNumberFormat="1" applyFont="1" applyFill="1" applyBorder="1" applyAlignment="1">
      <alignment horizontal="center" vertical="top" wrapText="1"/>
    </xf>
    <xf numFmtId="164" fontId="1" fillId="7" borderId="72" xfId="0" applyNumberFormat="1" applyFont="1" applyFill="1" applyBorder="1" applyAlignment="1">
      <alignment horizontal="center" vertical="top" wrapText="1"/>
    </xf>
    <xf numFmtId="164" fontId="1" fillId="7" borderId="47" xfId="0" applyNumberFormat="1" applyFont="1" applyFill="1" applyBorder="1" applyAlignment="1">
      <alignment horizontal="center" vertical="top" wrapText="1"/>
    </xf>
    <xf numFmtId="1" fontId="36" fillId="7" borderId="54" xfId="0" applyNumberFormat="1" applyFont="1" applyFill="1" applyBorder="1" applyAlignment="1">
      <alignment horizontal="center" vertical="top" wrapText="1"/>
    </xf>
    <xf numFmtId="165" fontId="1" fillId="6" borderId="57" xfId="0" applyNumberFormat="1" applyFont="1" applyFill="1" applyBorder="1" applyAlignment="1">
      <alignment horizontal="center" vertical="top" wrapText="1"/>
    </xf>
    <xf numFmtId="164" fontId="1" fillId="7" borderId="77" xfId="0" applyNumberFormat="1" applyFont="1" applyFill="1" applyBorder="1" applyAlignment="1">
      <alignment horizontal="center" vertical="top" wrapText="1"/>
    </xf>
    <xf numFmtId="1" fontId="36" fillId="7" borderId="10" xfId="0" applyNumberFormat="1" applyFont="1" applyFill="1" applyBorder="1" applyAlignment="1">
      <alignment horizontal="center" vertical="top" wrapText="1"/>
    </xf>
    <xf numFmtId="0" fontId="37" fillId="7" borderId="4" xfId="0" applyFont="1" applyFill="1" applyBorder="1" applyAlignment="1">
      <alignment horizontal="center" vertical="top" wrapText="1"/>
    </xf>
    <xf numFmtId="164" fontId="3" fillId="8" borderId="66" xfId="0" applyNumberFormat="1" applyFont="1" applyFill="1" applyBorder="1" applyAlignment="1">
      <alignment horizontal="center" vertical="top"/>
    </xf>
    <xf numFmtId="165" fontId="1" fillId="7" borderId="0" xfId="0" applyNumberFormat="1" applyFont="1" applyFill="1" applyBorder="1" applyAlignment="1">
      <alignment horizontal="center" vertical="top"/>
    </xf>
    <xf numFmtId="164" fontId="1" fillId="7" borderId="48" xfId="0" applyNumberFormat="1" applyFont="1" applyFill="1" applyBorder="1" applyAlignment="1">
      <alignment horizontal="center" vertical="top"/>
    </xf>
    <xf numFmtId="0" fontId="36" fillId="0" borderId="54" xfId="0" applyFont="1" applyFill="1" applyBorder="1" applyAlignment="1">
      <alignment horizontal="center" vertical="top" wrapText="1"/>
    </xf>
    <xf numFmtId="0" fontId="1" fillId="0" borderId="54" xfId="0" applyFont="1" applyFill="1" applyBorder="1" applyAlignment="1">
      <alignment horizontal="center" vertical="top" wrapText="1"/>
    </xf>
    <xf numFmtId="0" fontId="1" fillId="0" borderId="55" xfId="0" applyFont="1" applyFill="1" applyBorder="1" applyAlignment="1">
      <alignment horizontal="center" vertical="top" wrapText="1"/>
    </xf>
    <xf numFmtId="0" fontId="1" fillId="0" borderId="31" xfId="0" applyFont="1" applyBorder="1" applyAlignment="1">
      <alignment horizontal="left" vertical="top" wrapText="1"/>
    </xf>
    <xf numFmtId="49" fontId="3" fillId="7" borderId="5" xfId="0" applyNumberFormat="1" applyFont="1" applyFill="1" applyBorder="1" applyAlignment="1">
      <alignment horizontal="center" vertical="top"/>
    </xf>
    <xf numFmtId="165" fontId="1" fillId="7" borderId="6" xfId="0" applyNumberFormat="1" applyFont="1" applyFill="1" applyBorder="1" applyAlignment="1">
      <alignment horizontal="center" vertical="top" wrapText="1"/>
    </xf>
    <xf numFmtId="165" fontId="1" fillId="7" borderId="42" xfId="0" applyNumberFormat="1" applyFont="1" applyFill="1" applyBorder="1" applyAlignment="1">
      <alignment horizontal="center" vertical="top" wrapText="1"/>
    </xf>
    <xf numFmtId="164" fontId="1" fillId="7" borderId="41" xfId="0" applyNumberFormat="1" applyFont="1" applyFill="1" applyBorder="1" applyAlignment="1">
      <alignment vertical="top"/>
    </xf>
    <xf numFmtId="0" fontId="1" fillId="7" borderId="27" xfId="0" applyFont="1" applyFill="1" applyBorder="1" applyAlignment="1">
      <alignment horizontal="left" vertical="top" wrapText="1"/>
    </xf>
    <xf numFmtId="165" fontId="1" fillId="7" borderId="57" xfId="0" applyNumberFormat="1" applyFont="1" applyFill="1" applyBorder="1" applyAlignment="1">
      <alignment horizontal="center" vertical="top" wrapText="1"/>
    </xf>
    <xf numFmtId="164" fontId="1" fillId="7" borderId="68" xfId="0" applyNumberFormat="1" applyFont="1" applyFill="1" applyBorder="1" applyAlignment="1">
      <alignment vertical="top"/>
    </xf>
    <xf numFmtId="0" fontId="1" fillId="7" borderId="8" xfId="0" applyFont="1" applyFill="1" applyBorder="1" applyAlignment="1">
      <alignment horizontal="left" vertical="top" wrapText="1"/>
    </xf>
    <xf numFmtId="0" fontId="36" fillId="7" borderId="9" xfId="0" applyFont="1" applyFill="1" applyBorder="1" applyAlignment="1">
      <alignment horizontal="center" vertical="top" wrapText="1"/>
    </xf>
    <xf numFmtId="0" fontId="1" fillId="7" borderId="9" xfId="0" applyFont="1" applyFill="1" applyBorder="1" applyAlignment="1">
      <alignment horizontal="center" vertical="top" wrapText="1"/>
    </xf>
    <xf numFmtId="0" fontId="1" fillId="7" borderId="59" xfId="0" applyFont="1" applyFill="1" applyBorder="1" applyAlignment="1">
      <alignment horizontal="center" vertical="top" wrapText="1"/>
    </xf>
    <xf numFmtId="165" fontId="1" fillId="7" borderId="50" xfId="0" applyNumberFormat="1" applyFont="1" applyFill="1" applyBorder="1" applyAlignment="1">
      <alignment horizontal="center" vertical="top" wrapText="1"/>
    </xf>
    <xf numFmtId="164" fontId="1" fillId="7" borderId="78" xfId="0" applyNumberFormat="1" applyFont="1" applyFill="1" applyBorder="1" applyAlignment="1">
      <alignment horizontal="center" vertical="top"/>
    </xf>
    <xf numFmtId="0" fontId="3" fillId="8" borderId="65" xfId="0" applyFont="1" applyFill="1" applyBorder="1" applyAlignment="1">
      <alignment horizontal="right" vertical="top" wrapText="1"/>
    </xf>
    <xf numFmtId="165" fontId="1" fillId="0" borderId="6" xfId="0" applyNumberFormat="1" applyFont="1" applyFill="1" applyBorder="1" applyAlignment="1">
      <alignment horizontal="center" vertical="top" wrapText="1"/>
    </xf>
    <xf numFmtId="165" fontId="1" fillId="0" borderId="42" xfId="0" applyNumberFormat="1" applyFont="1" applyFill="1" applyBorder="1" applyAlignment="1">
      <alignment horizontal="center" vertical="top" wrapText="1"/>
    </xf>
    <xf numFmtId="164" fontId="1" fillId="0" borderId="72" xfId="0" applyNumberFormat="1" applyFont="1" applyFill="1" applyBorder="1" applyAlignment="1">
      <alignment horizontal="center" vertical="top"/>
    </xf>
    <xf numFmtId="0" fontId="1" fillId="0" borderId="29" xfId="0" applyFont="1" applyFill="1" applyBorder="1" applyAlignment="1">
      <alignment horizontal="left" vertical="top" wrapText="1"/>
    </xf>
    <xf numFmtId="0" fontId="36" fillId="0" borderId="3" xfId="0" applyNumberFormat="1" applyFont="1" applyFill="1" applyBorder="1" applyAlignment="1">
      <alignment horizontal="center" vertical="top"/>
    </xf>
    <xf numFmtId="49" fontId="1" fillId="7" borderId="49" xfId="0" applyNumberFormat="1" applyFont="1" applyFill="1" applyBorder="1" applyAlignment="1">
      <alignment horizontal="center" vertical="top" wrapText="1"/>
    </xf>
    <xf numFmtId="164" fontId="1" fillId="7" borderId="55" xfId="0" applyNumberFormat="1" applyFont="1" applyFill="1" applyBorder="1" applyAlignment="1">
      <alignment horizontal="center" vertical="top"/>
    </xf>
    <xf numFmtId="0" fontId="1" fillId="0" borderId="56" xfId="0" applyFont="1" applyFill="1" applyBorder="1" applyAlignment="1">
      <alignment horizontal="left" vertical="top" wrapText="1"/>
    </xf>
    <xf numFmtId="0" fontId="36" fillId="0" borderId="9" xfId="0" applyNumberFormat="1" applyFont="1" applyFill="1" applyBorder="1" applyAlignment="1">
      <alignment horizontal="center" vertical="top"/>
    </xf>
    <xf numFmtId="0" fontId="1" fillId="0" borderId="9" xfId="0" applyNumberFormat="1" applyFont="1" applyFill="1" applyBorder="1" applyAlignment="1">
      <alignment horizontal="center" vertical="top"/>
    </xf>
    <xf numFmtId="165" fontId="1" fillId="0" borderId="12" xfId="0" applyNumberFormat="1" applyFont="1" applyFill="1" applyBorder="1" applyAlignment="1">
      <alignment horizontal="center" vertical="top" wrapText="1"/>
    </xf>
    <xf numFmtId="0" fontId="1" fillId="0" borderId="43" xfId="0" applyFont="1" applyFill="1" applyBorder="1" applyAlignment="1">
      <alignment horizontal="left" vertical="top" wrapText="1"/>
    </xf>
    <xf numFmtId="0" fontId="36" fillId="0" borderId="51" xfId="0" applyNumberFormat="1" applyFont="1" applyFill="1" applyBorder="1" applyAlignment="1">
      <alignment horizontal="center" vertical="top"/>
    </xf>
    <xf numFmtId="0" fontId="1" fillId="0" borderId="51" xfId="0" applyNumberFormat="1" applyFont="1" applyFill="1" applyBorder="1" applyAlignment="1">
      <alignment horizontal="center" vertical="top"/>
    </xf>
    <xf numFmtId="165" fontId="1" fillId="0" borderId="57" xfId="0" applyNumberFormat="1" applyFont="1" applyFill="1" applyBorder="1" applyAlignment="1">
      <alignment horizontal="center" vertical="top" wrapText="1"/>
    </xf>
    <xf numFmtId="164" fontId="1" fillId="0" borderId="75" xfId="0" applyNumberFormat="1" applyFont="1" applyFill="1" applyBorder="1" applyAlignment="1">
      <alignment horizontal="center" vertical="top"/>
    </xf>
    <xf numFmtId="0" fontId="36" fillId="0" borderId="10" xfId="0" applyNumberFormat="1" applyFont="1" applyFill="1" applyBorder="1" applyAlignment="1">
      <alignment horizontal="center" vertical="top"/>
    </xf>
    <xf numFmtId="0" fontId="1" fillId="0" borderId="10" xfId="0" applyNumberFormat="1" applyFont="1" applyFill="1" applyBorder="1" applyAlignment="1">
      <alignment horizontal="center" vertical="top"/>
    </xf>
    <xf numFmtId="0" fontId="36" fillId="0" borderId="16" xfId="0" applyNumberFormat="1" applyFont="1" applyFill="1" applyBorder="1" applyAlignment="1">
      <alignment horizontal="center" vertical="top"/>
    </xf>
    <xf numFmtId="0" fontId="1" fillId="0" borderId="1" xfId="0" applyFont="1" applyFill="1" applyBorder="1" applyAlignment="1">
      <alignment horizontal="center" vertical="top" wrapText="1"/>
    </xf>
    <xf numFmtId="165" fontId="3" fillId="7" borderId="2" xfId="0" applyNumberFormat="1" applyFont="1" applyFill="1" applyBorder="1" applyAlignment="1">
      <alignment horizontal="center" vertical="top" wrapText="1"/>
    </xf>
    <xf numFmtId="0" fontId="1" fillId="7" borderId="2" xfId="0" applyFont="1" applyFill="1" applyBorder="1" applyAlignment="1">
      <alignment vertical="top" wrapText="1"/>
    </xf>
    <xf numFmtId="0" fontId="36" fillId="7" borderId="3" xfId="0" applyFont="1" applyFill="1" applyBorder="1" applyAlignment="1">
      <alignment horizontal="center" vertical="top" wrapText="1"/>
    </xf>
    <xf numFmtId="0" fontId="1" fillId="7" borderId="3" xfId="0" applyFont="1" applyFill="1" applyBorder="1" applyAlignment="1">
      <alignment horizontal="center" vertical="top" wrapText="1"/>
    </xf>
    <xf numFmtId="0" fontId="1" fillId="7" borderId="73" xfId="0" applyFont="1" applyFill="1" applyBorder="1" applyAlignment="1">
      <alignment horizontal="center" vertical="top" wrapText="1"/>
    </xf>
    <xf numFmtId="0" fontId="1" fillId="7" borderId="7" xfId="0" applyFont="1" applyFill="1" applyBorder="1" applyAlignment="1">
      <alignment horizontal="center" vertical="top" wrapText="1"/>
    </xf>
    <xf numFmtId="165" fontId="3" fillId="5" borderId="61" xfId="0" applyNumberFormat="1" applyFont="1" applyFill="1" applyBorder="1" applyAlignment="1">
      <alignment horizontal="center" vertical="top"/>
    </xf>
    <xf numFmtId="164" fontId="1" fillId="0" borderId="77" xfId="0" applyNumberFormat="1" applyFont="1" applyFill="1" applyBorder="1" applyAlignment="1">
      <alignment horizontal="center" vertical="top"/>
    </xf>
    <xf numFmtId="164" fontId="1" fillId="0" borderId="48" xfId="0" applyNumberFormat="1" applyFont="1" applyFill="1" applyBorder="1" applyAlignment="1">
      <alignment horizontal="center" vertical="top"/>
    </xf>
    <xf numFmtId="164" fontId="1" fillId="0" borderId="46" xfId="0" applyNumberFormat="1" applyFont="1" applyFill="1" applyBorder="1" applyAlignment="1">
      <alignment horizontal="center" vertical="top" wrapText="1"/>
    </xf>
    <xf numFmtId="164" fontId="1" fillId="0" borderId="32" xfId="0" applyNumberFormat="1" applyFont="1" applyFill="1" applyBorder="1" applyAlignment="1">
      <alignment horizontal="center" vertical="top"/>
    </xf>
    <xf numFmtId="164" fontId="1" fillId="7" borderId="35" xfId="0" applyNumberFormat="1" applyFont="1" applyFill="1" applyBorder="1" applyAlignment="1">
      <alignment horizontal="center" vertical="top"/>
    </xf>
    <xf numFmtId="165" fontId="3" fillId="5" borderId="24" xfId="0" applyNumberFormat="1" applyFont="1" applyFill="1" applyBorder="1" applyAlignment="1">
      <alignment horizontal="center" vertical="top"/>
    </xf>
    <xf numFmtId="165" fontId="3" fillId="5" borderId="60" xfId="0" applyNumberFormat="1" applyFont="1" applyFill="1" applyBorder="1" applyAlignment="1">
      <alignment horizontal="center" vertical="top"/>
    </xf>
    <xf numFmtId="165" fontId="3" fillId="5" borderId="76" xfId="0" applyNumberFormat="1" applyFont="1" applyFill="1" applyBorder="1" applyAlignment="1">
      <alignment horizontal="center" vertical="top"/>
    </xf>
    <xf numFmtId="0" fontId="36" fillId="0" borderId="51" xfId="0" applyFont="1" applyFill="1" applyBorder="1" applyAlignment="1">
      <alignment horizontal="center" vertical="top" wrapText="1"/>
    </xf>
    <xf numFmtId="0" fontId="1" fillId="0" borderId="69" xfId="0" applyFont="1" applyFill="1" applyBorder="1" applyAlignment="1">
      <alignment horizontal="center" vertical="top" wrapText="1"/>
    </xf>
    <xf numFmtId="0" fontId="1" fillId="0" borderId="54" xfId="0" applyFont="1" applyFill="1" applyBorder="1" applyAlignment="1">
      <alignment horizontal="center" vertical="center" textRotation="90" wrapText="1"/>
    </xf>
    <xf numFmtId="0" fontId="1" fillId="0" borderId="34" xfId="0" applyFont="1" applyFill="1" applyBorder="1" applyAlignment="1">
      <alignment horizontal="center" vertical="center" textRotation="90" wrapText="1"/>
    </xf>
    <xf numFmtId="0" fontId="1" fillId="0" borderId="55" xfId="0" applyFont="1" applyFill="1" applyBorder="1" applyAlignment="1">
      <alignment horizontal="center" vertical="center" textRotation="90" wrapText="1"/>
    </xf>
    <xf numFmtId="0" fontId="1" fillId="6" borderId="40" xfId="0" applyFont="1" applyFill="1" applyBorder="1" applyAlignment="1">
      <alignment horizontal="center" vertical="top"/>
    </xf>
    <xf numFmtId="0" fontId="1" fillId="0" borderId="34" xfId="0" applyFont="1" applyFill="1" applyBorder="1" applyAlignment="1">
      <alignment horizontal="center" vertical="top" wrapText="1"/>
    </xf>
    <xf numFmtId="164" fontId="3" fillId="8" borderId="36" xfId="0" applyNumberFormat="1" applyFont="1" applyFill="1" applyBorder="1" applyAlignment="1">
      <alignment horizontal="center" vertical="top"/>
    </xf>
    <xf numFmtId="1" fontId="36" fillId="0" borderId="4" xfId="0" applyNumberFormat="1" applyFont="1" applyFill="1" applyBorder="1" applyAlignment="1">
      <alignment horizontal="center" vertical="top"/>
    </xf>
    <xf numFmtId="49" fontId="1" fillId="0" borderId="4" xfId="0" applyNumberFormat="1" applyFont="1" applyFill="1" applyBorder="1" applyAlignment="1">
      <alignment horizontal="center" vertical="top"/>
    </xf>
    <xf numFmtId="1" fontId="1" fillId="0" borderId="41" xfId="0" applyNumberFormat="1" applyFont="1" applyFill="1" applyBorder="1" applyAlignment="1">
      <alignment horizontal="center" vertical="top"/>
    </xf>
    <xf numFmtId="49" fontId="1" fillId="0" borderId="5" xfId="0" applyNumberFormat="1" applyFont="1" applyFill="1" applyBorder="1" applyAlignment="1">
      <alignment horizontal="center" vertical="top"/>
    </xf>
    <xf numFmtId="1" fontId="36" fillId="0" borderId="10" xfId="0" applyNumberFormat="1" applyFont="1" applyFill="1" applyBorder="1" applyAlignment="1">
      <alignment horizontal="center" vertical="top"/>
    </xf>
    <xf numFmtId="1" fontId="1" fillId="0" borderId="0" xfId="0" applyNumberFormat="1" applyFont="1" applyFill="1" applyBorder="1" applyAlignment="1">
      <alignment horizontal="center" vertical="top"/>
    </xf>
    <xf numFmtId="49" fontId="36" fillId="0" borderId="16"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36" fillId="0" borderId="4" xfId="0" applyNumberFormat="1" applyFont="1" applyFill="1" applyBorder="1" applyAlignment="1">
      <alignment horizontal="center" vertical="top"/>
    </xf>
    <xf numFmtId="49" fontId="1" fillId="0" borderId="40" xfId="0" applyNumberFormat="1" applyFont="1" applyFill="1" applyBorder="1" applyAlignment="1">
      <alignment horizontal="center" vertical="top"/>
    </xf>
    <xf numFmtId="49" fontId="36" fillId="0" borderId="15"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36"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165" fontId="1" fillId="0" borderId="41" xfId="0" applyNumberFormat="1" applyFont="1" applyFill="1" applyBorder="1" applyAlignment="1">
      <alignment horizontal="center" vertical="top" wrapText="1"/>
    </xf>
    <xf numFmtId="165" fontId="3" fillId="5" borderId="21" xfId="0" applyNumberFormat="1" applyFont="1" applyFill="1" applyBorder="1" applyAlignment="1">
      <alignment horizontal="center" vertical="top" wrapText="1"/>
    </xf>
    <xf numFmtId="0" fontId="37" fillId="7" borderId="40" xfId="0" applyFont="1" applyFill="1" applyBorder="1" applyAlignment="1">
      <alignment horizontal="center" vertical="top" wrapText="1"/>
    </xf>
    <xf numFmtId="0" fontId="37" fillId="7" borderId="31" xfId="0" applyFont="1" applyFill="1" applyBorder="1" applyAlignment="1">
      <alignment horizontal="center" vertical="top" wrapText="1"/>
    </xf>
    <xf numFmtId="0" fontId="37" fillId="7" borderId="16" xfId="0" applyFont="1" applyFill="1" applyBorder="1" applyAlignment="1">
      <alignment horizontal="center" vertical="top" wrapText="1"/>
    </xf>
    <xf numFmtId="0" fontId="15" fillId="7" borderId="17" xfId="0" applyFont="1" applyFill="1" applyBorder="1" applyAlignment="1">
      <alignment horizontal="center" vertical="top" wrapText="1"/>
    </xf>
    <xf numFmtId="0" fontId="15" fillId="7" borderId="19" xfId="0" applyFont="1" applyFill="1" applyBorder="1" applyAlignment="1">
      <alignment horizontal="center" vertical="top" wrapText="1"/>
    </xf>
    <xf numFmtId="0" fontId="4" fillId="7" borderId="26" xfId="0" applyFont="1" applyFill="1" applyBorder="1" applyAlignment="1">
      <alignment horizontal="center" vertical="top" wrapText="1"/>
    </xf>
    <xf numFmtId="0" fontId="4" fillId="7" borderId="49" xfId="0" applyFont="1" applyFill="1" applyBorder="1" applyAlignment="1">
      <alignment horizontal="center" vertical="top" wrapText="1"/>
    </xf>
    <xf numFmtId="0" fontId="1" fillId="7" borderId="8" xfId="0" applyFont="1" applyFill="1" applyBorder="1" applyAlignment="1">
      <alignment vertical="top" wrapText="1"/>
    </xf>
    <xf numFmtId="165" fontId="3" fillId="5" borderId="1" xfId="0" applyNumberFormat="1" applyFont="1" applyFill="1" applyBorder="1" applyAlignment="1">
      <alignment horizontal="center" vertical="top" wrapText="1"/>
    </xf>
    <xf numFmtId="0" fontId="3" fillId="8" borderId="57" xfId="0" applyFont="1" applyFill="1" applyBorder="1" applyAlignment="1">
      <alignment horizontal="right" vertical="top" wrapText="1"/>
    </xf>
    <xf numFmtId="165" fontId="3" fillId="8" borderId="56" xfId="0" applyNumberFormat="1" applyFont="1" applyFill="1" applyBorder="1" applyAlignment="1">
      <alignment horizontal="center" vertical="top" wrapText="1"/>
    </xf>
    <xf numFmtId="164" fontId="3" fillId="8" borderId="13" xfId="0" applyNumberFormat="1" applyFont="1" applyFill="1" applyBorder="1" applyAlignment="1">
      <alignment horizontal="center" vertical="top"/>
    </xf>
    <xf numFmtId="164" fontId="3" fillId="8" borderId="8" xfId="0" applyNumberFormat="1" applyFont="1" applyFill="1" applyBorder="1" applyAlignment="1">
      <alignment horizontal="center" vertical="top"/>
    </xf>
    <xf numFmtId="164" fontId="3" fillId="8" borderId="68" xfId="0" applyNumberFormat="1" applyFont="1" applyFill="1" applyBorder="1" applyAlignment="1">
      <alignment horizontal="center" vertical="top"/>
    </xf>
    <xf numFmtId="164" fontId="3" fillId="8" borderId="9" xfId="0" applyNumberFormat="1" applyFont="1" applyFill="1" applyBorder="1" applyAlignment="1">
      <alignment horizontal="center" vertical="top"/>
    </xf>
    <xf numFmtId="164" fontId="3" fillId="8" borderId="63" xfId="0" applyNumberFormat="1" applyFont="1" applyFill="1" applyBorder="1" applyAlignment="1">
      <alignment horizontal="center" vertical="top"/>
    </xf>
    <xf numFmtId="0" fontId="1" fillId="7" borderId="50" xfId="0" applyFont="1" applyFill="1" applyBorder="1" applyAlignment="1">
      <alignment horizontal="center" vertical="top"/>
    </xf>
    <xf numFmtId="165" fontId="1" fillId="7" borderId="33" xfId="0" applyNumberFormat="1" applyFont="1" applyFill="1" applyBorder="1" applyAlignment="1">
      <alignment horizontal="center" vertical="top" wrapText="1"/>
    </xf>
    <xf numFmtId="164" fontId="1" fillId="7" borderId="53" xfId="0" applyNumberFormat="1" applyFont="1" applyFill="1" applyBorder="1" applyAlignment="1">
      <alignment horizontal="center" vertical="top"/>
    </xf>
    <xf numFmtId="164" fontId="1" fillId="7" borderId="54" xfId="0" applyNumberFormat="1" applyFont="1" applyFill="1" applyBorder="1" applyAlignment="1">
      <alignment horizontal="center" vertical="top"/>
    </xf>
    <xf numFmtId="164" fontId="1" fillId="7" borderId="71" xfId="0" applyNumberFormat="1" applyFont="1" applyFill="1" applyBorder="1" applyAlignment="1">
      <alignment horizontal="center" vertical="top"/>
    </xf>
    <xf numFmtId="164" fontId="1" fillId="7" borderId="77" xfId="0" applyNumberFormat="1" applyFont="1" applyFill="1" applyBorder="1" applyAlignment="1">
      <alignment horizontal="center" vertical="top"/>
    </xf>
    <xf numFmtId="165" fontId="3" fillId="5" borderId="36" xfId="0" applyNumberFormat="1" applyFont="1" applyFill="1" applyBorder="1" applyAlignment="1">
      <alignment horizontal="center" vertical="top" wrapText="1"/>
    </xf>
    <xf numFmtId="164" fontId="1" fillId="7" borderId="26" xfId="0" applyNumberFormat="1" applyFont="1" applyFill="1" applyBorder="1" applyAlignment="1">
      <alignment horizontal="center" vertical="top"/>
    </xf>
    <xf numFmtId="164" fontId="1" fillId="7" borderId="31" xfId="0" applyNumberFormat="1" applyFont="1" applyFill="1" applyBorder="1" applyAlignment="1">
      <alignment horizontal="center" vertical="top"/>
    </xf>
    <xf numFmtId="164" fontId="1" fillId="6" borderId="69" xfId="0" applyNumberFormat="1" applyFont="1" applyFill="1" applyBorder="1" applyAlignment="1">
      <alignment horizontal="center" vertical="top"/>
    </xf>
    <xf numFmtId="164" fontId="1" fillId="6" borderId="31" xfId="0" applyNumberFormat="1" applyFont="1" applyFill="1" applyBorder="1" applyAlignment="1">
      <alignment horizontal="center" vertical="top"/>
    </xf>
    <xf numFmtId="164" fontId="1" fillId="0" borderId="40" xfId="0" applyNumberFormat="1" applyFont="1" applyFill="1" applyBorder="1" applyAlignment="1">
      <alignment horizontal="center" vertical="top"/>
    </xf>
    <xf numFmtId="164" fontId="1" fillId="6" borderId="40" xfId="0" applyNumberFormat="1" applyFont="1" applyFill="1" applyBorder="1" applyAlignment="1">
      <alignment horizontal="center" vertical="top"/>
    </xf>
    <xf numFmtId="164" fontId="1" fillId="6" borderId="26" xfId="0" applyNumberFormat="1" applyFont="1" applyFill="1" applyBorder="1" applyAlignment="1">
      <alignment horizontal="center" vertical="top"/>
    </xf>
    <xf numFmtId="164" fontId="3" fillId="8" borderId="59" xfId="0" applyNumberFormat="1" applyFont="1" applyFill="1" applyBorder="1" applyAlignment="1">
      <alignment horizontal="center" vertical="top"/>
    </xf>
    <xf numFmtId="165" fontId="3" fillId="5" borderId="14" xfId="0" applyNumberFormat="1" applyFont="1" applyFill="1" applyBorder="1" applyAlignment="1">
      <alignment horizontal="center" vertical="top" wrapText="1"/>
    </xf>
    <xf numFmtId="165" fontId="3" fillId="5" borderId="58" xfId="0" applyNumberFormat="1" applyFont="1" applyFill="1" applyBorder="1" applyAlignment="1">
      <alignment horizontal="center" vertical="top" wrapText="1"/>
    </xf>
    <xf numFmtId="165" fontId="3" fillId="5" borderId="15" xfId="0" applyNumberFormat="1" applyFont="1" applyFill="1" applyBorder="1" applyAlignment="1">
      <alignment horizontal="center" vertical="top" wrapText="1"/>
    </xf>
    <xf numFmtId="0" fontId="41" fillId="7" borderId="27" xfId="0" applyFont="1" applyFill="1" applyBorder="1" applyAlignment="1">
      <alignment vertical="top" wrapText="1"/>
    </xf>
    <xf numFmtId="0" fontId="41" fillId="7" borderId="14" xfId="0" applyFont="1" applyFill="1" applyBorder="1" applyAlignment="1">
      <alignment vertical="top" wrapText="1"/>
    </xf>
    <xf numFmtId="49" fontId="1" fillId="7" borderId="36" xfId="0" applyNumberFormat="1" applyFont="1" applyFill="1" applyBorder="1" applyAlignment="1">
      <alignment horizontal="center" vertical="top"/>
    </xf>
    <xf numFmtId="49" fontId="4" fillId="7" borderId="15" xfId="0" applyNumberFormat="1" applyFont="1" applyFill="1" applyBorder="1" applyAlignment="1">
      <alignment horizontal="center" vertical="top"/>
    </xf>
    <xf numFmtId="49" fontId="4" fillId="7" borderId="36" xfId="0" applyNumberFormat="1" applyFont="1" applyFill="1" applyBorder="1" applyAlignment="1">
      <alignment horizontal="center" vertical="top"/>
    </xf>
    <xf numFmtId="0" fontId="41" fillId="7" borderId="19" xfId="0" applyFont="1" applyFill="1" applyBorder="1" applyAlignment="1">
      <alignment horizontal="center" vertical="top" wrapText="1"/>
    </xf>
    <xf numFmtId="0" fontId="1" fillId="0" borderId="37" xfId="0" applyFont="1" applyBorder="1" applyAlignment="1">
      <alignment vertical="top" wrapText="1"/>
    </xf>
    <xf numFmtId="0" fontId="1" fillId="0" borderId="8" xfId="0" applyFont="1" applyBorder="1" applyAlignment="1">
      <alignment vertical="top" wrapText="1"/>
    </xf>
    <xf numFmtId="0" fontId="4" fillId="0" borderId="59" xfId="0" applyFont="1" applyFill="1" applyBorder="1" applyAlignment="1">
      <alignment horizontal="center" vertical="top" wrapText="1"/>
    </xf>
    <xf numFmtId="49" fontId="1" fillId="7" borderId="16" xfId="0" applyNumberFormat="1" applyFont="1" applyFill="1" applyBorder="1" applyAlignment="1">
      <alignment horizontal="center" vertical="top"/>
    </xf>
    <xf numFmtId="0" fontId="1" fillId="7" borderId="63" xfId="0" applyFont="1" applyFill="1" applyBorder="1" applyAlignment="1">
      <alignment horizontal="center" vertical="top" wrapText="1"/>
    </xf>
    <xf numFmtId="165" fontId="3" fillId="5" borderId="61" xfId="0" applyNumberFormat="1" applyFont="1" applyFill="1" applyBorder="1" applyAlignment="1">
      <alignment horizontal="center" vertical="top" wrapText="1"/>
    </xf>
    <xf numFmtId="164" fontId="20" fillId="7" borderId="0" xfId="0" applyNumberFormat="1" applyFont="1" applyFill="1" applyBorder="1" applyAlignment="1">
      <alignment horizontal="center" vertical="top"/>
    </xf>
    <xf numFmtId="164" fontId="20" fillId="7" borderId="0" xfId="0" applyNumberFormat="1" applyFont="1" applyFill="1" applyBorder="1" applyAlignment="1">
      <alignment horizontal="center" vertical="top" wrapText="1"/>
    </xf>
    <xf numFmtId="49" fontId="36" fillId="7" borderId="4" xfId="0" applyNumberFormat="1" applyFont="1" applyFill="1" applyBorder="1" applyAlignment="1">
      <alignment horizontal="center" vertical="top"/>
    </xf>
    <xf numFmtId="49" fontId="1" fillId="7" borderId="4" xfId="0" applyNumberFormat="1" applyFont="1" applyFill="1" applyBorder="1" applyAlignment="1">
      <alignment horizontal="center" vertical="top"/>
    </xf>
    <xf numFmtId="49" fontId="1" fillId="7" borderId="40" xfId="0" applyNumberFormat="1" applyFont="1" applyFill="1" applyBorder="1" applyAlignment="1">
      <alignment horizontal="center" vertical="top"/>
    </xf>
    <xf numFmtId="49" fontId="1" fillId="7" borderId="5" xfId="0" applyNumberFormat="1" applyFont="1" applyFill="1" applyBorder="1" applyAlignment="1">
      <alignment horizontal="center" vertical="top"/>
    </xf>
    <xf numFmtId="165" fontId="3" fillId="5" borderId="19" xfId="0" applyNumberFormat="1" applyFont="1" applyFill="1" applyBorder="1" applyAlignment="1">
      <alignment horizontal="center" vertical="top" wrapText="1"/>
    </xf>
    <xf numFmtId="49" fontId="3" fillId="0" borderId="11" xfId="0" applyNumberFormat="1" applyFont="1" applyBorder="1" applyAlignment="1">
      <alignment vertical="top"/>
    </xf>
    <xf numFmtId="165" fontId="1" fillId="7" borderId="56" xfId="0" applyNumberFormat="1" applyFont="1" applyFill="1" applyBorder="1" applyAlignment="1">
      <alignment horizontal="center" vertical="top"/>
    </xf>
    <xf numFmtId="164" fontId="1" fillId="7" borderId="59" xfId="0" applyNumberFormat="1" applyFont="1" applyFill="1" applyBorder="1" applyAlignment="1">
      <alignment horizontal="center" vertical="top"/>
    </xf>
    <xf numFmtId="165" fontId="1" fillId="0" borderId="53" xfId="0" applyNumberFormat="1" applyFont="1" applyBorder="1" applyAlignment="1">
      <alignment horizontal="center" vertical="top"/>
    </xf>
    <xf numFmtId="164" fontId="1" fillId="6" borderId="34" xfId="0" applyNumberFormat="1" applyFont="1" applyFill="1" applyBorder="1" applyAlignment="1">
      <alignment horizontal="center" vertical="top"/>
    </xf>
    <xf numFmtId="0" fontId="4" fillId="7" borderId="32" xfId="0" applyFont="1" applyFill="1" applyBorder="1" applyAlignment="1">
      <alignment vertical="top" wrapText="1"/>
    </xf>
    <xf numFmtId="49" fontId="36" fillId="7" borderId="54" xfId="0" applyNumberFormat="1" applyFont="1" applyFill="1" applyBorder="1" applyAlignment="1">
      <alignment horizontal="center" vertical="top"/>
    </xf>
    <xf numFmtId="49" fontId="1" fillId="7" borderId="54" xfId="0" applyNumberFormat="1" applyFont="1" applyFill="1" applyBorder="1" applyAlignment="1">
      <alignment horizontal="center" vertical="top"/>
    </xf>
    <xf numFmtId="49" fontId="1" fillId="7" borderId="34" xfId="0" applyNumberFormat="1" applyFont="1" applyFill="1" applyBorder="1" applyAlignment="1">
      <alignment horizontal="center" vertical="top"/>
    </xf>
    <xf numFmtId="49" fontId="1" fillId="7" borderId="55" xfId="0" applyNumberFormat="1" applyFont="1" applyFill="1" applyBorder="1" applyAlignment="1">
      <alignment horizontal="center" vertical="top"/>
    </xf>
    <xf numFmtId="164" fontId="1" fillId="7" borderId="48" xfId="0" applyNumberFormat="1" applyFont="1" applyFill="1" applyBorder="1" applyAlignment="1">
      <alignment horizontal="center" vertical="top" wrapText="1"/>
    </xf>
    <xf numFmtId="164" fontId="1" fillId="7" borderId="0" xfId="0" applyNumberFormat="1" applyFont="1" applyFill="1" applyBorder="1" applyAlignment="1">
      <alignment horizontal="center" vertical="top" wrapText="1"/>
    </xf>
    <xf numFmtId="0" fontId="1" fillId="7" borderId="13" xfId="0" applyFont="1" applyFill="1" applyBorder="1" applyAlignment="1">
      <alignment horizontal="center" vertical="top" wrapText="1"/>
    </xf>
    <xf numFmtId="164" fontId="1" fillId="7" borderId="46" xfId="0" applyNumberFormat="1" applyFont="1" applyFill="1" applyBorder="1" applyAlignment="1">
      <alignment horizontal="center" vertical="top" wrapText="1"/>
    </xf>
    <xf numFmtId="164" fontId="1" fillId="7" borderId="73" xfId="0" applyNumberFormat="1" applyFont="1" applyFill="1" applyBorder="1" applyAlignment="1">
      <alignment horizontal="center" vertical="top" wrapText="1"/>
    </xf>
    <xf numFmtId="164" fontId="1" fillId="7" borderId="7" xfId="0" applyNumberFormat="1" applyFont="1" applyFill="1" applyBorder="1" applyAlignment="1">
      <alignment horizontal="center" vertical="top" wrapText="1"/>
    </xf>
    <xf numFmtId="49" fontId="1" fillId="7" borderId="0" xfId="0" applyNumberFormat="1" applyFont="1" applyFill="1" applyBorder="1" applyAlignment="1">
      <alignment horizontal="center" vertical="top"/>
    </xf>
    <xf numFmtId="0" fontId="1" fillId="0" borderId="71" xfId="0" applyFont="1" applyFill="1" applyBorder="1" applyAlignment="1">
      <alignment horizontal="center" vertical="top" wrapText="1"/>
    </xf>
    <xf numFmtId="0" fontId="1" fillId="7" borderId="56" xfId="0" applyFont="1" applyFill="1" applyBorder="1" applyAlignment="1">
      <alignment horizontal="center" vertical="top"/>
    </xf>
    <xf numFmtId="165" fontId="1" fillId="7" borderId="44" xfId="0" applyNumberFormat="1" applyFont="1" applyFill="1" applyBorder="1" applyAlignment="1">
      <alignment horizontal="center" vertical="center" textRotation="90" wrapText="1"/>
    </xf>
    <xf numFmtId="0" fontId="1" fillId="0" borderId="0" xfId="0" applyNumberFormat="1" applyFont="1" applyFill="1" applyBorder="1" applyAlignment="1">
      <alignment horizontal="center" vertical="top"/>
    </xf>
    <xf numFmtId="0" fontId="4" fillId="7" borderId="4"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4" fillId="7" borderId="40" xfId="0" applyFont="1" applyFill="1" applyBorder="1" applyAlignment="1">
      <alignment horizontal="center" vertical="top" wrapText="1"/>
    </xf>
    <xf numFmtId="0" fontId="1" fillId="0" borderId="37" xfId="0" applyFont="1" applyFill="1" applyBorder="1" applyAlignment="1">
      <alignment horizontal="left" vertical="top" wrapText="1"/>
    </xf>
    <xf numFmtId="49" fontId="5" fillId="5" borderId="48" xfId="0" applyNumberFormat="1" applyFont="1" applyFill="1" applyBorder="1" applyAlignment="1">
      <alignment horizontal="center" vertical="top"/>
    </xf>
    <xf numFmtId="49" fontId="5" fillId="6" borderId="10" xfId="0" applyNumberFormat="1" applyFont="1" applyFill="1" applyBorder="1" applyAlignment="1">
      <alignment horizontal="center" vertical="top"/>
    </xf>
    <xf numFmtId="49" fontId="3" fillId="0" borderId="11" xfId="0" applyNumberFormat="1" applyFont="1" applyBorder="1" applyAlignment="1">
      <alignment horizontal="center" vertical="top"/>
    </xf>
    <xf numFmtId="165" fontId="3" fillId="6" borderId="0" xfId="0" applyNumberFormat="1" applyFont="1" applyFill="1" applyBorder="1" applyAlignment="1">
      <alignment horizontal="center" vertical="top" wrapText="1"/>
    </xf>
    <xf numFmtId="165" fontId="1" fillId="6" borderId="0" xfId="0" applyNumberFormat="1" applyFont="1" applyFill="1" applyBorder="1" applyAlignment="1">
      <alignment horizontal="center" vertical="top" wrapText="1"/>
    </xf>
    <xf numFmtId="0" fontId="5" fillId="8" borderId="65" xfId="0" applyFont="1" applyFill="1" applyBorder="1" applyAlignment="1">
      <alignment horizontal="right" vertical="top" wrapText="1"/>
    </xf>
    <xf numFmtId="49" fontId="5" fillId="6" borderId="31"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165" fontId="1" fillId="0" borderId="30" xfId="0" applyNumberFormat="1" applyFont="1" applyFill="1" applyBorder="1" applyAlignment="1">
      <alignment horizontal="center" vertical="center" textRotation="90" wrapText="1"/>
    </xf>
    <xf numFmtId="49" fontId="3" fillId="5" borderId="31" xfId="0" applyNumberFormat="1" applyFont="1" applyFill="1" applyBorder="1" applyAlignment="1">
      <alignment horizontal="center" vertical="top"/>
    </xf>
    <xf numFmtId="0" fontId="4" fillId="7" borderId="27" xfId="0" applyFont="1" applyFill="1" applyBorder="1" applyAlignment="1">
      <alignment vertical="top" wrapText="1"/>
    </xf>
    <xf numFmtId="49" fontId="3" fillId="7" borderId="17" xfId="0" applyNumberFormat="1" applyFont="1" applyFill="1" applyBorder="1" applyAlignment="1">
      <alignment horizontal="center" vertical="top"/>
    </xf>
    <xf numFmtId="165" fontId="1" fillId="7" borderId="37" xfId="0" applyNumberFormat="1" applyFont="1" applyFill="1" applyBorder="1" applyAlignment="1">
      <alignment horizontal="center" vertical="center" textRotation="90" wrapText="1"/>
    </xf>
    <xf numFmtId="0" fontId="3" fillId="6" borderId="0" xfId="0" applyFont="1" applyFill="1" applyBorder="1" applyAlignment="1">
      <alignment horizontal="center" vertical="center" wrapText="1"/>
    </xf>
    <xf numFmtId="0" fontId="4" fillId="7" borderId="5" xfId="0" applyFont="1" applyFill="1" applyBorder="1" applyAlignment="1">
      <alignment horizontal="center" vertical="top" wrapText="1"/>
    </xf>
    <xf numFmtId="0" fontId="4" fillId="7" borderId="11" xfId="0" applyFont="1" applyFill="1" applyBorder="1" applyAlignment="1">
      <alignment horizontal="center" vertical="top" wrapText="1"/>
    </xf>
    <xf numFmtId="165" fontId="1" fillId="7" borderId="27" xfId="0" applyNumberFormat="1" applyFont="1" applyFill="1" applyBorder="1" applyAlignment="1">
      <alignment horizontal="center" vertical="center" textRotation="90" wrapText="1"/>
    </xf>
    <xf numFmtId="165" fontId="1" fillId="7" borderId="30" xfId="0" applyNumberFormat="1" applyFont="1" applyFill="1" applyBorder="1" applyAlignment="1">
      <alignment horizontal="center" vertical="center" textRotation="90" wrapText="1"/>
    </xf>
    <xf numFmtId="0" fontId="4" fillId="7" borderId="0" xfId="0" applyFont="1" applyFill="1" applyBorder="1" applyAlignment="1">
      <alignment horizontal="center" vertical="top" wrapText="1"/>
    </xf>
    <xf numFmtId="0" fontId="13" fillId="7" borderId="0" xfId="0" applyFont="1" applyFill="1" applyBorder="1" applyAlignment="1">
      <alignment horizontal="center" vertical="top" wrapText="1"/>
    </xf>
    <xf numFmtId="0" fontId="1" fillId="0" borderId="59" xfId="0" applyFont="1" applyFill="1" applyBorder="1" applyAlignment="1">
      <alignment horizontal="center" vertical="top" wrapText="1"/>
    </xf>
    <xf numFmtId="0" fontId="1" fillId="0" borderId="0" xfId="0" applyFont="1" applyAlignment="1">
      <alignment vertical="top" wrapText="1"/>
    </xf>
    <xf numFmtId="0" fontId="3" fillId="7" borderId="40" xfId="0" applyFont="1" applyFill="1" applyBorder="1" applyAlignment="1">
      <alignment vertical="top" wrapText="1"/>
    </xf>
    <xf numFmtId="0" fontId="1" fillId="7" borderId="55" xfId="0" applyFont="1" applyFill="1" applyBorder="1" applyAlignment="1">
      <alignment vertical="top" wrapText="1"/>
    </xf>
    <xf numFmtId="164" fontId="1" fillId="7" borderId="57" xfId="0" applyNumberFormat="1" applyFont="1" applyFill="1" applyBorder="1" applyAlignment="1">
      <alignment horizontal="center" vertical="top"/>
    </xf>
    <xf numFmtId="164" fontId="1" fillId="7" borderId="50" xfId="0" applyNumberFormat="1" applyFont="1" applyFill="1" applyBorder="1" applyAlignment="1">
      <alignment horizontal="center" vertical="top"/>
    </xf>
    <xf numFmtId="164" fontId="3" fillId="8" borderId="38" xfId="0" applyNumberFormat="1" applyFont="1" applyFill="1" applyBorder="1" applyAlignment="1">
      <alignment horizontal="center" vertical="top"/>
    </xf>
    <xf numFmtId="164" fontId="1" fillId="0" borderId="6" xfId="0" applyNumberFormat="1" applyFont="1" applyFill="1" applyBorder="1" applyAlignment="1">
      <alignment horizontal="center" vertical="top"/>
    </xf>
    <xf numFmtId="164" fontId="1" fillId="7" borderId="33" xfId="0" applyNumberFormat="1" applyFont="1" applyFill="1" applyBorder="1" applyAlignment="1">
      <alignment horizontal="center" vertical="top"/>
    </xf>
    <xf numFmtId="164" fontId="1" fillId="0" borderId="33"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164" fontId="1" fillId="0" borderId="57" xfId="0" applyNumberFormat="1" applyFont="1" applyFill="1" applyBorder="1" applyAlignment="1">
      <alignment horizontal="center" vertical="top"/>
    </xf>
    <xf numFmtId="164" fontId="1" fillId="7" borderId="12" xfId="0" applyNumberFormat="1" applyFont="1" applyFill="1" applyBorder="1" applyAlignment="1">
      <alignment horizontal="center" vertical="top"/>
    </xf>
    <xf numFmtId="164" fontId="3" fillId="8" borderId="18" xfId="0" applyNumberFormat="1" applyFont="1" applyFill="1" applyBorder="1" applyAlignment="1">
      <alignment horizontal="center" vertical="top"/>
    </xf>
    <xf numFmtId="164" fontId="1" fillId="7" borderId="6" xfId="0" applyNumberFormat="1" applyFont="1" applyFill="1" applyBorder="1" applyAlignment="1">
      <alignment horizontal="center" vertical="top" wrapText="1"/>
    </xf>
    <xf numFmtId="164" fontId="1" fillId="7" borderId="33" xfId="0" applyNumberFormat="1" applyFont="1" applyFill="1" applyBorder="1" applyAlignment="1">
      <alignment horizontal="center" vertical="top" wrapText="1"/>
    </xf>
    <xf numFmtId="164" fontId="1" fillId="7" borderId="28"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165" fontId="3" fillId="5" borderId="79" xfId="0" applyNumberFormat="1" applyFont="1" applyFill="1" applyBorder="1" applyAlignment="1">
      <alignment horizontal="center" vertical="top" wrapText="1"/>
    </xf>
    <xf numFmtId="0" fontId="1" fillId="7" borderId="33" xfId="0" applyFont="1" applyFill="1" applyBorder="1" applyAlignment="1">
      <alignment horizontal="center" vertical="top"/>
    </xf>
    <xf numFmtId="164" fontId="1" fillId="7" borderId="64" xfId="0" applyNumberFormat="1" applyFont="1" applyFill="1" applyBorder="1" applyAlignment="1">
      <alignment horizontal="center" vertical="top"/>
    </xf>
    <xf numFmtId="165" fontId="1" fillId="0" borderId="33" xfId="0" applyNumberFormat="1" applyFont="1" applyFill="1" applyBorder="1" applyAlignment="1">
      <alignment horizontal="center" vertical="top" wrapText="1"/>
    </xf>
    <xf numFmtId="165" fontId="1" fillId="0" borderId="53" xfId="0" applyNumberFormat="1" applyFont="1" applyFill="1" applyBorder="1" applyAlignment="1">
      <alignment horizontal="center" vertical="top" wrapText="1"/>
    </xf>
    <xf numFmtId="164" fontId="1" fillId="6" borderId="56" xfId="0" applyNumberFormat="1" applyFont="1" applyFill="1" applyBorder="1" applyAlignment="1">
      <alignment horizontal="center" vertical="top"/>
    </xf>
    <xf numFmtId="164" fontId="3" fillId="8" borderId="56" xfId="0" applyNumberFormat="1" applyFont="1" applyFill="1" applyBorder="1" applyAlignment="1">
      <alignment horizontal="center" vertical="top"/>
    </xf>
    <xf numFmtId="165" fontId="3" fillId="5" borderId="45" xfId="0" applyNumberFormat="1" applyFont="1" applyFill="1" applyBorder="1" applyAlignment="1">
      <alignment horizontal="center" vertical="top" wrapText="1"/>
    </xf>
    <xf numFmtId="164" fontId="1" fillId="6" borderId="57" xfId="0" applyNumberFormat="1" applyFont="1" applyFill="1" applyBorder="1" applyAlignment="1">
      <alignment horizontal="center" vertical="top"/>
    </xf>
    <xf numFmtId="164" fontId="1" fillId="6" borderId="12" xfId="0" applyNumberFormat="1" applyFont="1" applyFill="1" applyBorder="1" applyAlignment="1">
      <alignment horizontal="center" vertical="top"/>
    </xf>
    <xf numFmtId="164" fontId="3" fillId="8" borderId="57" xfId="0" applyNumberFormat="1" applyFont="1" applyFill="1" applyBorder="1" applyAlignment="1">
      <alignment horizontal="center" vertical="top"/>
    </xf>
    <xf numFmtId="164" fontId="1" fillId="0" borderId="50" xfId="0" applyNumberFormat="1" applyFont="1" applyFill="1" applyBorder="1" applyAlignment="1">
      <alignment horizontal="center" vertical="top"/>
    </xf>
    <xf numFmtId="165" fontId="3" fillId="5" borderId="38" xfId="0" applyNumberFormat="1" applyFont="1" applyFill="1" applyBorder="1" applyAlignment="1">
      <alignment horizontal="center" vertical="top" wrapText="1"/>
    </xf>
    <xf numFmtId="164" fontId="1" fillId="0" borderId="28" xfId="0" applyNumberFormat="1" applyFont="1" applyFill="1" applyBorder="1" applyAlignment="1">
      <alignment horizontal="center" vertical="top" wrapText="1"/>
    </xf>
    <xf numFmtId="164" fontId="1" fillId="7" borderId="12" xfId="0" applyNumberFormat="1" applyFont="1" applyFill="1" applyBorder="1" applyAlignment="1">
      <alignment horizontal="center" vertical="top" wrapText="1"/>
    </xf>
    <xf numFmtId="164" fontId="1" fillId="0" borderId="57" xfId="0" applyNumberFormat="1" applyFont="1" applyFill="1" applyBorder="1" applyAlignment="1">
      <alignment horizontal="center" vertical="top" wrapText="1"/>
    </xf>
    <xf numFmtId="165" fontId="3" fillId="5" borderId="79" xfId="0" applyNumberFormat="1" applyFont="1" applyFill="1" applyBorder="1" applyAlignment="1">
      <alignment horizontal="center" vertical="top"/>
    </xf>
    <xf numFmtId="165" fontId="1" fillId="6" borderId="50" xfId="0" applyNumberFormat="1" applyFont="1" applyFill="1" applyBorder="1" applyAlignment="1">
      <alignment horizontal="center" vertical="top" wrapText="1"/>
    </xf>
    <xf numFmtId="165" fontId="1" fillId="6" borderId="12" xfId="0" applyNumberFormat="1" applyFont="1" applyFill="1" applyBorder="1" applyAlignment="1">
      <alignment horizontal="center" vertical="top" wrapText="1"/>
    </xf>
    <xf numFmtId="0" fontId="1" fillId="0" borderId="12" xfId="0" applyFont="1" applyBorder="1" applyAlignment="1">
      <alignment horizontal="center" vertical="top"/>
    </xf>
    <xf numFmtId="164" fontId="6" fillId="0" borderId="47"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49" fontId="5" fillId="5" borderId="4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165" fontId="1" fillId="7" borderId="11" xfId="0" applyNumberFormat="1" applyFont="1" applyFill="1" applyBorder="1" applyAlignment="1">
      <alignment horizontal="left" vertical="top" wrapText="1"/>
    </xf>
    <xf numFmtId="49" fontId="5" fillId="6" borderId="40" xfId="0" applyNumberFormat="1" applyFont="1" applyFill="1" applyBorder="1" applyAlignment="1">
      <alignment horizontal="center" vertical="top"/>
    </xf>
    <xf numFmtId="165" fontId="1" fillId="7" borderId="5" xfId="0" applyNumberFormat="1" applyFont="1" applyFill="1" applyBorder="1" applyAlignment="1">
      <alignment horizontal="left" vertical="top" wrapText="1"/>
    </xf>
    <xf numFmtId="165" fontId="1" fillId="7" borderId="17" xfId="0" applyNumberFormat="1" applyFont="1" applyFill="1" applyBorder="1" applyAlignment="1">
      <alignment horizontal="left" vertical="top" wrapText="1"/>
    </xf>
    <xf numFmtId="1" fontId="1" fillId="0" borderId="31" xfId="0" applyNumberFormat="1" applyFont="1" applyBorder="1" applyAlignment="1">
      <alignment horizontal="center" vertical="top"/>
    </xf>
    <xf numFmtId="165" fontId="1" fillId="7" borderId="27" xfId="0" applyNumberFormat="1" applyFont="1" applyFill="1" applyBorder="1" applyAlignment="1">
      <alignment horizontal="left" vertical="top" wrapText="1"/>
    </xf>
    <xf numFmtId="1" fontId="4" fillId="7" borderId="4" xfId="0" applyNumberFormat="1" applyFont="1" applyFill="1" applyBorder="1" applyAlignment="1">
      <alignment horizontal="center" vertical="top" wrapText="1"/>
    </xf>
    <xf numFmtId="165" fontId="1" fillId="7" borderId="37" xfId="0" applyNumberFormat="1" applyFont="1" applyFill="1" applyBorder="1" applyAlignment="1">
      <alignment horizontal="left" vertical="top" wrapText="1"/>
    </xf>
    <xf numFmtId="1" fontId="4" fillId="7" borderId="25" xfId="0" applyNumberFormat="1" applyFont="1" applyFill="1" applyBorder="1" applyAlignment="1">
      <alignment horizontal="center" vertical="top" wrapText="1"/>
    </xf>
    <xf numFmtId="1" fontId="4" fillId="7" borderId="17" xfId="0" applyNumberFormat="1" applyFont="1" applyFill="1" applyBorder="1" applyAlignment="1">
      <alignment horizontal="center" vertical="top" wrapText="1"/>
    </xf>
    <xf numFmtId="0" fontId="5" fillId="8" borderId="65" xfId="0" applyFont="1" applyFill="1" applyBorder="1" applyAlignment="1">
      <alignment horizontal="right" vertical="top" wrapText="1"/>
    </xf>
    <xf numFmtId="165" fontId="1" fillId="7" borderId="30" xfId="0" applyNumberFormat="1" applyFont="1" applyFill="1" applyBorder="1" applyAlignment="1">
      <alignment horizontal="left" vertical="top" wrapText="1"/>
    </xf>
    <xf numFmtId="49" fontId="3" fillId="7" borderId="11" xfId="0" applyNumberFormat="1" applyFont="1" applyFill="1" applyBorder="1" applyAlignment="1">
      <alignment horizontal="center" vertical="top"/>
    </xf>
    <xf numFmtId="0" fontId="1" fillId="0" borderId="37" xfId="0" applyFont="1" applyBorder="1" applyAlignment="1">
      <alignment horizontal="left" vertical="top" wrapText="1"/>
    </xf>
    <xf numFmtId="165" fontId="1" fillId="7" borderId="32" xfId="0" applyNumberFormat="1" applyFont="1" applyFill="1" applyBorder="1" applyAlignment="1">
      <alignment horizontal="left" vertical="top" wrapText="1"/>
    </xf>
    <xf numFmtId="0" fontId="4" fillId="7" borderId="4" xfId="0" applyFont="1" applyFill="1" applyBorder="1" applyAlignment="1">
      <alignment horizontal="center" vertical="top" wrapText="1"/>
    </xf>
    <xf numFmtId="0" fontId="4" fillId="7" borderId="40" xfId="0" applyFont="1" applyFill="1" applyBorder="1" applyAlignment="1">
      <alignment horizontal="center" vertical="top" wrapText="1"/>
    </xf>
    <xf numFmtId="49" fontId="3" fillId="0" borderId="11" xfId="0" applyNumberFormat="1" applyFont="1" applyBorder="1" applyAlignment="1">
      <alignment horizontal="center" vertical="top"/>
    </xf>
    <xf numFmtId="0" fontId="4" fillId="7" borderId="31" xfId="0" applyFont="1" applyFill="1" applyBorder="1" applyAlignment="1">
      <alignment horizontal="center" vertical="top" wrapText="1"/>
    </xf>
    <xf numFmtId="0" fontId="4" fillId="7" borderId="27" xfId="0" applyFont="1" applyFill="1" applyBorder="1" applyAlignment="1">
      <alignment vertical="top" wrapText="1"/>
    </xf>
    <xf numFmtId="0" fontId="4" fillId="7" borderId="30" xfId="0" applyFont="1" applyFill="1" applyBorder="1" applyAlignment="1">
      <alignment vertical="top" wrapText="1"/>
    </xf>
    <xf numFmtId="0" fontId="4" fillId="7" borderId="10" xfId="0" applyFont="1" applyFill="1" applyBorder="1" applyAlignment="1">
      <alignment horizontal="center" vertical="top" wrapText="1"/>
    </xf>
    <xf numFmtId="49" fontId="3" fillId="0" borderId="5"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6" borderId="31" xfId="0" applyNumberFormat="1" applyFont="1" applyFill="1" applyBorder="1" applyAlignment="1">
      <alignment horizontal="center" vertical="top"/>
    </xf>
    <xf numFmtId="49" fontId="1" fillId="0" borderId="12" xfId="0" applyNumberFormat="1" applyFont="1" applyBorder="1" applyAlignment="1">
      <alignment horizontal="center" vertical="top" wrapText="1"/>
    </xf>
    <xf numFmtId="0" fontId="4" fillId="7" borderId="5" xfId="0" applyFont="1" applyFill="1" applyBorder="1" applyAlignment="1">
      <alignment horizontal="center" vertical="top" wrapText="1"/>
    </xf>
    <xf numFmtId="0" fontId="4" fillId="7" borderId="11" xfId="0" applyFont="1" applyFill="1" applyBorder="1" applyAlignment="1">
      <alignment horizontal="center" vertical="top" wrapText="1"/>
    </xf>
    <xf numFmtId="165" fontId="3" fillId="5" borderId="21" xfId="0" applyNumberFormat="1" applyFont="1" applyFill="1" applyBorder="1" applyAlignment="1">
      <alignment horizontal="center" vertical="top"/>
    </xf>
    <xf numFmtId="165" fontId="3" fillId="5" borderId="22" xfId="0" applyNumberFormat="1" applyFont="1" applyFill="1" applyBorder="1" applyAlignment="1">
      <alignment horizontal="center" vertical="top"/>
    </xf>
    <xf numFmtId="0" fontId="1" fillId="7" borderId="30" xfId="0" applyFont="1" applyFill="1" applyBorder="1" applyAlignment="1">
      <alignment horizontal="left" vertical="top" wrapText="1"/>
    </xf>
    <xf numFmtId="49" fontId="1" fillId="0" borderId="41"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49" fontId="3" fillId="0" borderId="52"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5" xfId="0" applyNumberFormat="1" applyFont="1" applyBorder="1" applyAlignment="1">
      <alignment horizontal="center" vertical="top"/>
    </xf>
    <xf numFmtId="49" fontId="1" fillId="0" borderId="41"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165" fontId="1" fillId="7" borderId="44" xfId="0" applyNumberFormat="1" applyFont="1" applyFill="1" applyBorder="1" applyAlignment="1">
      <alignment horizontal="center" vertical="top" wrapText="1"/>
    </xf>
    <xf numFmtId="49" fontId="1" fillId="0" borderId="70" xfId="0" applyNumberFormat="1" applyFont="1" applyBorder="1" applyAlignment="1">
      <alignment horizontal="center" vertical="top" wrapText="1"/>
    </xf>
    <xf numFmtId="164" fontId="3" fillId="5" borderId="21" xfId="0" applyNumberFormat="1" applyFont="1" applyFill="1" applyBorder="1" applyAlignment="1">
      <alignment horizontal="center" vertical="top" wrapText="1"/>
    </xf>
    <xf numFmtId="164" fontId="3" fillId="5" borderId="61" xfId="0" applyNumberFormat="1" applyFont="1" applyFill="1" applyBorder="1" applyAlignment="1">
      <alignment horizontal="center" vertical="top" wrapText="1"/>
    </xf>
    <xf numFmtId="164" fontId="3" fillId="5" borderId="24" xfId="0" applyNumberFormat="1" applyFont="1" applyFill="1" applyBorder="1" applyAlignment="1">
      <alignment horizontal="center" vertical="top" wrapText="1"/>
    </xf>
    <xf numFmtId="164" fontId="3" fillId="5" borderId="60" xfId="0" applyNumberFormat="1" applyFont="1" applyFill="1" applyBorder="1" applyAlignment="1">
      <alignment horizontal="center" vertical="top" wrapText="1"/>
    </xf>
    <xf numFmtId="164" fontId="3" fillId="5" borderId="22" xfId="0" applyNumberFormat="1" applyFont="1" applyFill="1" applyBorder="1" applyAlignment="1">
      <alignment horizontal="center" vertical="top" wrapText="1"/>
    </xf>
    <xf numFmtId="164" fontId="3" fillId="5" borderId="76" xfId="0" applyNumberFormat="1" applyFont="1" applyFill="1" applyBorder="1" applyAlignment="1">
      <alignment horizontal="center" vertical="top" wrapText="1"/>
    </xf>
    <xf numFmtId="164" fontId="1" fillId="7" borderId="71" xfId="0" applyNumberFormat="1" applyFont="1" applyFill="1" applyBorder="1" applyAlignment="1">
      <alignment vertical="top"/>
    </xf>
    <xf numFmtId="0" fontId="1" fillId="7" borderId="51" xfId="0" applyFont="1" applyFill="1" applyBorder="1" applyAlignment="1">
      <alignment horizontal="center" vertical="top" wrapText="1"/>
    </xf>
    <xf numFmtId="0" fontId="1" fillId="7" borderId="69" xfId="0" applyFont="1" applyFill="1" applyBorder="1" applyAlignment="1">
      <alignment horizontal="center" vertical="top" wrapText="1"/>
    </xf>
    <xf numFmtId="0" fontId="4" fillId="7" borderId="52" xfId="0" applyFont="1" applyFill="1" applyBorder="1" applyAlignment="1">
      <alignment horizontal="center" vertical="top" wrapText="1"/>
    </xf>
    <xf numFmtId="49" fontId="3" fillId="5" borderId="31" xfId="0" applyNumberFormat="1" applyFont="1" applyFill="1" applyBorder="1" applyAlignment="1">
      <alignment horizontal="center" vertical="top"/>
    </xf>
    <xf numFmtId="49" fontId="3" fillId="6" borderId="31" xfId="0" applyNumberFormat="1" applyFont="1" applyFill="1" applyBorder="1" applyAlignment="1">
      <alignment horizontal="center" vertical="top"/>
    </xf>
    <xf numFmtId="49" fontId="3" fillId="0" borderId="5"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7" xfId="0" applyNumberFormat="1" applyFont="1" applyBorder="1" applyAlignment="1">
      <alignment horizontal="center" vertical="top"/>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left" vertical="top" wrapText="1"/>
    </xf>
    <xf numFmtId="49" fontId="3" fillId="7" borderId="11" xfId="0" applyNumberFormat="1" applyFont="1" applyFill="1" applyBorder="1" applyAlignment="1">
      <alignment horizontal="center" vertical="top"/>
    </xf>
    <xf numFmtId="49" fontId="3" fillId="7" borderId="17" xfId="0" applyNumberFormat="1" applyFont="1" applyFill="1" applyBorder="1" applyAlignment="1">
      <alignment horizontal="center" vertical="top"/>
    </xf>
    <xf numFmtId="49" fontId="5" fillId="5" borderId="4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165" fontId="1" fillId="0" borderId="30" xfId="0" applyNumberFormat="1" applyFont="1" applyFill="1" applyBorder="1" applyAlignment="1">
      <alignment horizontal="center" vertical="center" textRotation="90" wrapText="1"/>
    </xf>
    <xf numFmtId="0" fontId="4" fillId="7" borderId="40" xfId="0" applyFont="1" applyFill="1" applyBorder="1" applyAlignment="1">
      <alignment horizontal="center" vertical="top" wrapText="1"/>
    </xf>
    <xf numFmtId="0" fontId="4" fillId="7" borderId="31" xfId="0" applyFont="1" applyFill="1" applyBorder="1" applyAlignment="1">
      <alignment horizontal="center" vertical="top" wrapText="1"/>
    </xf>
    <xf numFmtId="0" fontId="4" fillId="7" borderId="27" xfId="0" applyFont="1" applyFill="1" applyBorder="1" applyAlignment="1">
      <alignment vertical="top" wrapText="1"/>
    </xf>
    <xf numFmtId="0" fontId="4" fillId="7" borderId="30" xfId="0" applyFont="1" applyFill="1" applyBorder="1" applyAlignment="1">
      <alignment vertical="top" wrapText="1"/>
    </xf>
    <xf numFmtId="0" fontId="4" fillId="7" borderId="4" xfId="0" applyFont="1" applyFill="1" applyBorder="1" applyAlignment="1">
      <alignment horizontal="center" vertical="top" wrapText="1"/>
    </xf>
    <xf numFmtId="0" fontId="4" fillId="7" borderId="10" xfId="0" applyFont="1" applyFill="1" applyBorder="1" applyAlignment="1">
      <alignment horizontal="center" vertical="top" wrapText="1"/>
    </xf>
    <xf numFmtId="0" fontId="25" fillId="7" borderId="0" xfId="0" applyFont="1" applyFill="1" applyBorder="1" applyAlignment="1">
      <alignment horizontal="center" vertical="top" wrapText="1"/>
    </xf>
    <xf numFmtId="165" fontId="1" fillId="7" borderId="31" xfId="0" applyNumberFormat="1" applyFont="1" applyFill="1" applyBorder="1" applyAlignment="1">
      <alignment horizontal="left" vertical="top" wrapText="1"/>
    </xf>
    <xf numFmtId="0" fontId="1" fillId="0" borderId="37" xfId="0" applyFont="1" applyBorder="1" applyAlignment="1">
      <alignment horizontal="left" vertical="top" wrapText="1"/>
    </xf>
    <xf numFmtId="0" fontId="5" fillId="8" borderId="65" xfId="0" applyFont="1" applyFill="1" applyBorder="1" applyAlignment="1">
      <alignment horizontal="right" vertical="top" wrapText="1"/>
    </xf>
    <xf numFmtId="165" fontId="1" fillId="6" borderId="0" xfId="0" applyNumberFormat="1" applyFont="1" applyFill="1" applyBorder="1" applyAlignment="1">
      <alignment horizontal="center" vertical="top" wrapText="1"/>
    </xf>
    <xf numFmtId="0" fontId="3" fillId="6" borderId="0" xfId="0" applyFont="1" applyFill="1" applyBorder="1" applyAlignment="1">
      <alignment horizontal="center" vertical="center" wrapText="1"/>
    </xf>
    <xf numFmtId="165" fontId="3" fillId="6" borderId="0" xfId="0" applyNumberFormat="1" applyFont="1" applyFill="1" applyBorder="1" applyAlignment="1">
      <alignment horizontal="center" vertical="top" wrapText="1"/>
    </xf>
    <xf numFmtId="165" fontId="3" fillId="5" borderId="20" xfId="0" applyNumberFormat="1" applyFont="1" applyFill="1" applyBorder="1" applyAlignment="1">
      <alignment horizontal="center" vertical="top"/>
    </xf>
    <xf numFmtId="165" fontId="1" fillId="7" borderId="30" xfId="0" applyNumberFormat="1" applyFont="1" applyFill="1" applyBorder="1" applyAlignment="1">
      <alignment horizontal="center" vertical="center" textRotation="90" wrapText="1"/>
    </xf>
    <xf numFmtId="0" fontId="4" fillId="7" borderId="5" xfId="0" applyFont="1" applyFill="1" applyBorder="1" applyAlignment="1">
      <alignment horizontal="center" vertical="top" wrapText="1"/>
    </xf>
    <xf numFmtId="0" fontId="4" fillId="7" borderId="11" xfId="0" applyFont="1" applyFill="1" applyBorder="1" applyAlignment="1">
      <alignment horizontal="center" vertical="top" wrapText="1"/>
    </xf>
    <xf numFmtId="0" fontId="1" fillId="7" borderId="30" xfId="0" applyFont="1" applyFill="1" applyBorder="1" applyAlignment="1">
      <alignment horizontal="left" vertical="top" wrapText="1"/>
    </xf>
    <xf numFmtId="49" fontId="3" fillId="11" borderId="23" xfId="0" applyNumberFormat="1" applyFont="1" applyFill="1" applyBorder="1" applyAlignment="1">
      <alignment horizontal="center" vertical="top" wrapText="1"/>
    </xf>
    <xf numFmtId="49" fontId="3" fillId="11" borderId="24" xfId="0" applyNumberFormat="1" applyFont="1" applyFill="1" applyBorder="1" applyAlignment="1">
      <alignment horizontal="center" vertical="top"/>
    </xf>
    <xf numFmtId="49" fontId="3" fillId="11" borderId="27" xfId="0" applyNumberFormat="1" applyFont="1" applyFill="1" applyBorder="1" applyAlignment="1">
      <alignment horizontal="center" vertical="top"/>
    </xf>
    <xf numFmtId="49" fontId="3" fillId="11" borderId="30" xfId="0" applyNumberFormat="1" applyFont="1" applyFill="1" applyBorder="1" applyAlignment="1">
      <alignment horizontal="center" vertical="top"/>
    </xf>
    <xf numFmtId="49" fontId="3" fillId="11" borderId="37" xfId="0" applyNumberFormat="1" applyFont="1" applyFill="1" applyBorder="1" applyAlignment="1">
      <alignment horizontal="center" vertical="top"/>
    </xf>
    <xf numFmtId="49" fontId="3" fillId="11" borderId="30" xfId="0" applyNumberFormat="1" applyFont="1" applyFill="1" applyBorder="1" applyAlignment="1">
      <alignment vertical="top"/>
    </xf>
    <xf numFmtId="49" fontId="3" fillId="11" borderId="37" xfId="0" applyNumberFormat="1" applyFont="1" applyFill="1" applyBorder="1" applyAlignment="1">
      <alignment vertical="top"/>
    </xf>
    <xf numFmtId="49" fontId="3" fillId="11" borderId="20" xfId="0" applyNumberFormat="1" applyFont="1" applyFill="1" applyBorder="1" applyAlignment="1">
      <alignment horizontal="center" vertical="top"/>
    </xf>
    <xf numFmtId="49" fontId="3" fillId="11" borderId="27" xfId="0" applyNumberFormat="1" applyFont="1" applyFill="1" applyBorder="1" applyAlignment="1">
      <alignment vertical="top"/>
    </xf>
    <xf numFmtId="49" fontId="5" fillId="11" borderId="27" xfId="0" applyNumberFormat="1" applyFont="1" applyFill="1" applyBorder="1" applyAlignment="1">
      <alignment vertical="top"/>
    </xf>
    <xf numFmtId="49" fontId="5" fillId="11" borderId="30" xfId="0" applyNumberFormat="1" applyFont="1" applyFill="1" applyBorder="1" applyAlignment="1">
      <alignment vertical="top"/>
    </xf>
    <xf numFmtId="49" fontId="5" fillId="11" borderId="37" xfId="0" applyNumberFormat="1" applyFont="1" applyFill="1" applyBorder="1" applyAlignment="1">
      <alignment vertical="top"/>
    </xf>
    <xf numFmtId="49" fontId="5" fillId="11" borderId="14" xfId="0" applyNumberFormat="1" applyFont="1" applyFill="1" applyBorder="1" applyAlignment="1">
      <alignment horizontal="center" vertical="top"/>
    </xf>
    <xf numFmtId="49" fontId="5" fillId="11" borderId="24" xfId="0" applyNumberFormat="1" applyFont="1" applyFill="1" applyBorder="1" applyAlignment="1">
      <alignment horizontal="center" vertical="top"/>
    </xf>
    <xf numFmtId="49" fontId="5" fillId="11" borderId="30" xfId="0" applyNumberFormat="1" applyFont="1" applyFill="1" applyBorder="1" applyAlignment="1">
      <alignment horizontal="center" vertical="top" wrapText="1"/>
    </xf>
    <xf numFmtId="49" fontId="5" fillId="11" borderId="24" xfId="0" applyNumberFormat="1" applyFont="1" applyFill="1" applyBorder="1" applyAlignment="1">
      <alignment horizontal="center" vertical="top" wrapText="1"/>
    </xf>
    <xf numFmtId="49" fontId="5" fillId="11" borderId="30" xfId="0" applyNumberFormat="1" applyFont="1" applyFill="1" applyBorder="1" applyAlignment="1">
      <alignment horizontal="center" vertical="top"/>
    </xf>
    <xf numFmtId="164" fontId="3" fillId="11" borderId="20" xfId="0" applyNumberFormat="1" applyFont="1" applyFill="1" applyBorder="1" applyAlignment="1">
      <alignment horizontal="center" vertical="top"/>
    </xf>
    <xf numFmtId="164" fontId="3" fillId="11" borderId="79" xfId="0" applyNumberFormat="1" applyFont="1" applyFill="1" applyBorder="1" applyAlignment="1">
      <alignment horizontal="center" vertical="top"/>
    </xf>
    <xf numFmtId="164" fontId="3" fillId="11" borderId="22" xfId="0" applyNumberFormat="1" applyFont="1" applyFill="1" applyBorder="1" applyAlignment="1">
      <alignment horizontal="center" vertical="top"/>
    </xf>
    <xf numFmtId="49" fontId="5" fillId="10" borderId="24" xfId="0" applyNumberFormat="1" applyFont="1" applyFill="1" applyBorder="1" applyAlignment="1">
      <alignment horizontal="center" vertical="top"/>
    </xf>
    <xf numFmtId="164" fontId="3" fillId="10" borderId="20" xfId="0" applyNumberFormat="1" applyFont="1" applyFill="1" applyBorder="1" applyAlignment="1">
      <alignment horizontal="center" vertical="top"/>
    </xf>
    <xf numFmtId="164" fontId="3" fillId="10" borderId="79" xfId="0" applyNumberFormat="1" applyFont="1" applyFill="1" applyBorder="1" applyAlignment="1">
      <alignment horizontal="center" vertical="top"/>
    </xf>
    <xf numFmtId="164" fontId="3" fillId="10" borderId="22" xfId="0" applyNumberFormat="1" applyFont="1" applyFill="1" applyBorder="1" applyAlignment="1">
      <alignment horizontal="center" vertical="top"/>
    </xf>
    <xf numFmtId="164" fontId="16" fillId="10" borderId="56" xfId="0" applyNumberFormat="1" applyFont="1" applyFill="1" applyBorder="1" applyAlignment="1">
      <alignment horizontal="center" vertical="top" wrapText="1"/>
    </xf>
    <xf numFmtId="164" fontId="16" fillId="10" borderId="57" xfId="0" applyNumberFormat="1" applyFont="1" applyFill="1" applyBorder="1" applyAlignment="1">
      <alignment horizontal="center" vertical="top" wrapText="1"/>
    </xf>
    <xf numFmtId="164" fontId="16" fillId="10" borderId="63" xfId="0" applyNumberFormat="1" applyFont="1" applyFill="1" applyBorder="1" applyAlignment="1">
      <alignment horizontal="center" vertical="top" wrapText="1"/>
    </xf>
    <xf numFmtId="164" fontId="3" fillId="10" borderId="56" xfId="0" applyNumberFormat="1" applyFont="1" applyFill="1" applyBorder="1" applyAlignment="1">
      <alignment horizontal="center" vertical="top" wrapText="1"/>
    </xf>
    <xf numFmtId="164" fontId="3" fillId="10" borderId="57" xfId="0" applyNumberFormat="1" applyFont="1" applyFill="1" applyBorder="1" applyAlignment="1">
      <alignment horizontal="center" vertical="top" wrapText="1"/>
    </xf>
    <xf numFmtId="164" fontId="3" fillId="10" borderId="63" xfId="0" applyNumberFormat="1" applyFont="1" applyFill="1" applyBorder="1" applyAlignment="1">
      <alignment horizontal="center" vertical="top" wrapText="1"/>
    </xf>
    <xf numFmtId="49" fontId="3" fillId="11" borderId="35" xfId="0" applyNumberFormat="1" applyFont="1" applyFill="1" applyBorder="1" applyAlignment="1">
      <alignment vertical="top"/>
    </xf>
    <xf numFmtId="49" fontId="5" fillId="11" borderId="27" xfId="0" applyNumberFormat="1" applyFont="1" applyFill="1" applyBorder="1" applyAlignment="1">
      <alignment horizontal="center" vertical="top" wrapText="1"/>
    </xf>
    <xf numFmtId="49" fontId="5" fillId="11" borderId="37" xfId="0" applyNumberFormat="1" applyFont="1" applyFill="1" applyBorder="1" applyAlignment="1">
      <alignment horizontal="center" vertical="top" wrapText="1"/>
    </xf>
    <xf numFmtId="164" fontId="3" fillId="11" borderId="21" xfId="0" applyNumberFormat="1" applyFont="1" applyFill="1" applyBorder="1" applyAlignment="1">
      <alignment horizontal="center" vertical="top"/>
    </xf>
    <xf numFmtId="164" fontId="3" fillId="11" borderId="61" xfId="0" applyNumberFormat="1" applyFont="1" applyFill="1" applyBorder="1" applyAlignment="1">
      <alignment horizontal="center" vertical="top"/>
    </xf>
    <xf numFmtId="164" fontId="3" fillId="11" borderId="60" xfId="0" applyNumberFormat="1" applyFont="1" applyFill="1" applyBorder="1" applyAlignment="1">
      <alignment horizontal="center" vertical="top"/>
    </xf>
    <xf numFmtId="164" fontId="3" fillId="11" borderId="76" xfId="0" applyNumberFormat="1" applyFont="1" applyFill="1" applyBorder="1" applyAlignment="1">
      <alignment horizontal="center" vertical="top"/>
    </xf>
    <xf numFmtId="164" fontId="3" fillId="10" borderId="21" xfId="0" applyNumberFormat="1" applyFont="1" applyFill="1" applyBorder="1" applyAlignment="1">
      <alignment horizontal="center" vertical="top"/>
    </xf>
    <xf numFmtId="164" fontId="3" fillId="10" borderId="61" xfId="0" applyNumberFormat="1" applyFont="1" applyFill="1" applyBorder="1" applyAlignment="1">
      <alignment horizontal="center" vertical="top"/>
    </xf>
    <xf numFmtId="164" fontId="3" fillId="10" borderId="60" xfId="0" applyNumberFormat="1" applyFont="1" applyFill="1" applyBorder="1" applyAlignment="1">
      <alignment horizontal="center" vertical="top"/>
    </xf>
    <xf numFmtId="164" fontId="3" fillId="10" borderId="76" xfId="0" applyNumberFormat="1" applyFont="1" applyFill="1" applyBorder="1" applyAlignment="1">
      <alignment horizontal="center" vertical="top"/>
    </xf>
    <xf numFmtId="164" fontId="16" fillId="10" borderId="13" xfId="0" applyNumberFormat="1" applyFont="1" applyFill="1" applyBorder="1" applyAlignment="1">
      <alignment horizontal="center" vertical="top" wrapText="1"/>
    </xf>
    <xf numFmtId="164" fontId="16" fillId="10" borderId="9" xfId="0" applyNumberFormat="1" applyFont="1" applyFill="1" applyBorder="1" applyAlignment="1">
      <alignment horizontal="center" vertical="top" wrapText="1"/>
    </xf>
    <xf numFmtId="164" fontId="16" fillId="10" borderId="68" xfId="0" applyNumberFormat="1" applyFont="1" applyFill="1" applyBorder="1" applyAlignment="1">
      <alignment horizontal="center" vertical="top" wrapText="1"/>
    </xf>
    <xf numFmtId="164" fontId="16" fillId="10" borderId="59" xfId="0" applyNumberFormat="1" applyFont="1" applyFill="1" applyBorder="1" applyAlignment="1">
      <alignment horizontal="center" vertical="top" wrapText="1"/>
    </xf>
    <xf numFmtId="164" fontId="16" fillId="10" borderId="8" xfId="0" applyNumberFormat="1" applyFont="1" applyFill="1" applyBorder="1" applyAlignment="1">
      <alignment horizontal="center" vertical="top" wrapText="1"/>
    </xf>
    <xf numFmtId="164" fontId="3" fillId="10" borderId="13" xfId="0" applyNumberFormat="1" applyFont="1" applyFill="1" applyBorder="1" applyAlignment="1">
      <alignment horizontal="center" vertical="top" wrapText="1"/>
    </xf>
    <xf numFmtId="164" fontId="3" fillId="10" borderId="9" xfId="0" applyNumberFormat="1" applyFont="1" applyFill="1" applyBorder="1" applyAlignment="1">
      <alignment horizontal="center" vertical="top" wrapText="1"/>
    </xf>
    <xf numFmtId="164" fontId="3" fillId="10" borderId="68" xfId="0" applyNumberFormat="1" applyFont="1" applyFill="1" applyBorder="1" applyAlignment="1">
      <alignment horizontal="center" vertical="top" wrapText="1"/>
    </xf>
    <xf numFmtId="164" fontId="3" fillId="10" borderId="8" xfId="0" applyNumberFormat="1" applyFont="1" applyFill="1" applyBorder="1" applyAlignment="1">
      <alignment horizontal="center" vertical="top" wrapText="1"/>
    </xf>
    <xf numFmtId="164" fontId="1" fillId="0" borderId="3" xfId="0" applyNumberFormat="1" applyFont="1" applyFill="1" applyBorder="1" applyAlignment="1">
      <alignment horizontal="center" vertical="top" wrapText="1"/>
    </xf>
    <xf numFmtId="165" fontId="3" fillId="5" borderId="60" xfId="0" applyNumberFormat="1" applyFont="1" applyFill="1" applyBorder="1" applyAlignment="1">
      <alignment horizontal="center" vertical="top" wrapText="1"/>
    </xf>
    <xf numFmtId="164" fontId="6" fillId="0" borderId="42" xfId="0" applyNumberFormat="1" applyFont="1" applyBorder="1" applyAlignment="1">
      <alignment horizontal="center" vertical="center" textRotation="90" wrapText="1"/>
    </xf>
    <xf numFmtId="164" fontId="6" fillId="0" borderId="47" xfId="0" applyNumberFormat="1" applyFont="1" applyBorder="1" applyAlignment="1">
      <alignment horizontal="center" vertical="center" textRotation="90" wrapText="1"/>
    </xf>
    <xf numFmtId="164" fontId="6" fillId="0" borderId="3" xfId="0" applyNumberFormat="1" applyFont="1" applyBorder="1" applyAlignment="1">
      <alignment horizontal="center" vertical="center" textRotation="90" wrapText="1"/>
    </xf>
    <xf numFmtId="1" fontId="1" fillId="0" borderId="47" xfId="0" applyNumberFormat="1" applyFont="1" applyFill="1" applyBorder="1" applyAlignment="1">
      <alignment horizontal="center" vertical="top"/>
    </xf>
    <xf numFmtId="1" fontId="1" fillId="0" borderId="49" xfId="0" applyNumberFormat="1" applyFont="1" applyFill="1" applyBorder="1" applyAlignment="1">
      <alignment horizontal="center" vertical="top"/>
    </xf>
    <xf numFmtId="0" fontId="1" fillId="7" borderId="52" xfId="0" applyFont="1" applyFill="1" applyBorder="1" applyAlignment="1">
      <alignment horizontal="center" vertical="top" wrapText="1"/>
    </xf>
    <xf numFmtId="1" fontId="1" fillId="0" borderId="11" xfId="0" applyNumberFormat="1" applyFont="1" applyBorder="1" applyAlignment="1">
      <alignment horizontal="center" vertical="top"/>
    </xf>
    <xf numFmtId="0" fontId="1" fillId="7" borderId="62" xfId="0" applyFont="1" applyFill="1" applyBorder="1" applyAlignment="1">
      <alignment horizontal="center" vertical="top" wrapText="1"/>
    </xf>
    <xf numFmtId="0" fontId="1" fillId="0" borderId="64" xfId="0" applyFont="1" applyFill="1" applyBorder="1" applyAlignment="1">
      <alignment horizontal="center" vertical="top" wrapText="1"/>
    </xf>
    <xf numFmtId="49" fontId="1" fillId="7" borderId="49" xfId="0" applyNumberFormat="1" applyFont="1" applyFill="1" applyBorder="1" applyAlignment="1">
      <alignment horizontal="center" vertical="top"/>
    </xf>
    <xf numFmtId="49" fontId="1" fillId="7" borderId="17" xfId="0" applyNumberFormat="1" applyFont="1" applyFill="1" applyBorder="1" applyAlignment="1">
      <alignment horizontal="center" vertical="top"/>
    </xf>
    <xf numFmtId="0" fontId="36" fillId="0" borderId="7" xfId="0" applyNumberFormat="1" applyFont="1" applyFill="1" applyBorder="1" applyAlignment="1">
      <alignment horizontal="center" vertical="top"/>
    </xf>
    <xf numFmtId="0" fontId="1" fillId="0" borderId="13" xfId="0" applyNumberFormat="1" applyFont="1" applyFill="1" applyBorder="1" applyAlignment="1">
      <alignment horizontal="center" vertical="top"/>
    </xf>
    <xf numFmtId="0" fontId="1" fillId="0" borderId="52" xfId="0" applyNumberFormat="1" applyFont="1" applyFill="1" applyBorder="1" applyAlignment="1">
      <alignment horizontal="center" vertical="top"/>
    </xf>
    <xf numFmtId="0" fontId="1" fillId="0" borderId="11" xfId="0" applyNumberFormat="1" applyFont="1" applyFill="1" applyBorder="1" applyAlignment="1">
      <alignment horizontal="center" vertical="top"/>
    </xf>
    <xf numFmtId="0" fontId="1" fillId="7" borderId="19" xfId="0" applyFont="1" applyFill="1" applyBorder="1" applyAlignment="1">
      <alignment horizontal="center" vertical="top" wrapText="1"/>
    </xf>
    <xf numFmtId="49" fontId="4" fillId="7" borderId="19" xfId="0" applyNumberFormat="1" applyFont="1" applyFill="1" applyBorder="1" applyAlignment="1">
      <alignment horizontal="center" vertical="top"/>
    </xf>
    <xf numFmtId="164" fontId="20" fillId="7" borderId="2" xfId="0" applyNumberFormat="1" applyFont="1" applyFill="1" applyBorder="1" applyAlignment="1">
      <alignment horizontal="center" vertical="top" wrapText="1"/>
    </xf>
    <xf numFmtId="164" fontId="20" fillId="7" borderId="46" xfId="0" applyNumberFormat="1" applyFont="1" applyFill="1" applyBorder="1" applyAlignment="1">
      <alignment horizontal="center" vertical="top" wrapText="1"/>
    </xf>
    <xf numFmtId="164" fontId="20" fillId="7" borderId="73" xfId="0" applyNumberFormat="1" applyFont="1" applyFill="1" applyBorder="1" applyAlignment="1">
      <alignment horizontal="center" vertical="top" wrapText="1"/>
    </xf>
    <xf numFmtId="164" fontId="20" fillId="7" borderId="30" xfId="0" applyNumberFormat="1" applyFont="1" applyFill="1" applyBorder="1" applyAlignment="1">
      <alignment horizontal="center" vertical="top"/>
    </xf>
    <xf numFmtId="164" fontId="20" fillId="7" borderId="48" xfId="0" applyNumberFormat="1" applyFont="1" applyFill="1" applyBorder="1" applyAlignment="1">
      <alignment horizontal="center" vertical="top"/>
    </xf>
    <xf numFmtId="164" fontId="20" fillId="7" borderId="32" xfId="0" applyNumberFormat="1" applyFont="1" applyFill="1" applyBorder="1" applyAlignment="1">
      <alignment horizontal="center" vertical="top" wrapText="1"/>
    </xf>
    <xf numFmtId="164" fontId="20" fillId="7" borderId="77" xfId="0" applyNumberFormat="1" applyFont="1" applyFill="1" applyBorder="1" applyAlignment="1">
      <alignment horizontal="center" vertical="top" wrapText="1"/>
    </xf>
    <xf numFmtId="164" fontId="20" fillId="7" borderId="71" xfId="0" applyNumberFormat="1" applyFont="1" applyFill="1" applyBorder="1" applyAlignment="1">
      <alignment horizontal="center" vertical="top" wrapText="1"/>
    </xf>
    <xf numFmtId="164" fontId="20" fillId="7" borderId="8" xfId="0" applyNumberFormat="1" applyFont="1" applyFill="1" applyBorder="1" applyAlignment="1">
      <alignment horizontal="center" vertical="top"/>
    </xf>
    <xf numFmtId="164" fontId="20" fillId="7" borderId="68" xfId="0" applyNumberFormat="1" applyFont="1" applyFill="1" applyBorder="1" applyAlignment="1">
      <alignment horizontal="center" vertical="top"/>
    </xf>
    <xf numFmtId="164" fontId="20" fillId="0" borderId="73" xfId="0" applyNumberFormat="1" applyFont="1" applyFill="1" applyBorder="1" applyAlignment="1">
      <alignment horizontal="center" vertical="top" wrapText="1"/>
    </xf>
    <xf numFmtId="164" fontId="20" fillId="7" borderId="3" xfId="0" applyNumberFormat="1" applyFont="1" applyFill="1" applyBorder="1" applyAlignment="1">
      <alignment horizontal="center" vertical="top" wrapText="1"/>
    </xf>
    <xf numFmtId="164" fontId="20" fillId="7" borderId="51" xfId="0" applyNumberFormat="1" applyFont="1" applyFill="1" applyBorder="1" applyAlignment="1">
      <alignment horizontal="center" vertical="top"/>
    </xf>
    <xf numFmtId="164" fontId="20" fillId="7" borderId="54" xfId="0" applyNumberFormat="1" applyFont="1" applyFill="1" applyBorder="1" applyAlignment="1">
      <alignment horizontal="center" vertical="top" wrapText="1"/>
    </xf>
    <xf numFmtId="164" fontId="20" fillId="7" borderId="70" xfId="0" applyNumberFormat="1" applyFont="1" applyFill="1" applyBorder="1" applyAlignment="1">
      <alignment horizontal="center" vertical="top"/>
    </xf>
    <xf numFmtId="164" fontId="20" fillId="0" borderId="9" xfId="0" applyNumberFormat="1" applyFont="1" applyBorder="1" applyAlignment="1">
      <alignment horizontal="center" vertical="top" wrapText="1"/>
    </xf>
    <xf numFmtId="164" fontId="20" fillId="0" borderId="68" xfId="0" applyNumberFormat="1" applyFont="1" applyBorder="1" applyAlignment="1">
      <alignment horizontal="center" vertical="top" wrapText="1"/>
    </xf>
    <xf numFmtId="0" fontId="1" fillId="7" borderId="13" xfId="0" applyFont="1" applyFill="1" applyBorder="1" applyAlignment="1">
      <alignment horizontal="left" vertical="top" wrapText="1"/>
    </xf>
    <xf numFmtId="0" fontId="1" fillId="0" borderId="7" xfId="0" applyFont="1" applyFill="1" applyBorder="1" applyAlignment="1">
      <alignment horizontal="left" vertical="top" wrapText="1"/>
    </xf>
    <xf numFmtId="49" fontId="3" fillId="11" borderId="30" xfId="0" applyNumberFormat="1" applyFont="1" applyFill="1" applyBorder="1" applyAlignment="1">
      <alignment horizontal="center" vertical="top"/>
    </xf>
    <xf numFmtId="49" fontId="3" fillId="5" borderId="31" xfId="0" applyNumberFormat="1" applyFont="1" applyFill="1" applyBorder="1" applyAlignment="1">
      <alignment horizontal="center" vertical="top"/>
    </xf>
    <xf numFmtId="49" fontId="3" fillId="11" borderId="30" xfId="0" applyNumberFormat="1" applyFont="1" applyFill="1" applyBorder="1" applyAlignment="1">
      <alignment horizontal="center" vertical="top"/>
    </xf>
    <xf numFmtId="49" fontId="3" fillId="5" borderId="31" xfId="0" applyNumberFormat="1" applyFont="1" applyFill="1" applyBorder="1" applyAlignment="1">
      <alignment horizontal="center" vertical="top"/>
    </xf>
    <xf numFmtId="49" fontId="3" fillId="6" borderId="31" xfId="0" applyNumberFormat="1" applyFont="1" applyFill="1" applyBorder="1" applyAlignment="1">
      <alignment horizontal="center" vertical="top"/>
    </xf>
    <xf numFmtId="49" fontId="3" fillId="0" borderId="5"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7" xfId="0" applyNumberFormat="1" applyFont="1" applyBorder="1" applyAlignment="1">
      <alignment horizontal="center" vertical="top"/>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left" vertical="top" wrapText="1"/>
    </xf>
    <xf numFmtId="49" fontId="3" fillId="7" borderId="11" xfId="0" applyNumberFormat="1" applyFont="1" applyFill="1" applyBorder="1" applyAlignment="1">
      <alignment horizontal="center" vertical="top"/>
    </xf>
    <xf numFmtId="49" fontId="3" fillId="7" borderId="17" xfId="0" applyNumberFormat="1" applyFont="1" applyFill="1" applyBorder="1" applyAlignment="1">
      <alignment horizontal="center" vertical="top"/>
    </xf>
    <xf numFmtId="49" fontId="5" fillId="11" borderId="30" xfId="0" applyNumberFormat="1" applyFont="1" applyFill="1" applyBorder="1" applyAlignment="1">
      <alignment horizontal="center" vertical="top" wrapText="1"/>
    </xf>
    <xf numFmtId="49" fontId="5" fillId="5" borderId="4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165" fontId="1" fillId="0" borderId="30" xfId="0" applyNumberFormat="1" applyFont="1" applyFill="1" applyBorder="1" applyAlignment="1">
      <alignment horizontal="center" vertical="center" textRotation="90" wrapText="1"/>
    </xf>
    <xf numFmtId="0" fontId="4" fillId="7" borderId="40" xfId="0" applyFont="1" applyFill="1" applyBorder="1" applyAlignment="1">
      <alignment horizontal="center" vertical="top" wrapText="1"/>
    </xf>
    <xf numFmtId="0" fontId="4" fillId="7" borderId="31" xfId="0" applyFont="1" applyFill="1" applyBorder="1" applyAlignment="1">
      <alignment horizontal="center" vertical="top" wrapText="1"/>
    </xf>
    <xf numFmtId="0" fontId="4" fillId="7" borderId="27" xfId="0" applyFont="1" applyFill="1" applyBorder="1" applyAlignment="1">
      <alignment vertical="top" wrapText="1"/>
    </xf>
    <xf numFmtId="0" fontId="4" fillId="7" borderId="30" xfId="0" applyFont="1" applyFill="1" applyBorder="1" applyAlignment="1">
      <alignment vertical="top" wrapText="1"/>
    </xf>
    <xf numFmtId="0" fontId="4" fillId="7" borderId="4" xfId="0" applyFont="1" applyFill="1" applyBorder="1" applyAlignment="1">
      <alignment horizontal="center" vertical="top" wrapText="1"/>
    </xf>
    <xf numFmtId="0" fontId="4" fillId="7" borderId="10" xfId="0" applyFont="1" applyFill="1" applyBorder="1" applyAlignment="1">
      <alignment horizontal="center" vertical="top" wrapText="1"/>
    </xf>
    <xf numFmtId="0" fontId="4" fillId="7" borderId="0" xfId="0" applyFont="1" applyFill="1" applyBorder="1" applyAlignment="1">
      <alignment horizontal="center" vertical="top" wrapText="1"/>
    </xf>
    <xf numFmtId="165" fontId="1" fillId="7" borderId="31" xfId="0" applyNumberFormat="1" applyFont="1" applyFill="1" applyBorder="1" applyAlignment="1">
      <alignment horizontal="left" vertical="top" wrapText="1"/>
    </xf>
    <xf numFmtId="0" fontId="1" fillId="0" borderId="37" xfId="0" applyFont="1" applyBorder="1" applyAlignment="1">
      <alignment horizontal="left" vertical="top" wrapText="1"/>
    </xf>
    <xf numFmtId="0" fontId="5" fillId="8" borderId="65" xfId="0" applyFont="1" applyFill="1" applyBorder="1" applyAlignment="1">
      <alignment horizontal="right" vertical="top" wrapText="1"/>
    </xf>
    <xf numFmtId="165" fontId="1" fillId="6" borderId="0" xfId="0" applyNumberFormat="1" applyFont="1" applyFill="1" applyBorder="1" applyAlignment="1">
      <alignment horizontal="center" vertical="top" wrapText="1"/>
    </xf>
    <xf numFmtId="0" fontId="3" fillId="6" borderId="0" xfId="0" applyFont="1" applyFill="1" applyBorder="1" applyAlignment="1">
      <alignment horizontal="center" vertical="center" wrapText="1"/>
    </xf>
    <xf numFmtId="165" fontId="3" fillId="6" borderId="0" xfId="0" applyNumberFormat="1" applyFont="1" applyFill="1" applyBorder="1" applyAlignment="1">
      <alignment horizontal="center" vertical="top" wrapText="1"/>
    </xf>
    <xf numFmtId="165" fontId="3" fillId="5" borderId="20" xfId="0" applyNumberFormat="1" applyFont="1" applyFill="1" applyBorder="1" applyAlignment="1">
      <alignment horizontal="center" vertical="top"/>
    </xf>
    <xf numFmtId="165" fontId="1" fillId="7" borderId="30" xfId="0" applyNumberFormat="1" applyFont="1" applyFill="1" applyBorder="1" applyAlignment="1">
      <alignment horizontal="center" vertical="center" textRotation="90" wrapText="1"/>
    </xf>
    <xf numFmtId="0" fontId="4" fillId="7" borderId="5" xfId="0" applyFont="1" applyFill="1" applyBorder="1" applyAlignment="1">
      <alignment horizontal="center" vertical="top" wrapText="1"/>
    </xf>
    <xf numFmtId="0" fontId="4" fillId="7" borderId="11" xfId="0" applyFont="1" applyFill="1" applyBorder="1" applyAlignment="1">
      <alignment horizontal="center" vertical="top" wrapText="1"/>
    </xf>
    <xf numFmtId="0" fontId="1" fillId="7" borderId="30" xfId="0" applyFont="1" applyFill="1" applyBorder="1" applyAlignment="1">
      <alignment horizontal="left" vertical="top" wrapText="1"/>
    </xf>
    <xf numFmtId="164" fontId="1" fillId="0" borderId="44" xfId="0" applyNumberFormat="1" applyFont="1" applyFill="1" applyBorder="1" applyAlignment="1">
      <alignment horizontal="center" vertical="top" wrapText="1"/>
    </xf>
    <xf numFmtId="164" fontId="1" fillId="0" borderId="12" xfId="0" applyNumberFormat="1" applyFont="1" applyFill="1" applyBorder="1" applyAlignment="1">
      <alignment horizontal="center" vertical="top" wrapText="1"/>
    </xf>
    <xf numFmtId="0" fontId="1" fillId="0" borderId="30" xfId="0" applyFont="1" applyFill="1" applyBorder="1" applyAlignment="1">
      <alignment vertical="top" wrapText="1"/>
    </xf>
    <xf numFmtId="0" fontId="20" fillId="0" borderId="29" xfId="0" applyFont="1" applyFill="1" applyBorder="1" applyAlignment="1">
      <alignment horizontal="center" vertical="top" wrapText="1"/>
    </xf>
    <xf numFmtId="164" fontId="20" fillId="0" borderId="29" xfId="0" applyNumberFormat="1" applyFont="1" applyFill="1" applyBorder="1" applyAlignment="1">
      <alignment horizontal="center" vertical="top" wrapText="1"/>
    </xf>
    <xf numFmtId="0" fontId="20" fillId="0" borderId="44" xfId="0" applyFont="1" applyFill="1" applyBorder="1" applyAlignment="1">
      <alignment horizontal="center" vertical="top" wrapText="1"/>
    </xf>
    <xf numFmtId="164" fontId="20" fillId="0" borderId="44" xfId="0" applyNumberFormat="1" applyFont="1" applyFill="1" applyBorder="1" applyAlignment="1">
      <alignment horizontal="center" vertical="top" wrapText="1"/>
    </xf>
    <xf numFmtId="164" fontId="20" fillId="0" borderId="10" xfId="0" applyNumberFormat="1" applyFont="1" applyFill="1" applyBorder="1" applyAlignment="1">
      <alignment horizontal="center" vertical="top" wrapText="1"/>
    </xf>
    <xf numFmtId="164" fontId="20" fillId="0" borderId="0" xfId="0" applyNumberFormat="1" applyFont="1" applyFill="1" applyBorder="1" applyAlignment="1">
      <alignment horizontal="center" vertical="top" wrapText="1"/>
    </xf>
    <xf numFmtId="0" fontId="1" fillId="0" borderId="44" xfId="0" applyFont="1" applyFill="1" applyBorder="1" applyAlignment="1">
      <alignment horizontal="center" vertical="top" wrapText="1"/>
    </xf>
    <xf numFmtId="164" fontId="1" fillId="0" borderId="11"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0" fontId="1" fillId="0" borderId="57" xfId="0" applyFont="1" applyBorder="1" applyAlignment="1">
      <alignment horizontal="center" vertical="top"/>
    </xf>
    <xf numFmtId="49" fontId="1" fillId="0" borderId="34" xfId="0" applyNumberFormat="1" applyFont="1" applyFill="1" applyBorder="1" applyAlignment="1">
      <alignment horizontal="center" vertical="top"/>
    </xf>
    <xf numFmtId="164" fontId="20" fillId="0" borderId="9" xfId="0" applyNumberFormat="1" applyFont="1" applyFill="1" applyBorder="1" applyAlignment="1">
      <alignment horizontal="center" vertical="top"/>
    </xf>
    <xf numFmtId="164" fontId="20" fillId="0" borderId="59" xfId="0" applyNumberFormat="1" applyFont="1" applyFill="1" applyBorder="1" applyAlignment="1">
      <alignment horizontal="center" vertical="top"/>
    </xf>
    <xf numFmtId="164" fontId="20" fillId="0" borderId="51" xfId="0" applyNumberFormat="1" applyFont="1" applyFill="1" applyBorder="1" applyAlignment="1">
      <alignment horizontal="center" vertical="top"/>
    </xf>
    <xf numFmtId="164" fontId="20" fillId="0" borderId="0" xfId="0" applyNumberFormat="1" applyFont="1" applyFill="1" applyBorder="1" applyAlignment="1">
      <alignment horizontal="center" vertical="top"/>
    </xf>
    <xf numFmtId="164" fontId="20" fillId="0" borderId="6" xfId="0" applyNumberFormat="1" applyFont="1" applyFill="1" applyBorder="1" applyAlignment="1">
      <alignment horizontal="center" vertical="top"/>
    </xf>
    <xf numFmtId="164" fontId="20" fillId="0" borderId="57" xfId="0" applyNumberFormat="1" applyFont="1" applyFill="1" applyBorder="1" applyAlignment="1">
      <alignment horizontal="center" vertical="top"/>
    </xf>
    <xf numFmtId="164" fontId="20" fillId="0" borderId="12" xfId="0" applyNumberFormat="1" applyFont="1" applyFill="1" applyBorder="1" applyAlignment="1">
      <alignment horizontal="center" vertical="top"/>
    </xf>
    <xf numFmtId="165" fontId="3" fillId="5" borderId="66" xfId="0" applyNumberFormat="1" applyFont="1" applyFill="1" applyBorder="1" applyAlignment="1">
      <alignment horizontal="center" vertical="top" wrapText="1"/>
    </xf>
    <xf numFmtId="164" fontId="1" fillId="7" borderId="28" xfId="0" applyNumberFormat="1" applyFont="1" applyFill="1" applyBorder="1" applyAlignment="1">
      <alignment horizontal="center" vertical="top" wrapText="1"/>
    </xf>
    <xf numFmtId="164" fontId="20" fillId="0" borderId="54" xfId="0" applyNumberFormat="1" applyFont="1" applyFill="1" applyBorder="1" applyAlignment="1">
      <alignment horizontal="center" vertical="top"/>
    </xf>
    <xf numFmtId="165" fontId="1" fillId="0" borderId="56" xfId="0" applyNumberFormat="1" applyFont="1" applyBorder="1" applyAlignment="1">
      <alignment horizontal="center" vertical="top"/>
    </xf>
    <xf numFmtId="164" fontId="1" fillId="6" borderId="59" xfId="0" applyNumberFormat="1" applyFont="1" applyFill="1" applyBorder="1" applyAlignment="1">
      <alignment horizontal="center" vertical="top"/>
    </xf>
    <xf numFmtId="164" fontId="20" fillId="0" borderId="72" xfId="0" applyNumberFormat="1" applyFont="1" applyFill="1" applyBorder="1" applyAlignment="1">
      <alignment horizontal="center" vertical="top"/>
    </xf>
    <xf numFmtId="164" fontId="20" fillId="0" borderId="77" xfId="0" applyNumberFormat="1" applyFont="1" applyFill="1" applyBorder="1" applyAlignment="1">
      <alignment horizontal="center" vertical="top"/>
    </xf>
    <xf numFmtId="164" fontId="20" fillId="0" borderId="75" xfId="0" applyNumberFormat="1" applyFont="1" applyFill="1" applyBorder="1" applyAlignment="1">
      <alignment horizontal="center" vertical="top"/>
    </xf>
    <xf numFmtId="164" fontId="3" fillId="8" borderId="32" xfId="0" applyNumberFormat="1" applyFont="1" applyFill="1" applyBorder="1" applyAlignment="1">
      <alignment horizontal="center" vertical="top"/>
    </xf>
    <xf numFmtId="164" fontId="3" fillId="8" borderId="71" xfId="0" applyNumberFormat="1" applyFont="1" applyFill="1" applyBorder="1" applyAlignment="1">
      <alignment horizontal="center" vertical="top"/>
    </xf>
    <xf numFmtId="164" fontId="3" fillId="8" borderId="54" xfId="0" applyNumberFormat="1" applyFont="1" applyFill="1" applyBorder="1" applyAlignment="1">
      <alignment horizontal="center" vertical="top"/>
    </xf>
    <xf numFmtId="164" fontId="3" fillId="8" borderId="64" xfId="0" applyNumberFormat="1" applyFont="1" applyFill="1" applyBorder="1" applyAlignment="1">
      <alignment horizontal="center" vertical="top"/>
    </xf>
    <xf numFmtId="164" fontId="20" fillId="0" borderId="27" xfId="0" applyNumberFormat="1" applyFont="1" applyFill="1" applyBorder="1" applyAlignment="1">
      <alignment horizontal="center" vertical="top"/>
    </xf>
    <xf numFmtId="164" fontId="20" fillId="0" borderId="32" xfId="0" applyNumberFormat="1" applyFont="1" applyFill="1" applyBorder="1" applyAlignment="1">
      <alignment horizontal="center" vertical="top"/>
    </xf>
    <xf numFmtId="164" fontId="20" fillId="0" borderId="8" xfId="0" applyNumberFormat="1" applyFont="1" applyFill="1" applyBorder="1" applyAlignment="1">
      <alignment horizontal="center" vertical="top"/>
    </xf>
    <xf numFmtId="0" fontId="2" fillId="0" borderId="54" xfId="0" applyFont="1" applyBorder="1"/>
    <xf numFmtId="0" fontId="20" fillId="7" borderId="30" xfId="0" applyFont="1" applyFill="1" applyBorder="1" applyAlignment="1">
      <alignment vertical="top" wrapText="1"/>
    </xf>
    <xf numFmtId="0" fontId="20" fillId="0" borderId="10" xfId="0" applyFont="1" applyFill="1" applyBorder="1" applyAlignment="1">
      <alignment horizontal="center" vertical="top" wrapText="1"/>
    </xf>
    <xf numFmtId="164" fontId="1" fillId="7" borderId="69" xfId="0" applyNumberFormat="1" applyFont="1" applyFill="1" applyBorder="1" applyAlignment="1">
      <alignment horizontal="center" vertical="top"/>
    </xf>
    <xf numFmtId="49" fontId="3" fillId="11" borderId="30" xfId="0" applyNumberFormat="1" applyFont="1" applyFill="1" applyBorder="1" applyAlignment="1">
      <alignment horizontal="center" vertical="top"/>
    </xf>
    <xf numFmtId="49" fontId="3" fillId="5" borderId="31" xfId="0" applyNumberFormat="1" applyFont="1" applyFill="1" applyBorder="1" applyAlignment="1">
      <alignment horizontal="center" vertical="top"/>
    </xf>
    <xf numFmtId="0" fontId="9" fillId="0" borderId="0" xfId="0" applyFont="1" applyAlignment="1">
      <alignment horizontal="center" vertical="top" wrapText="1"/>
    </xf>
    <xf numFmtId="0" fontId="11" fillId="0" borderId="0" xfId="0" applyFont="1" applyAlignment="1">
      <alignment horizontal="center" vertical="center" wrapText="1"/>
    </xf>
    <xf numFmtId="0" fontId="9" fillId="0" borderId="0" xfId="0" applyFont="1" applyAlignment="1">
      <alignment horizontal="center" vertical="top"/>
    </xf>
    <xf numFmtId="0" fontId="1" fillId="0" borderId="1" xfId="0" applyFont="1" applyBorder="1" applyAlignment="1">
      <alignment horizontal="right"/>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13" xfId="0" applyNumberFormat="1" applyFont="1" applyBorder="1" applyAlignment="1">
      <alignment horizontal="center" vertical="center" textRotation="90"/>
    </xf>
    <xf numFmtId="0" fontId="1" fillId="0" borderId="19" xfId="0" applyNumberFormat="1" applyFont="1" applyBorder="1" applyAlignment="1">
      <alignment horizontal="center" vertical="center" textRotation="90"/>
    </xf>
    <xf numFmtId="164" fontId="1" fillId="0" borderId="6" xfId="0" applyNumberFormat="1" applyFont="1" applyBorder="1" applyAlignment="1">
      <alignment horizontal="center" vertical="center" textRotation="90" wrapText="1"/>
    </xf>
    <xf numFmtId="164" fontId="1" fillId="0" borderId="12" xfId="0" applyNumberFormat="1" applyFont="1" applyBorder="1" applyAlignment="1">
      <alignment horizontal="center" vertical="center" textRotation="90" wrapText="1"/>
    </xf>
    <xf numFmtId="164" fontId="1" fillId="0" borderId="18" xfId="0" applyNumberFormat="1" applyFont="1" applyBorder="1" applyAlignment="1">
      <alignment horizontal="center" vertical="center" textRotation="90"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9" xfId="0" applyNumberFormat="1" applyFont="1" applyBorder="1" applyAlignment="1">
      <alignment horizontal="center" vertical="center" textRotation="90"/>
    </xf>
    <xf numFmtId="0" fontId="1" fillId="0" borderId="36" xfId="0" applyNumberFormat="1" applyFont="1" applyBorder="1" applyAlignment="1">
      <alignment horizontal="center" vertical="center" textRotation="90"/>
    </xf>
    <xf numFmtId="0" fontId="1" fillId="0" borderId="5" xfId="0" applyNumberFormat="1" applyFont="1" applyBorder="1" applyAlignment="1">
      <alignment horizontal="center" vertical="center" textRotation="90" wrapText="1"/>
    </xf>
    <xf numFmtId="0" fontId="1" fillId="0" borderId="11" xfId="0" applyNumberFormat="1" applyFont="1" applyBorder="1" applyAlignment="1">
      <alignment horizontal="center" vertical="center" textRotation="90" wrapText="1"/>
    </xf>
    <xf numFmtId="0" fontId="1" fillId="0" borderId="17" xfId="0" applyNumberFormat="1"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49" fontId="3" fillId="9" borderId="20" xfId="0" applyNumberFormat="1" applyFont="1" applyFill="1" applyBorder="1" applyAlignment="1">
      <alignment horizontal="left" vertical="top" wrapText="1"/>
    </xf>
    <xf numFmtId="49" fontId="3" fillId="9" borderId="21" xfId="0" applyNumberFormat="1" applyFont="1" applyFill="1" applyBorder="1" applyAlignment="1">
      <alignment horizontal="left" vertical="top" wrapText="1"/>
    </xf>
    <xf numFmtId="49" fontId="3" fillId="9" borderId="22" xfId="0" applyNumberFormat="1" applyFont="1" applyFill="1" applyBorder="1" applyAlignment="1">
      <alignment horizontal="left" vertical="top" wrapText="1"/>
    </xf>
    <xf numFmtId="0" fontId="12" fillId="10" borderId="20" xfId="0" applyFont="1" applyFill="1" applyBorder="1" applyAlignment="1">
      <alignment horizontal="left" vertical="top" wrapText="1"/>
    </xf>
    <xf numFmtId="0" fontId="12" fillId="10" borderId="21" xfId="0" applyFont="1" applyFill="1" applyBorder="1" applyAlignment="1">
      <alignment horizontal="left" vertical="top" wrapText="1"/>
    </xf>
    <xf numFmtId="0" fontId="12" fillId="10" borderId="22" xfId="0" applyFont="1" applyFill="1" applyBorder="1" applyAlignment="1">
      <alignment horizontal="left" vertical="top" wrapText="1"/>
    </xf>
    <xf numFmtId="0" fontId="3" fillId="11" borderId="61" xfId="0" applyFont="1" applyFill="1" applyBorder="1" applyAlignment="1">
      <alignment horizontal="left" vertical="top"/>
    </xf>
    <xf numFmtId="0" fontId="3" fillId="11" borderId="21" xfId="0" applyFont="1" applyFill="1" applyBorder="1" applyAlignment="1">
      <alignment horizontal="left" vertical="top"/>
    </xf>
    <xf numFmtId="0" fontId="3" fillId="11" borderId="22" xfId="0" applyFont="1" applyFill="1" applyBorder="1" applyAlignment="1">
      <alignment horizontal="left" vertical="top"/>
    </xf>
    <xf numFmtId="0" fontId="3" fillId="12" borderId="61" xfId="0" applyFont="1" applyFill="1" applyBorder="1" applyAlignment="1">
      <alignment horizontal="left" vertical="top" wrapText="1"/>
    </xf>
    <xf numFmtId="0" fontId="3" fillId="12" borderId="21" xfId="0" applyFont="1" applyFill="1" applyBorder="1" applyAlignment="1">
      <alignment horizontal="left" vertical="top" wrapText="1"/>
    </xf>
    <xf numFmtId="0" fontId="3" fillId="12" borderId="22" xfId="0" applyFont="1" applyFill="1" applyBorder="1" applyAlignment="1">
      <alignment horizontal="left" vertical="top" wrapText="1"/>
    </xf>
    <xf numFmtId="49" fontId="3" fillId="11" borderId="2" xfId="0" applyNumberFormat="1" applyFont="1" applyFill="1" applyBorder="1" applyAlignment="1">
      <alignment horizontal="center" vertical="top"/>
    </xf>
    <xf numFmtId="49" fontId="3" fillId="11" borderId="30" xfId="0" applyNumberFormat="1" applyFont="1" applyFill="1" applyBorder="1" applyAlignment="1">
      <alignment horizontal="center" vertical="top"/>
    </xf>
    <xf numFmtId="49" fontId="3" fillId="11" borderId="32" xfId="0" applyNumberFormat="1" applyFont="1" applyFill="1" applyBorder="1" applyAlignment="1">
      <alignment horizontal="center" vertical="top"/>
    </xf>
    <xf numFmtId="49" fontId="3" fillId="11" borderId="14" xfId="0" applyNumberFormat="1" applyFont="1" applyFill="1" applyBorder="1" applyAlignment="1">
      <alignment horizontal="center" vertical="top"/>
    </xf>
    <xf numFmtId="49" fontId="3" fillId="5" borderId="26" xfId="0" applyNumberFormat="1" applyFont="1" applyFill="1" applyBorder="1" applyAlignment="1">
      <alignment horizontal="center" vertical="top"/>
    </xf>
    <xf numFmtId="49" fontId="3" fillId="5" borderId="31" xfId="0" applyNumberFormat="1" applyFont="1" applyFill="1" applyBorder="1" applyAlignment="1">
      <alignment horizontal="center" vertical="top"/>
    </xf>
    <xf numFmtId="49" fontId="3" fillId="5" borderId="34" xfId="0" applyNumberFormat="1" applyFont="1" applyFill="1" applyBorder="1" applyAlignment="1">
      <alignment horizontal="center" vertical="top"/>
    </xf>
    <xf numFmtId="49" fontId="3" fillId="5" borderId="36" xfId="0" applyNumberFormat="1" applyFont="1" applyFill="1" applyBorder="1" applyAlignment="1">
      <alignment horizontal="center" vertical="top"/>
    </xf>
    <xf numFmtId="49" fontId="3" fillId="6" borderId="26" xfId="0" applyNumberFormat="1" applyFont="1" applyFill="1" applyBorder="1" applyAlignment="1">
      <alignment horizontal="center" vertical="top"/>
    </xf>
    <xf numFmtId="49" fontId="3" fillId="6" borderId="31" xfId="0" applyNumberFormat="1" applyFont="1" applyFill="1" applyBorder="1" applyAlignment="1">
      <alignment horizontal="center" vertical="top"/>
    </xf>
    <xf numFmtId="49" fontId="3" fillId="6" borderId="34" xfId="0" applyNumberFormat="1" applyFont="1" applyFill="1" applyBorder="1" applyAlignment="1">
      <alignment horizontal="center" vertical="top"/>
    </xf>
    <xf numFmtId="49" fontId="3" fillId="6" borderId="36" xfId="0" applyNumberFormat="1" applyFont="1" applyFill="1" applyBorder="1" applyAlignment="1">
      <alignment horizontal="center" vertical="top"/>
    </xf>
    <xf numFmtId="49" fontId="3" fillId="0" borderId="5"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7" xfId="0" applyNumberFormat="1" applyFont="1" applyBorder="1" applyAlignment="1">
      <alignment horizontal="center" vertical="top"/>
    </xf>
    <xf numFmtId="0" fontId="1" fillId="6" borderId="27" xfId="0" applyFont="1" applyFill="1" applyBorder="1" applyAlignment="1">
      <alignment horizontal="left" vertical="top" wrapText="1"/>
    </xf>
    <xf numFmtId="0" fontId="1" fillId="6" borderId="30" xfId="0" applyFont="1" applyFill="1" applyBorder="1" applyAlignment="1">
      <alignment horizontal="left" vertical="top" wrapText="1"/>
    </xf>
    <xf numFmtId="0" fontId="1" fillId="6" borderId="37"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7" borderId="5" xfId="0" applyFont="1" applyFill="1" applyBorder="1" applyAlignment="1">
      <alignment horizontal="left" vertical="top" wrapText="1"/>
    </xf>
    <xf numFmtId="0" fontId="1" fillId="7" borderId="11" xfId="0" applyFont="1" applyFill="1" applyBorder="1" applyAlignment="1">
      <alignment horizontal="left" vertical="top" wrapText="1"/>
    </xf>
    <xf numFmtId="0" fontId="1" fillId="7" borderId="32" xfId="0" applyFont="1" applyFill="1" applyBorder="1" applyAlignment="1">
      <alignment horizontal="left" vertical="top" wrapText="1"/>
    </xf>
    <xf numFmtId="0" fontId="1" fillId="7" borderId="37" xfId="0" applyFont="1" applyFill="1" applyBorder="1" applyAlignment="1">
      <alignment horizontal="left" vertical="top" wrapText="1"/>
    </xf>
    <xf numFmtId="0" fontId="1" fillId="0" borderId="32" xfId="0" applyFont="1" applyFill="1" applyBorder="1" applyAlignment="1">
      <alignment horizontal="center" vertical="center" textRotation="90" wrapText="1"/>
    </xf>
    <xf numFmtId="0" fontId="1" fillId="0" borderId="35" xfId="0" applyFont="1" applyFill="1" applyBorder="1" applyAlignment="1">
      <alignment horizontal="center" vertical="center" textRotation="90" wrapText="1"/>
    </xf>
    <xf numFmtId="0" fontId="1" fillId="0" borderId="30" xfId="0" applyFont="1" applyFill="1" applyBorder="1" applyAlignment="1">
      <alignment horizontal="center" vertical="center" textRotation="90" wrapText="1"/>
    </xf>
    <xf numFmtId="0" fontId="1" fillId="0" borderId="37" xfId="0" applyFont="1" applyFill="1" applyBorder="1" applyAlignment="1">
      <alignment horizontal="center" vertical="center" textRotation="90" wrapText="1"/>
    </xf>
    <xf numFmtId="49" fontId="3" fillId="6" borderId="40" xfId="0" applyNumberFormat="1" applyFont="1" applyFill="1" applyBorder="1" applyAlignment="1">
      <alignment horizontal="center" vertical="top"/>
    </xf>
    <xf numFmtId="49" fontId="3" fillId="6" borderId="25" xfId="0" applyNumberFormat="1" applyFont="1" applyFill="1" applyBorder="1" applyAlignment="1">
      <alignment horizontal="center" vertical="top"/>
    </xf>
    <xf numFmtId="0" fontId="1" fillId="0" borderId="4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left" vertical="top" wrapText="1"/>
    </xf>
    <xf numFmtId="49" fontId="3" fillId="5" borderId="20" xfId="0" applyNumberFormat="1" applyFont="1" applyFill="1" applyBorder="1" applyAlignment="1">
      <alignment horizontal="left" vertical="top"/>
    </xf>
    <xf numFmtId="49" fontId="3" fillId="5" borderId="21" xfId="0" applyNumberFormat="1" applyFont="1" applyFill="1" applyBorder="1" applyAlignment="1">
      <alignment horizontal="left" vertical="top"/>
    </xf>
    <xf numFmtId="49" fontId="3" fillId="5" borderId="22" xfId="0" applyNumberFormat="1" applyFont="1" applyFill="1" applyBorder="1" applyAlignment="1">
      <alignment horizontal="left" vertical="top"/>
    </xf>
    <xf numFmtId="0" fontId="1" fillId="0" borderId="11" xfId="0" applyFont="1" applyBorder="1" applyAlignment="1">
      <alignment horizontal="left" vertical="top" wrapText="1"/>
    </xf>
    <xf numFmtId="0" fontId="1" fillId="0" borderId="35" xfId="0" applyFont="1" applyFill="1" applyBorder="1" applyAlignment="1">
      <alignment horizontal="left" vertical="top" wrapText="1"/>
    </xf>
    <xf numFmtId="0" fontId="1" fillId="0" borderId="37" xfId="0" applyFont="1" applyFill="1" applyBorder="1" applyAlignment="1">
      <alignment horizontal="left" vertical="top" wrapText="1"/>
    </xf>
    <xf numFmtId="49" fontId="3" fillId="5" borderId="61" xfId="0" applyNumberFormat="1" applyFont="1" applyFill="1" applyBorder="1" applyAlignment="1">
      <alignment horizontal="right" vertical="top"/>
    </xf>
    <xf numFmtId="49" fontId="3" fillId="5" borderId="21" xfId="0" applyNumberFormat="1" applyFont="1" applyFill="1" applyBorder="1" applyAlignment="1">
      <alignment horizontal="right" vertical="top"/>
    </xf>
    <xf numFmtId="49" fontId="3" fillId="5" borderId="22" xfId="0" applyNumberFormat="1" applyFont="1" applyFill="1" applyBorder="1" applyAlignment="1">
      <alignment horizontal="right" vertical="top"/>
    </xf>
    <xf numFmtId="0" fontId="1" fillId="7" borderId="55" xfId="0" applyFont="1" applyFill="1" applyBorder="1" applyAlignment="1">
      <alignment horizontal="left" vertical="top" wrapText="1"/>
    </xf>
    <xf numFmtId="0" fontId="1" fillId="7" borderId="17" xfId="0" applyFont="1" applyFill="1" applyBorder="1" applyAlignment="1">
      <alignment horizontal="left" vertical="top" wrapText="1"/>
    </xf>
    <xf numFmtId="49" fontId="3" fillId="7" borderId="11" xfId="0" applyNumberFormat="1" applyFont="1" applyFill="1" applyBorder="1" applyAlignment="1">
      <alignment horizontal="center" vertical="top"/>
    </xf>
    <xf numFmtId="49" fontId="3" fillId="7" borderId="17" xfId="0" applyNumberFormat="1" applyFont="1" applyFill="1" applyBorder="1" applyAlignment="1">
      <alignment horizontal="center" vertical="top"/>
    </xf>
    <xf numFmtId="0" fontId="4" fillId="7" borderId="32" xfId="0" applyFont="1" applyFill="1" applyBorder="1" applyAlignment="1">
      <alignment horizontal="left" vertical="top" wrapText="1"/>
    </xf>
    <xf numFmtId="0" fontId="4" fillId="7" borderId="37" xfId="0" applyFont="1" applyFill="1" applyBorder="1" applyAlignment="1">
      <alignment horizontal="left" vertical="top" wrapText="1"/>
    </xf>
    <xf numFmtId="0" fontId="1" fillId="0" borderId="5" xfId="0" applyFont="1" applyBorder="1" applyAlignment="1">
      <alignment horizontal="left" vertical="top" wrapText="1"/>
    </xf>
    <xf numFmtId="0" fontId="4" fillId="0" borderId="72" xfId="0" applyFont="1" applyFill="1" applyBorder="1" applyAlignment="1">
      <alignment horizontal="left" vertical="top" wrapText="1"/>
    </xf>
    <xf numFmtId="0" fontId="4" fillId="0" borderId="48" xfId="0" applyFont="1" applyFill="1" applyBorder="1" applyAlignment="1">
      <alignment horizontal="left" vertical="top" wrapText="1"/>
    </xf>
    <xf numFmtId="0" fontId="1" fillId="7" borderId="40" xfId="0" applyFont="1" applyFill="1" applyBorder="1" applyAlignment="1">
      <alignment horizontal="left" vertical="top" wrapText="1"/>
    </xf>
    <xf numFmtId="0" fontId="1" fillId="7" borderId="31" xfId="0" applyFont="1" applyFill="1" applyBorder="1" applyAlignment="1">
      <alignment horizontal="left" vertical="top" wrapText="1"/>
    </xf>
    <xf numFmtId="0" fontId="1" fillId="7" borderId="25" xfId="0" applyFont="1" applyFill="1" applyBorder="1" applyAlignment="1">
      <alignment horizontal="left" vertical="top" wrapText="1"/>
    </xf>
    <xf numFmtId="0" fontId="5" fillId="0" borderId="27" xfId="0" applyFont="1" applyBorder="1" applyAlignment="1">
      <alignment horizontal="center" vertical="center" textRotation="90"/>
    </xf>
    <xf numFmtId="0" fontId="5" fillId="0" borderId="30" xfId="0" applyFont="1" applyBorder="1" applyAlignment="1">
      <alignment horizontal="center" vertical="center" textRotation="90"/>
    </xf>
    <xf numFmtId="0" fontId="5" fillId="0" borderId="37" xfId="0" applyFont="1" applyBorder="1" applyAlignment="1">
      <alignment horizontal="center" vertical="center" textRotation="90"/>
    </xf>
    <xf numFmtId="0" fontId="4" fillId="7" borderId="72" xfId="0" applyFont="1" applyFill="1" applyBorder="1" applyAlignment="1">
      <alignment horizontal="left" vertical="top" wrapText="1"/>
    </xf>
    <xf numFmtId="0" fontId="4" fillId="7" borderId="48" xfId="0" applyFont="1" applyFill="1" applyBorder="1" applyAlignment="1">
      <alignment horizontal="left" vertical="top" wrapText="1"/>
    </xf>
    <xf numFmtId="0" fontId="1" fillId="0" borderId="40" xfId="0" applyFont="1" applyBorder="1" applyAlignment="1">
      <alignment horizontal="left" vertical="top" wrapText="1"/>
    </xf>
    <xf numFmtId="0" fontId="1" fillId="0" borderId="25" xfId="0" applyFont="1" applyBorder="1" applyAlignment="1">
      <alignment horizontal="left" vertical="top" wrapText="1"/>
    </xf>
    <xf numFmtId="0" fontId="1" fillId="0" borderId="31" xfId="0" applyFont="1" applyBorder="1" applyAlignment="1">
      <alignment horizontal="left" vertical="top" wrapText="1"/>
    </xf>
    <xf numFmtId="0" fontId="4" fillId="0" borderId="32"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7" xfId="0" applyFont="1" applyFill="1" applyBorder="1" applyAlignment="1">
      <alignment horizontal="left" vertical="top" wrapText="1"/>
    </xf>
    <xf numFmtId="49" fontId="5" fillId="5" borderId="36" xfId="0" applyNumberFormat="1" applyFont="1" applyFill="1" applyBorder="1" applyAlignment="1">
      <alignment horizontal="right" vertical="top" wrapText="1"/>
    </xf>
    <xf numFmtId="49" fontId="5" fillId="5" borderId="39" xfId="0" applyNumberFormat="1" applyFont="1" applyFill="1" applyBorder="1" applyAlignment="1">
      <alignment horizontal="right" vertical="top" wrapText="1"/>
    </xf>
    <xf numFmtId="49" fontId="5" fillId="5" borderId="58" xfId="0" applyNumberFormat="1" applyFont="1" applyFill="1" applyBorder="1" applyAlignment="1">
      <alignment horizontal="right" vertical="top" wrapText="1"/>
    </xf>
    <xf numFmtId="164" fontId="3" fillId="5" borderId="45" xfId="0" applyNumberFormat="1" applyFont="1" applyFill="1" applyBorder="1" applyAlignment="1">
      <alignment horizontal="center" vertical="top"/>
    </xf>
    <xf numFmtId="164" fontId="3" fillId="5" borderId="39" xfId="0" applyNumberFormat="1" applyFont="1" applyFill="1" applyBorder="1" applyAlignment="1">
      <alignment horizontal="center" vertical="top"/>
    </xf>
    <xf numFmtId="164" fontId="3" fillId="5" borderId="65" xfId="0" applyNumberFormat="1" applyFont="1" applyFill="1" applyBorder="1" applyAlignment="1">
      <alignment horizontal="center" vertical="top"/>
    </xf>
    <xf numFmtId="49" fontId="5" fillId="5" borderId="61" xfId="0" applyNumberFormat="1" applyFont="1" applyFill="1" applyBorder="1" applyAlignment="1">
      <alignment horizontal="left" vertical="top" wrapText="1"/>
    </xf>
    <xf numFmtId="49" fontId="5" fillId="5" borderId="21" xfId="0" applyNumberFormat="1" applyFont="1" applyFill="1" applyBorder="1" applyAlignment="1">
      <alignment horizontal="left" vertical="top" wrapText="1"/>
    </xf>
    <xf numFmtId="49" fontId="5" fillId="5" borderId="1" xfId="0" applyNumberFormat="1" applyFont="1" applyFill="1" applyBorder="1" applyAlignment="1">
      <alignment horizontal="left" vertical="top" wrapText="1"/>
    </xf>
    <xf numFmtId="49" fontId="5" fillId="5" borderId="22" xfId="0" applyNumberFormat="1" applyFont="1" applyFill="1" applyBorder="1" applyAlignment="1">
      <alignment horizontal="left" vertical="top" wrapText="1"/>
    </xf>
    <xf numFmtId="49" fontId="5" fillId="11" borderId="2" xfId="0" applyNumberFormat="1" applyFont="1" applyFill="1" applyBorder="1" applyAlignment="1">
      <alignment horizontal="center" vertical="top" wrapText="1"/>
    </xf>
    <xf numFmtId="49" fontId="5" fillId="11" borderId="30" xfId="0" applyNumberFormat="1" applyFont="1" applyFill="1" applyBorder="1" applyAlignment="1">
      <alignment horizontal="center" vertical="top" wrapText="1"/>
    </xf>
    <xf numFmtId="49" fontId="5" fillId="11" borderId="14" xfId="0" applyNumberFormat="1" applyFont="1" applyFill="1" applyBorder="1" applyAlignment="1">
      <alignment horizontal="center" vertical="top" wrapText="1"/>
    </xf>
    <xf numFmtId="49" fontId="5" fillId="5" borderId="46" xfId="0" applyNumberFormat="1" applyFont="1" applyFill="1" applyBorder="1" applyAlignment="1">
      <alignment horizontal="center" vertical="top"/>
    </xf>
    <xf numFmtId="49" fontId="5" fillId="5" borderId="48" xfId="0" applyNumberFormat="1" applyFont="1" applyFill="1" applyBorder="1" applyAlignment="1">
      <alignment horizontal="center" vertical="top"/>
    </xf>
    <xf numFmtId="49" fontId="5" fillId="5" borderId="66"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49" fontId="5" fillId="6" borderId="36" xfId="0" applyNumberFormat="1" applyFont="1" applyFill="1" applyBorder="1" applyAlignment="1">
      <alignment horizontal="center" vertical="top"/>
    </xf>
    <xf numFmtId="165" fontId="3" fillId="6" borderId="26" xfId="0" applyNumberFormat="1" applyFont="1" applyFill="1" applyBorder="1" applyAlignment="1">
      <alignment horizontal="left" vertical="top" wrapText="1"/>
    </xf>
    <xf numFmtId="165" fontId="3" fillId="6" borderId="31" xfId="0" applyNumberFormat="1" applyFont="1" applyFill="1" applyBorder="1" applyAlignment="1">
      <alignment horizontal="left" vertical="top" wrapText="1"/>
    </xf>
    <xf numFmtId="165" fontId="3" fillId="6" borderId="36" xfId="0" applyNumberFormat="1" applyFont="1" applyFill="1" applyBorder="1" applyAlignment="1">
      <alignment horizontal="left" vertical="top" wrapText="1"/>
    </xf>
    <xf numFmtId="165" fontId="1" fillId="0" borderId="27" xfId="0" applyNumberFormat="1" applyFont="1" applyFill="1" applyBorder="1" applyAlignment="1">
      <alignment horizontal="center" vertical="center" textRotation="90" wrapText="1"/>
    </xf>
    <xf numFmtId="165" fontId="1" fillId="0" borderId="30" xfId="0" applyNumberFormat="1" applyFont="1" applyFill="1" applyBorder="1" applyAlignment="1">
      <alignment horizontal="center" vertical="center" textRotation="90" wrapText="1"/>
    </xf>
    <xf numFmtId="49" fontId="3" fillId="0" borderId="7" xfId="0" applyNumberFormat="1" applyFont="1" applyBorder="1" applyAlignment="1">
      <alignment horizontal="center" vertical="top"/>
    </xf>
    <xf numFmtId="49" fontId="3" fillId="0" borderId="19" xfId="0" applyNumberFormat="1" applyFont="1" applyBorder="1" applyAlignment="1">
      <alignment horizontal="center" vertical="top"/>
    </xf>
    <xf numFmtId="0" fontId="4" fillId="7" borderId="40" xfId="0" applyFont="1" applyFill="1" applyBorder="1" applyAlignment="1">
      <alignment horizontal="center" vertical="top" wrapText="1"/>
    </xf>
    <xf numFmtId="0" fontId="4" fillId="7" borderId="31" xfId="0" applyFont="1" applyFill="1" applyBorder="1" applyAlignment="1">
      <alignment horizontal="center" vertical="top" wrapText="1"/>
    </xf>
    <xf numFmtId="0" fontId="15" fillId="7" borderId="25" xfId="0" applyFont="1" applyFill="1" applyBorder="1" applyAlignment="1">
      <alignment horizontal="center" vertical="top" wrapText="1"/>
    </xf>
    <xf numFmtId="0" fontId="4" fillId="7" borderId="27" xfId="0" applyFont="1" applyFill="1" applyBorder="1" applyAlignment="1">
      <alignment vertical="top" wrapText="1"/>
    </xf>
    <xf numFmtId="0" fontId="4" fillId="7" borderId="30" xfId="0" applyFont="1" applyFill="1" applyBorder="1" applyAlignment="1">
      <alignment vertical="top" wrapText="1"/>
    </xf>
    <xf numFmtId="0" fontId="13" fillId="7" borderId="37" xfId="0" applyFont="1" applyFill="1" applyBorder="1" applyAlignment="1">
      <alignment vertical="top" wrapText="1"/>
    </xf>
    <xf numFmtId="0" fontId="4" fillId="7" borderId="4" xfId="0" applyFont="1" applyFill="1" applyBorder="1" applyAlignment="1">
      <alignment horizontal="center" vertical="top" wrapText="1"/>
    </xf>
    <xf numFmtId="0" fontId="4" fillId="7" borderId="10" xfId="0" applyFont="1" applyFill="1" applyBorder="1" applyAlignment="1">
      <alignment horizontal="center" vertical="top" wrapText="1"/>
    </xf>
    <xf numFmtId="0" fontId="15" fillId="7" borderId="16" xfId="0" applyFont="1" applyFill="1" applyBorder="1" applyAlignment="1">
      <alignment horizontal="center" vertical="top" wrapText="1"/>
    </xf>
    <xf numFmtId="165" fontId="3" fillId="7" borderId="26" xfId="0" applyNumberFormat="1" applyFont="1" applyFill="1" applyBorder="1" applyAlignment="1">
      <alignment horizontal="left" vertical="top" wrapText="1"/>
    </xf>
    <xf numFmtId="165" fontId="3" fillId="7" borderId="31" xfId="0" applyNumberFormat="1" applyFont="1" applyFill="1" applyBorder="1" applyAlignment="1">
      <alignment horizontal="left" vertical="top" wrapText="1"/>
    </xf>
    <xf numFmtId="165" fontId="3" fillId="7" borderId="36" xfId="0" applyNumberFormat="1" applyFont="1" applyFill="1" applyBorder="1" applyAlignment="1">
      <alignment horizontal="left" vertical="top" wrapText="1"/>
    </xf>
    <xf numFmtId="165" fontId="5" fillId="7" borderId="27" xfId="0" applyNumberFormat="1" applyFont="1" applyFill="1" applyBorder="1" applyAlignment="1">
      <alignment horizontal="center" vertical="top" wrapText="1"/>
    </xf>
    <xf numFmtId="165" fontId="5" fillId="7" borderId="30" xfId="0" applyNumberFormat="1" applyFont="1" applyFill="1" applyBorder="1" applyAlignment="1">
      <alignment horizontal="center" vertical="top" wrapText="1"/>
    </xf>
    <xf numFmtId="165" fontId="5" fillId="7" borderId="37" xfId="0" applyNumberFormat="1" applyFont="1" applyFill="1" applyBorder="1" applyAlignment="1">
      <alignment horizontal="center" vertical="top" wrapText="1"/>
    </xf>
    <xf numFmtId="49" fontId="5" fillId="7" borderId="62" xfId="0" applyNumberFormat="1" applyFont="1" applyFill="1" applyBorder="1" applyAlignment="1">
      <alignment horizontal="center" vertical="top"/>
    </xf>
    <xf numFmtId="49" fontId="5" fillId="7" borderId="49" xfId="0" applyNumberFormat="1" applyFont="1" applyFill="1" applyBorder="1" applyAlignment="1">
      <alignment horizontal="center" vertical="top"/>
    </xf>
    <xf numFmtId="49" fontId="5" fillId="7" borderId="65" xfId="0" applyNumberFormat="1" applyFont="1" applyFill="1" applyBorder="1" applyAlignment="1">
      <alignment horizontal="center" vertical="top"/>
    </xf>
    <xf numFmtId="0" fontId="1" fillId="7" borderId="27" xfId="0" applyFont="1" applyFill="1" applyBorder="1" applyAlignment="1">
      <alignment horizontal="left" vertical="top" wrapText="1"/>
    </xf>
    <xf numFmtId="0" fontId="1" fillId="7" borderId="35" xfId="0" applyFont="1" applyFill="1" applyBorder="1" applyAlignment="1">
      <alignment horizontal="left" vertical="top" wrapText="1"/>
    </xf>
    <xf numFmtId="0" fontId="4" fillId="7" borderId="0" xfId="0" applyFont="1" applyFill="1" applyBorder="1" applyAlignment="1">
      <alignment horizontal="center" vertical="top" wrapText="1"/>
    </xf>
    <xf numFmtId="0" fontId="13" fillId="7" borderId="0" xfId="0" applyFont="1" applyFill="1" applyBorder="1" applyAlignment="1">
      <alignment horizontal="center" vertical="top" wrapText="1"/>
    </xf>
    <xf numFmtId="165" fontId="3" fillId="0" borderId="32" xfId="0" applyNumberFormat="1" applyFont="1" applyFill="1" applyBorder="1" applyAlignment="1">
      <alignment horizontal="center" vertical="top" wrapText="1"/>
    </xf>
    <xf numFmtId="165" fontId="3" fillId="0" borderId="37" xfId="0" applyNumberFormat="1" applyFont="1" applyFill="1" applyBorder="1" applyAlignment="1">
      <alignment horizontal="center" vertical="top" wrapText="1"/>
    </xf>
    <xf numFmtId="165" fontId="1" fillId="7" borderId="26" xfId="0" applyNumberFormat="1" applyFont="1" applyFill="1" applyBorder="1" applyAlignment="1">
      <alignment horizontal="left" vertical="top" wrapText="1"/>
    </xf>
    <xf numFmtId="165" fontId="1" fillId="7" borderId="36" xfId="0" applyNumberFormat="1" applyFont="1" applyFill="1" applyBorder="1" applyAlignment="1">
      <alignment horizontal="left" vertical="top" wrapText="1"/>
    </xf>
    <xf numFmtId="49" fontId="5" fillId="7" borderId="2" xfId="0" applyNumberFormat="1" applyFont="1" applyFill="1" applyBorder="1" applyAlignment="1">
      <alignment horizontal="center" vertical="top"/>
    </xf>
    <xf numFmtId="49" fontId="5" fillId="7" borderId="14" xfId="0" applyNumberFormat="1" applyFont="1" applyFill="1" applyBorder="1" applyAlignment="1">
      <alignment horizontal="center" vertical="top"/>
    </xf>
    <xf numFmtId="165" fontId="1" fillId="7" borderId="31" xfId="0" applyNumberFormat="1" applyFont="1" applyFill="1" applyBorder="1" applyAlignment="1">
      <alignment horizontal="left" vertical="top" wrapText="1"/>
    </xf>
    <xf numFmtId="49" fontId="3" fillId="7" borderId="7" xfId="0" applyNumberFormat="1" applyFont="1" applyFill="1" applyBorder="1" applyAlignment="1">
      <alignment horizontal="center" vertical="top"/>
    </xf>
    <xf numFmtId="49" fontId="3" fillId="7" borderId="19" xfId="0" applyNumberFormat="1" applyFont="1" applyFill="1" applyBorder="1" applyAlignment="1">
      <alignment horizontal="center" vertical="top"/>
    </xf>
    <xf numFmtId="0" fontId="4" fillId="7" borderId="27" xfId="0" applyFont="1" applyFill="1" applyBorder="1" applyAlignment="1">
      <alignment horizontal="left" vertical="top" wrapText="1"/>
    </xf>
    <xf numFmtId="0" fontId="4" fillId="7" borderId="30" xfId="0" applyFont="1" applyFill="1" applyBorder="1" applyAlignment="1">
      <alignment horizontal="left" vertical="top" wrapText="1"/>
    </xf>
    <xf numFmtId="165" fontId="1" fillId="7" borderId="30" xfId="0" applyNumberFormat="1" applyFont="1" applyFill="1" applyBorder="1" applyAlignment="1">
      <alignment horizontal="left" vertical="top" wrapText="1"/>
    </xf>
    <xf numFmtId="165" fontId="1" fillId="7" borderId="32" xfId="0" applyNumberFormat="1" applyFont="1" applyFill="1" applyBorder="1" applyAlignment="1">
      <alignment horizontal="center" vertical="center" textRotation="90" wrapText="1"/>
    </xf>
    <xf numFmtId="165" fontId="1" fillId="7" borderId="37" xfId="0" applyNumberFormat="1" applyFont="1" applyFill="1" applyBorder="1" applyAlignment="1">
      <alignment horizontal="center" vertical="center" textRotation="90" wrapText="1"/>
    </xf>
    <xf numFmtId="49" fontId="5" fillId="6" borderId="3" xfId="0" applyNumberFormat="1" applyFont="1" applyFill="1" applyBorder="1" applyAlignment="1">
      <alignment horizontal="center" vertical="top"/>
    </xf>
    <xf numFmtId="49" fontId="5" fillId="6" borderId="10"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165" fontId="3" fillId="0" borderId="26" xfId="0" applyNumberFormat="1" applyFont="1" applyBorder="1" applyAlignment="1">
      <alignment horizontal="left" vertical="top" wrapText="1"/>
    </xf>
    <xf numFmtId="165" fontId="3" fillId="0" borderId="69" xfId="0" applyNumberFormat="1" applyFont="1" applyBorder="1" applyAlignment="1">
      <alignment horizontal="left" vertical="top" wrapText="1"/>
    </xf>
    <xf numFmtId="165" fontId="3" fillId="0" borderId="59" xfId="0" applyNumberFormat="1" applyFont="1" applyBorder="1" applyAlignment="1">
      <alignment horizontal="left" vertical="top" wrapText="1"/>
    </xf>
    <xf numFmtId="165" fontId="3" fillId="0" borderId="36" xfId="0" applyNumberFormat="1" applyFont="1" applyBorder="1" applyAlignment="1">
      <alignment horizontal="left" vertical="top" wrapText="1"/>
    </xf>
    <xf numFmtId="0" fontId="1" fillId="0" borderId="32" xfId="0" applyFont="1" applyBorder="1" applyAlignment="1">
      <alignment horizontal="left" vertical="top" wrapText="1"/>
    </xf>
    <xf numFmtId="0" fontId="1" fillId="0" borderId="37" xfId="0" applyFont="1" applyBorder="1" applyAlignment="1">
      <alignment horizontal="left" vertical="top" wrapText="1"/>
    </xf>
    <xf numFmtId="165" fontId="1" fillId="7" borderId="32" xfId="0" applyNumberFormat="1" applyFont="1" applyFill="1" applyBorder="1" applyAlignment="1">
      <alignment horizontal="left" vertical="top" wrapText="1"/>
    </xf>
    <xf numFmtId="49" fontId="3" fillId="0" borderId="52" xfId="0" applyNumberFormat="1" applyFont="1" applyBorder="1" applyAlignment="1">
      <alignment horizontal="center" vertical="top"/>
    </xf>
    <xf numFmtId="49" fontId="3" fillId="0" borderId="13" xfId="0" applyNumberFormat="1" applyFont="1" applyBorder="1" applyAlignment="1">
      <alignment horizontal="center" vertical="top"/>
    </xf>
    <xf numFmtId="165" fontId="1" fillId="0" borderId="32" xfId="0" applyNumberFormat="1" applyFont="1" applyBorder="1" applyAlignment="1">
      <alignment horizontal="center" vertical="center" textRotation="90" wrapText="1"/>
    </xf>
    <xf numFmtId="165" fontId="1" fillId="0" borderId="30" xfId="0" applyNumberFormat="1" applyFont="1" applyBorder="1" applyAlignment="1">
      <alignment horizontal="center" vertical="center" textRotation="90" wrapText="1"/>
    </xf>
    <xf numFmtId="165" fontId="1" fillId="0" borderId="37" xfId="0" applyNumberFormat="1" applyFont="1" applyBorder="1" applyAlignment="1">
      <alignment horizontal="center" vertical="center" textRotation="90" wrapText="1"/>
    </xf>
    <xf numFmtId="49" fontId="5" fillId="7" borderId="30" xfId="0" applyNumberFormat="1" applyFont="1" applyFill="1" applyBorder="1" applyAlignment="1">
      <alignment horizontal="center" vertical="top"/>
    </xf>
    <xf numFmtId="49" fontId="5" fillId="5" borderId="61" xfId="0" applyNumberFormat="1" applyFont="1" applyFill="1" applyBorder="1" applyAlignment="1">
      <alignment horizontal="right" vertical="top" wrapText="1"/>
    </xf>
    <xf numFmtId="49" fontId="5" fillId="5" borderId="21" xfId="0" applyNumberFormat="1" applyFont="1" applyFill="1" applyBorder="1" applyAlignment="1">
      <alignment horizontal="right" vertical="top" wrapText="1"/>
    </xf>
    <xf numFmtId="49" fontId="5" fillId="5" borderId="22" xfId="0" applyNumberFormat="1" applyFont="1" applyFill="1" applyBorder="1" applyAlignment="1">
      <alignment horizontal="right" vertical="top" wrapText="1"/>
    </xf>
    <xf numFmtId="165" fontId="5" fillId="5" borderId="20" xfId="0" applyNumberFormat="1" applyFont="1" applyFill="1" applyBorder="1" applyAlignment="1">
      <alignment horizontal="center" vertical="center" wrapText="1"/>
    </xf>
    <xf numFmtId="165" fontId="5" fillId="5" borderId="21" xfId="0" applyNumberFormat="1" applyFont="1" applyFill="1" applyBorder="1" applyAlignment="1">
      <alignment horizontal="center" vertical="center" wrapText="1"/>
    </xf>
    <xf numFmtId="165" fontId="5" fillId="5" borderId="22" xfId="0" applyNumberFormat="1" applyFont="1" applyFill="1" applyBorder="1" applyAlignment="1">
      <alignment horizontal="center" vertical="center" wrapText="1"/>
    </xf>
    <xf numFmtId="49" fontId="5" fillId="11" borderId="32" xfId="0" applyNumberFormat="1" applyFont="1" applyFill="1" applyBorder="1" applyAlignment="1">
      <alignment horizontal="center" vertical="top" wrapText="1"/>
    </xf>
    <xf numFmtId="49" fontId="5" fillId="5" borderId="77" xfId="0" applyNumberFormat="1" applyFont="1" applyFill="1" applyBorder="1" applyAlignment="1">
      <alignment horizontal="center" vertical="top"/>
    </xf>
    <xf numFmtId="49" fontId="5" fillId="6" borderId="54" xfId="0" applyNumberFormat="1" applyFont="1" applyFill="1" applyBorder="1" applyAlignment="1">
      <alignment horizontal="center" vertical="top"/>
    </xf>
    <xf numFmtId="49" fontId="5" fillId="7" borderId="7" xfId="0" applyNumberFormat="1" applyFont="1" applyFill="1" applyBorder="1" applyAlignment="1">
      <alignment horizontal="center" vertical="top"/>
    </xf>
    <xf numFmtId="49" fontId="5" fillId="7" borderId="19" xfId="0" applyNumberFormat="1" applyFont="1" applyFill="1" applyBorder="1" applyAlignment="1">
      <alignment horizontal="center" vertical="top"/>
    </xf>
    <xf numFmtId="165" fontId="1" fillId="7" borderId="55" xfId="0" applyNumberFormat="1" applyFont="1" applyFill="1" applyBorder="1" applyAlignment="1">
      <alignment horizontal="left" vertical="top" wrapText="1"/>
    </xf>
    <xf numFmtId="165" fontId="1" fillId="7" borderId="11" xfId="0" applyNumberFormat="1" applyFont="1" applyFill="1" applyBorder="1" applyAlignment="1">
      <alignment horizontal="left" vertical="top" wrapText="1"/>
    </xf>
    <xf numFmtId="165" fontId="1" fillId="7" borderId="52" xfId="0" applyNumberFormat="1" applyFont="1" applyFill="1" applyBorder="1" applyAlignment="1">
      <alignment horizontal="left" vertical="top" wrapText="1"/>
    </xf>
    <xf numFmtId="0" fontId="4" fillId="0" borderId="0" xfId="0" applyNumberFormat="1" applyFont="1" applyAlignment="1">
      <alignment horizontal="center" vertical="top"/>
    </xf>
    <xf numFmtId="0" fontId="1" fillId="0" borderId="0" xfId="0" applyFont="1" applyAlignment="1">
      <alignment horizontal="left" vertical="top" wrapText="1"/>
    </xf>
    <xf numFmtId="0" fontId="4" fillId="0" borderId="56" xfId="0" applyFont="1" applyBorder="1" applyAlignment="1">
      <alignment horizontal="left" vertical="top" wrapText="1"/>
    </xf>
    <xf numFmtId="0" fontId="4" fillId="0" borderId="68" xfId="0" applyFont="1" applyBorder="1" applyAlignment="1">
      <alignment horizontal="left" vertical="top" wrapText="1"/>
    </xf>
    <xf numFmtId="0" fontId="4" fillId="0" borderId="63" xfId="0" applyFont="1" applyBorder="1" applyAlignment="1">
      <alignment horizontal="left" vertical="top" wrapText="1"/>
    </xf>
    <xf numFmtId="0" fontId="3" fillId="7" borderId="56" xfId="0" applyFont="1" applyFill="1" applyBorder="1" applyAlignment="1">
      <alignment horizontal="left" vertical="top" wrapText="1"/>
    </xf>
    <xf numFmtId="0" fontId="5" fillId="7" borderId="68" xfId="0" applyFont="1" applyFill="1" applyBorder="1" applyAlignment="1">
      <alignment horizontal="left" vertical="top" wrapText="1"/>
    </xf>
    <xf numFmtId="0" fontId="5" fillId="7" borderId="63" xfId="0" applyFont="1" applyFill="1" applyBorder="1" applyAlignment="1">
      <alignment horizontal="left" vertical="top" wrapText="1"/>
    </xf>
    <xf numFmtId="0" fontId="3" fillId="7" borderId="68" xfId="0" applyFont="1" applyFill="1" applyBorder="1" applyAlignment="1">
      <alignment horizontal="left" vertical="top" wrapText="1"/>
    </xf>
    <xf numFmtId="0" fontId="3" fillId="7" borderId="63"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3" xfId="0" applyFont="1" applyBorder="1" applyAlignment="1">
      <alignment horizontal="left" vertical="top" wrapText="1"/>
    </xf>
    <xf numFmtId="0" fontId="5" fillId="8" borderId="45" xfId="0" applyFont="1" applyFill="1" applyBorder="1" applyAlignment="1">
      <alignment horizontal="right" vertical="top" wrapText="1"/>
    </xf>
    <xf numFmtId="0" fontId="5" fillId="8" borderId="39" xfId="0" applyFont="1" applyFill="1" applyBorder="1" applyAlignment="1">
      <alignment horizontal="right" vertical="top" wrapText="1"/>
    </xf>
    <xf numFmtId="0" fontId="5" fillId="8" borderId="65" xfId="0" applyFont="1" applyFill="1" applyBorder="1" applyAlignment="1">
      <alignment horizontal="right" vertical="top" wrapText="1"/>
    </xf>
    <xf numFmtId="0" fontId="5" fillId="10" borderId="8" xfId="0" applyFont="1" applyFill="1" applyBorder="1" applyAlignment="1">
      <alignment horizontal="left" vertical="top" wrapText="1"/>
    </xf>
    <xf numFmtId="0" fontId="5" fillId="10" borderId="9" xfId="0" applyFont="1" applyFill="1" applyBorder="1" applyAlignment="1">
      <alignment horizontal="left" vertical="top" wrapText="1"/>
    </xf>
    <xf numFmtId="0" fontId="5" fillId="10" borderId="13" xfId="0" applyFont="1" applyFill="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165" fontId="5" fillId="11" borderId="61" xfId="0" applyNumberFormat="1" applyFont="1" applyFill="1" applyBorder="1" applyAlignment="1">
      <alignment horizontal="right" vertical="top"/>
    </xf>
    <xf numFmtId="165" fontId="5" fillId="11" borderId="21" xfId="0" applyNumberFormat="1" applyFont="1" applyFill="1" applyBorder="1" applyAlignment="1">
      <alignment horizontal="right" vertical="top"/>
    </xf>
    <xf numFmtId="165" fontId="5" fillId="11" borderId="22" xfId="0" applyNumberFormat="1" applyFont="1" applyFill="1" applyBorder="1" applyAlignment="1">
      <alignment horizontal="right" vertical="top"/>
    </xf>
    <xf numFmtId="165" fontId="5" fillId="11" borderId="20" xfId="0" applyNumberFormat="1" applyFont="1" applyFill="1" applyBorder="1" applyAlignment="1">
      <alignment horizontal="center" vertical="top"/>
    </xf>
    <xf numFmtId="165" fontId="5" fillId="11" borderId="21" xfId="0" applyNumberFormat="1" applyFont="1" applyFill="1" applyBorder="1" applyAlignment="1">
      <alignment horizontal="center" vertical="top"/>
    </xf>
    <xf numFmtId="165" fontId="5" fillId="11" borderId="22" xfId="0" applyNumberFormat="1" applyFont="1" applyFill="1" applyBorder="1" applyAlignment="1">
      <alignment horizontal="center" vertical="top"/>
    </xf>
    <xf numFmtId="49" fontId="5" fillId="10" borderId="61" xfId="0" applyNumberFormat="1" applyFont="1" applyFill="1" applyBorder="1" applyAlignment="1">
      <alignment horizontal="right" vertical="top"/>
    </xf>
    <xf numFmtId="49" fontId="5" fillId="10" borderId="21" xfId="0" applyNumberFormat="1" applyFont="1" applyFill="1" applyBorder="1" applyAlignment="1">
      <alignment horizontal="right" vertical="top"/>
    </xf>
    <xf numFmtId="49" fontId="5" fillId="10" borderId="22" xfId="0" applyNumberFormat="1" applyFont="1" applyFill="1" applyBorder="1" applyAlignment="1">
      <alignment horizontal="right" vertical="top"/>
    </xf>
    <xf numFmtId="165" fontId="5" fillId="10" borderId="23" xfId="0" applyNumberFormat="1" applyFont="1" applyFill="1" applyBorder="1" applyAlignment="1">
      <alignment horizontal="center" vertical="top"/>
    </xf>
    <xf numFmtId="165" fontId="5" fillId="10" borderId="1" xfId="0" applyNumberFormat="1" applyFont="1" applyFill="1" applyBorder="1" applyAlignment="1">
      <alignment horizontal="center" vertical="top"/>
    </xf>
    <xf numFmtId="165" fontId="5" fillId="10" borderId="58" xfId="0" applyNumberFormat="1" applyFont="1" applyFill="1" applyBorder="1" applyAlignment="1">
      <alignment horizontal="center" vertical="top"/>
    </xf>
    <xf numFmtId="165" fontId="3" fillId="0" borderId="21" xfId="0" applyNumberFormat="1" applyFont="1" applyFill="1" applyBorder="1" applyAlignment="1">
      <alignment horizontal="center"/>
    </xf>
    <xf numFmtId="164" fontId="1" fillId="0" borderId="4" xfId="0" applyNumberFormat="1" applyFont="1" applyBorder="1" applyAlignment="1">
      <alignment horizontal="center" vertical="center" textRotation="90" wrapText="1"/>
    </xf>
    <xf numFmtId="164" fontId="1" fillId="0" borderId="10" xfId="0" applyNumberFormat="1" applyFont="1" applyBorder="1" applyAlignment="1">
      <alignment horizontal="center" vertical="center" textRotation="90" wrapText="1"/>
    </xf>
    <xf numFmtId="164" fontId="1" fillId="0" borderId="16" xfId="0" applyNumberFormat="1" applyFont="1" applyBorder="1" applyAlignment="1">
      <alignment horizontal="center" vertical="center" textRotation="90" wrapText="1"/>
    </xf>
    <xf numFmtId="164" fontId="1" fillId="0" borderId="47" xfId="0" applyNumberFormat="1" applyFont="1" applyBorder="1" applyAlignment="1">
      <alignment horizontal="center" vertical="center" textRotation="90" wrapText="1"/>
    </xf>
    <xf numFmtId="164" fontId="1" fillId="0" borderId="49" xfId="0" applyNumberFormat="1" applyFont="1" applyBorder="1" applyAlignment="1">
      <alignment horizontal="center" vertical="center" textRotation="90" wrapText="1"/>
    </xf>
    <xf numFmtId="164" fontId="1" fillId="0" borderId="58" xfId="0" applyNumberFormat="1" applyFont="1" applyBorder="1" applyAlignment="1">
      <alignment horizontal="center" vertical="center" textRotation="90" wrapText="1"/>
    </xf>
    <xf numFmtId="0" fontId="25" fillId="7" borderId="0" xfId="0" applyFont="1" applyFill="1" applyBorder="1" applyAlignment="1">
      <alignment horizontal="center" vertical="top" wrapText="1"/>
    </xf>
    <xf numFmtId="0" fontId="22" fillId="7" borderId="0" xfId="0" applyFont="1" applyFill="1" applyBorder="1" applyAlignment="1">
      <alignment horizontal="center" vertical="top" wrapText="1"/>
    </xf>
    <xf numFmtId="0" fontId="20" fillId="0" borderId="40" xfId="0" applyFont="1" applyBorder="1" applyAlignment="1">
      <alignment horizontal="left" vertical="top" wrapText="1"/>
    </xf>
    <xf numFmtId="0" fontId="20" fillId="0" borderId="31" xfId="0" applyFont="1" applyBorder="1" applyAlignment="1">
      <alignment horizontal="left" vertical="top" wrapText="1"/>
    </xf>
    <xf numFmtId="0" fontId="20" fillId="0" borderId="25" xfId="0" applyFont="1" applyBorder="1" applyAlignment="1">
      <alignment horizontal="left" vertical="top" wrapText="1"/>
    </xf>
    <xf numFmtId="49" fontId="1" fillId="0" borderId="6" xfId="0" applyNumberFormat="1" applyFont="1" applyFill="1" applyBorder="1" applyAlignment="1">
      <alignment horizontal="left" vertical="top" wrapText="1"/>
    </xf>
    <xf numFmtId="49" fontId="1" fillId="0" borderId="12" xfId="0" applyNumberFormat="1" applyFont="1" applyFill="1" applyBorder="1" applyAlignment="1">
      <alignment horizontal="left" vertical="top" wrapText="1"/>
    </xf>
    <xf numFmtId="49" fontId="1" fillId="0" borderId="18" xfId="0" applyNumberFormat="1" applyFont="1" applyFill="1" applyBorder="1" applyAlignment="1">
      <alignment horizontal="left" vertical="top" wrapText="1"/>
    </xf>
    <xf numFmtId="49" fontId="1" fillId="7" borderId="33" xfId="0" applyNumberFormat="1" applyFont="1" applyFill="1" applyBorder="1" applyAlignment="1">
      <alignment horizontal="left" vertical="top" wrapText="1"/>
    </xf>
    <xf numFmtId="49" fontId="1" fillId="7" borderId="18" xfId="0" applyNumberFormat="1" applyFont="1" applyFill="1" applyBorder="1" applyAlignment="1">
      <alignment horizontal="left" vertical="top" wrapText="1"/>
    </xf>
    <xf numFmtId="0" fontId="20" fillId="7" borderId="40" xfId="0" applyFont="1" applyFill="1" applyBorder="1" applyAlignment="1">
      <alignment horizontal="left" vertical="top" wrapText="1"/>
    </xf>
    <xf numFmtId="0" fontId="20" fillId="7" borderId="31" xfId="0" applyFont="1" applyFill="1" applyBorder="1" applyAlignment="1">
      <alignment horizontal="left" vertical="top" wrapText="1"/>
    </xf>
    <xf numFmtId="0" fontId="20" fillId="7" borderId="25" xfId="0" applyFont="1" applyFill="1" applyBorder="1" applyAlignment="1">
      <alignment horizontal="left" vertical="top" wrapText="1"/>
    </xf>
    <xf numFmtId="0" fontId="20" fillId="0" borderId="27" xfId="0" applyFont="1" applyFill="1" applyBorder="1" applyAlignment="1">
      <alignment horizontal="center" vertical="center" textRotation="90" wrapText="1"/>
    </xf>
    <xf numFmtId="0" fontId="20" fillId="0" borderId="30" xfId="0" applyFont="1" applyFill="1" applyBorder="1" applyAlignment="1">
      <alignment horizontal="center" vertical="center" textRotation="90" wrapText="1"/>
    </xf>
    <xf numFmtId="0" fontId="20" fillId="0" borderId="37" xfId="0" applyFont="1" applyFill="1" applyBorder="1" applyAlignment="1">
      <alignment horizontal="center" vertical="center" textRotation="90" wrapText="1"/>
    </xf>
    <xf numFmtId="0" fontId="1" fillId="0" borderId="6"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29"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1" fontId="1" fillId="0" borderId="6" xfId="0" applyNumberFormat="1" applyFont="1" applyFill="1" applyBorder="1" applyAlignment="1">
      <alignment horizontal="left" vertical="top" wrapText="1"/>
    </xf>
    <xf numFmtId="1" fontId="1" fillId="0" borderId="12" xfId="0" applyNumberFormat="1" applyFont="1" applyFill="1" applyBorder="1" applyAlignment="1">
      <alignment horizontal="left" vertical="top" wrapText="1"/>
    </xf>
    <xf numFmtId="1" fontId="1" fillId="0" borderId="50" xfId="0" applyNumberFormat="1" applyFont="1" applyFill="1" applyBorder="1" applyAlignment="1">
      <alignment horizontal="left" vertical="top" wrapText="1"/>
    </xf>
    <xf numFmtId="164" fontId="1" fillId="0" borderId="42" xfId="0" applyNumberFormat="1" applyFont="1" applyBorder="1" applyAlignment="1">
      <alignment horizontal="center" vertical="center" textRotation="90" wrapText="1"/>
    </xf>
    <xf numFmtId="164" fontId="1" fillId="0" borderId="44" xfId="0" applyNumberFormat="1" applyFont="1" applyBorder="1" applyAlignment="1">
      <alignment horizontal="center" vertical="center" textRotation="90" wrapText="1"/>
    </xf>
    <xf numFmtId="164" fontId="1" fillId="0" borderId="23" xfId="0" applyNumberFormat="1" applyFont="1" applyBorder="1" applyAlignment="1">
      <alignment horizontal="center" vertical="center" textRotation="90" wrapText="1"/>
    </xf>
    <xf numFmtId="0" fontId="1" fillId="12" borderId="45" xfId="0" applyFont="1" applyFill="1" applyBorder="1" applyAlignment="1">
      <alignment horizontal="center" vertical="top" wrapText="1"/>
    </xf>
    <xf numFmtId="0" fontId="1" fillId="12" borderId="39" xfId="0" applyFont="1" applyFill="1" applyBorder="1" applyAlignment="1">
      <alignment horizontal="center" vertical="top" wrapText="1"/>
    </xf>
    <xf numFmtId="0" fontId="1" fillId="12" borderId="65" xfId="0" applyFont="1" applyFill="1" applyBorder="1" applyAlignment="1">
      <alignment horizontal="center" vertical="top" wrapText="1"/>
    </xf>
    <xf numFmtId="0" fontId="4" fillId="0" borderId="59" xfId="0" applyFont="1" applyBorder="1" applyAlignment="1">
      <alignment horizontal="left" vertical="top" wrapText="1"/>
    </xf>
    <xf numFmtId="49" fontId="5" fillId="6" borderId="51" xfId="0" applyNumberFormat="1" applyFont="1" applyFill="1" applyBorder="1" applyAlignment="1">
      <alignment horizontal="center" vertical="top"/>
    </xf>
    <xf numFmtId="49" fontId="5" fillId="5" borderId="78" xfId="0" applyNumberFormat="1" applyFont="1" applyFill="1" applyBorder="1" applyAlignment="1">
      <alignment horizontal="center" vertical="top"/>
    </xf>
    <xf numFmtId="49" fontId="5" fillId="5" borderId="1" xfId="0" applyNumberFormat="1" applyFont="1" applyFill="1" applyBorder="1" applyAlignment="1">
      <alignment horizontal="right" vertical="top" wrapText="1"/>
    </xf>
    <xf numFmtId="49" fontId="5" fillId="11" borderId="35" xfId="0" applyNumberFormat="1" applyFont="1" applyFill="1" applyBorder="1" applyAlignment="1">
      <alignment horizontal="center" vertical="top" wrapText="1"/>
    </xf>
    <xf numFmtId="49" fontId="5" fillId="0" borderId="7" xfId="0" applyNumberFormat="1" applyFont="1" applyBorder="1" applyAlignment="1">
      <alignment horizontal="center" vertical="top"/>
    </xf>
    <xf numFmtId="49" fontId="5" fillId="0" borderId="19" xfId="0" applyNumberFormat="1" applyFont="1" applyBorder="1" applyAlignment="1">
      <alignment horizontal="center" vertical="top"/>
    </xf>
    <xf numFmtId="165" fontId="1" fillId="6" borderId="0" xfId="0" applyNumberFormat="1" applyFont="1" applyFill="1" applyBorder="1" applyAlignment="1">
      <alignment horizontal="center" vertical="top" wrapText="1"/>
    </xf>
    <xf numFmtId="49" fontId="4" fillId="7" borderId="12" xfId="0" applyNumberFormat="1" applyFont="1" applyFill="1" applyBorder="1" applyAlignment="1">
      <alignment horizontal="center" vertical="top" wrapText="1"/>
    </xf>
    <xf numFmtId="49" fontId="4" fillId="7" borderId="18" xfId="0" applyNumberFormat="1" applyFont="1" applyFill="1" applyBorder="1" applyAlignment="1">
      <alignment horizontal="center" vertical="top" wrapText="1"/>
    </xf>
    <xf numFmtId="0" fontId="5" fillId="10" borderId="59" xfId="0" applyFont="1" applyFill="1" applyBorder="1" applyAlignment="1">
      <alignment horizontal="left" vertical="top" wrapText="1"/>
    </xf>
    <xf numFmtId="49" fontId="1" fillId="7" borderId="41" xfId="0" applyNumberFormat="1" applyFont="1" applyFill="1" applyBorder="1" applyAlignment="1">
      <alignment horizontal="left" vertical="top"/>
    </xf>
    <xf numFmtId="49" fontId="4" fillId="7" borderId="6" xfId="0" applyNumberFormat="1" applyFont="1" applyFill="1" applyBorder="1" applyAlignment="1">
      <alignment horizontal="center" vertical="top" wrapText="1"/>
    </xf>
    <xf numFmtId="49" fontId="4" fillId="0" borderId="6" xfId="0" applyNumberFormat="1" applyFont="1" applyBorder="1" applyAlignment="1">
      <alignment horizontal="center" vertical="top" wrapText="1"/>
    </xf>
    <xf numFmtId="49" fontId="4" fillId="0" borderId="18" xfId="0" applyNumberFormat="1" applyFont="1" applyBorder="1" applyAlignment="1">
      <alignment horizontal="center" vertical="top" wrapText="1"/>
    </xf>
    <xf numFmtId="165" fontId="3" fillId="0" borderId="1" xfId="0" applyNumberFormat="1" applyFont="1" applyFill="1" applyBorder="1" applyAlignment="1">
      <alignment horizontal="center"/>
    </xf>
    <xf numFmtId="0" fontId="5" fillId="0" borderId="26" xfId="0" applyFont="1" applyBorder="1" applyAlignment="1">
      <alignment horizontal="center" vertical="center" wrapText="1"/>
    </xf>
    <xf numFmtId="49" fontId="5" fillId="6" borderId="69" xfId="0" applyNumberFormat="1" applyFont="1" applyFill="1" applyBorder="1" applyAlignment="1">
      <alignment horizontal="center" vertical="top"/>
    </xf>
    <xf numFmtId="164" fontId="40" fillId="0" borderId="29" xfId="0" applyNumberFormat="1" applyFont="1" applyBorder="1" applyAlignment="1">
      <alignment horizontal="center" vertical="center" wrapText="1"/>
    </xf>
    <xf numFmtId="164" fontId="40" fillId="0" borderId="73" xfId="0" applyNumberFormat="1" applyFont="1" applyBorder="1" applyAlignment="1">
      <alignment horizontal="center" vertical="center" wrapText="1"/>
    </xf>
    <xf numFmtId="164" fontId="40" fillId="0" borderId="62" xfId="0" applyNumberFormat="1" applyFont="1" applyBorder="1" applyAlignment="1">
      <alignment horizontal="center" vertical="center" wrapText="1"/>
    </xf>
    <xf numFmtId="0" fontId="3" fillId="6" borderId="0" xfId="0" applyFont="1" applyFill="1" applyBorder="1" applyAlignment="1">
      <alignment horizontal="center" vertical="center" wrapText="1"/>
    </xf>
    <xf numFmtId="165" fontId="3" fillId="6" borderId="0" xfId="0" applyNumberFormat="1" applyFont="1" applyFill="1" applyBorder="1" applyAlignment="1">
      <alignment horizontal="center" vertical="top" wrapText="1"/>
    </xf>
    <xf numFmtId="165" fontId="3" fillId="7" borderId="69" xfId="0" applyNumberFormat="1" applyFont="1" applyFill="1" applyBorder="1" applyAlignment="1">
      <alignment horizontal="left" vertical="top" wrapText="1"/>
    </xf>
    <xf numFmtId="49" fontId="1" fillId="7" borderId="6" xfId="0" applyNumberFormat="1" applyFont="1" applyFill="1" applyBorder="1" applyAlignment="1">
      <alignment horizontal="center" vertical="top" wrapText="1"/>
    </xf>
    <xf numFmtId="49" fontId="1" fillId="7" borderId="12" xfId="0" applyNumberFormat="1" applyFont="1" applyFill="1" applyBorder="1" applyAlignment="1">
      <alignment horizontal="center" vertical="top" wrapText="1"/>
    </xf>
    <xf numFmtId="49" fontId="1" fillId="7" borderId="18" xfId="0" applyNumberFormat="1" applyFont="1" applyFill="1" applyBorder="1" applyAlignment="1">
      <alignment horizontal="center" vertical="top" wrapText="1"/>
    </xf>
    <xf numFmtId="49" fontId="1" fillId="0" borderId="6"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18" xfId="0" applyNumberFormat="1" applyFont="1" applyBorder="1" applyAlignment="1">
      <alignment horizontal="center" vertical="top" wrapText="1"/>
    </xf>
    <xf numFmtId="49" fontId="1" fillId="7" borderId="33" xfId="0" applyNumberFormat="1" applyFont="1" applyFill="1" applyBorder="1" applyAlignment="1">
      <alignment horizontal="center" vertical="top" wrapText="1"/>
    </xf>
    <xf numFmtId="3" fontId="4" fillId="0" borderId="47" xfId="0" applyNumberFormat="1" applyFont="1" applyBorder="1" applyAlignment="1">
      <alignment horizontal="center" vertical="center" wrapText="1"/>
    </xf>
    <xf numFmtId="3" fontId="4" fillId="0" borderId="49" xfId="0" applyNumberFormat="1" applyFont="1" applyBorder="1" applyAlignment="1">
      <alignment horizontal="center" vertical="center" wrapText="1"/>
    </xf>
    <xf numFmtId="3" fontId="4" fillId="0" borderId="58" xfId="0" applyNumberFormat="1" applyFont="1" applyBorder="1" applyAlignment="1">
      <alignment horizontal="center" vertical="center" wrapText="1"/>
    </xf>
    <xf numFmtId="165" fontId="4" fillId="0" borderId="27" xfId="0" applyNumberFormat="1" applyFont="1" applyBorder="1" applyAlignment="1">
      <alignment horizontal="center" vertical="center" wrapText="1"/>
    </xf>
    <xf numFmtId="165" fontId="4" fillId="0" borderId="30" xfId="0" applyNumberFormat="1" applyFont="1" applyBorder="1" applyAlignment="1">
      <alignment horizontal="center" vertical="center" wrapText="1"/>
    </xf>
    <xf numFmtId="165" fontId="4" fillId="0" borderId="37" xfId="0" applyNumberFormat="1" applyFont="1" applyBorder="1" applyAlignment="1">
      <alignment horizontal="center" vertical="center" wrapText="1"/>
    </xf>
    <xf numFmtId="164" fontId="3" fillId="0" borderId="42"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164" fontId="1" fillId="0" borderId="47" xfId="0" applyNumberFormat="1" applyFont="1" applyBorder="1" applyAlignment="1">
      <alignment horizontal="center" vertical="center" wrapText="1"/>
    </xf>
    <xf numFmtId="3" fontId="4" fillId="0" borderId="32" xfId="0" applyNumberFormat="1" applyFont="1" applyBorder="1" applyAlignment="1">
      <alignment horizontal="center" vertical="center" textRotation="90" wrapText="1"/>
    </xf>
    <xf numFmtId="3" fontId="4" fillId="0" borderId="37" xfId="0" applyNumberFormat="1" applyFont="1" applyBorder="1" applyAlignment="1">
      <alignment horizontal="center" vertical="center" textRotation="90" wrapText="1"/>
    </xf>
    <xf numFmtId="3" fontId="4" fillId="0" borderId="9" xfId="0" applyNumberFormat="1" applyFont="1" applyBorder="1" applyAlignment="1">
      <alignment horizontal="center" vertical="center"/>
    </xf>
    <xf numFmtId="3" fontId="4" fillId="0" borderId="55" xfId="0" applyNumberFormat="1" applyFont="1" applyFill="1" applyBorder="1" applyAlignment="1">
      <alignment horizontal="center" vertical="center" textRotation="90" wrapText="1"/>
    </xf>
    <xf numFmtId="3" fontId="4" fillId="0" borderId="17" xfId="0" applyNumberFormat="1" applyFont="1" applyFill="1" applyBorder="1" applyAlignment="1">
      <alignment horizontal="center" vertical="center" textRotation="90" wrapText="1"/>
    </xf>
    <xf numFmtId="165" fontId="3" fillId="7" borderId="34" xfId="0" applyNumberFormat="1" applyFont="1" applyFill="1" applyBorder="1" applyAlignment="1">
      <alignment horizontal="left" vertical="top" wrapText="1"/>
    </xf>
    <xf numFmtId="49" fontId="5" fillId="7" borderId="11" xfId="0" applyNumberFormat="1" applyFont="1" applyFill="1" applyBorder="1" applyAlignment="1">
      <alignment horizontal="center" vertical="top"/>
    </xf>
    <xf numFmtId="0" fontId="9" fillId="0" borderId="0" xfId="0" applyFont="1" applyAlignment="1">
      <alignment horizontal="right" vertical="top" wrapText="1"/>
    </xf>
    <xf numFmtId="0" fontId="36" fillId="0" borderId="9" xfId="0" applyFont="1" applyBorder="1" applyAlignment="1">
      <alignment horizontal="center" vertical="center" textRotation="90" wrapText="1"/>
    </xf>
    <xf numFmtId="0" fontId="36" fillId="0" borderId="15" xfId="0" applyFont="1" applyBorder="1" applyAlignment="1">
      <alignment horizontal="center" vertical="center" textRotation="90" wrapText="1"/>
    </xf>
    <xf numFmtId="0" fontId="1" fillId="0" borderId="6"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3" fillId="5" borderId="61" xfId="0" applyFont="1" applyFill="1" applyBorder="1" applyAlignment="1">
      <alignment horizontal="left" vertical="top" wrapText="1"/>
    </xf>
    <xf numFmtId="0" fontId="3" fillId="5" borderId="21" xfId="0" applyFont="1" applyFill="1" applyBorder="1" applyAlignment="1">
      <alignment horizontal="left" vertical="top" wrapText="1"/>
    </xf>
    <xf numFmtId="0" fontId="3" fillId="5" borderId="22" xfId="0" applyFont="1" applyFill="1" applyBorder="1" applyAlignment="1">
      <alignment horizontal="left" vertical="top" wrapText="1"/>
    </xf>
    <xf numFmtId="49" fontId="1" fillId="0" borderId="50" xfId="0" applyNumberFormat="1" applyFont="1" applyBorder="1" applyAlignment="1">
      <alignment horizontal="center" vertical="top" wrapText="1"/>
    </xf>
    <xf numFmtId="0" fontId="20" fillId="0" borderId="40" xfId="0" applyFont="1" applyFill="1" applyBorder="1" applyAlignment="1">
      <alignment horizontal="left" vertical="top" wrapText="1"/>
    </xf>
    <xf numFmtId="0" fontId="20" fillId="0" borderId="31" xfId="0" applyFont="1" applyFill="1" applyBorder="1" applyAlignment="1">
      <alignment horizontal="left" vertical="top" wrapText="1"/>
    </xf>
    <xf numFmtId="0" fontId="20" fillId="0" borderId="25" xfId="0" applyFont="1" applyFill="1" applyBorder="1" applyAlignment="1">
      <alignment horizontal="left" vertical="top" wrapText="1"/>
    </xf>
    <xf numFmtId="0" fontId="4" fillId="0" borderId="27" xfId="0" applyFont="1" applyFill="1" applyBorder="1" applyAlignment="1">
      <alignment horizontal="left" vertical="top" wrapText="1"/>
    </xf>
    <xf numFmtId="49" fontId="5" fillId="7" borderId="67" xfId="0" applyNumberFormat="1" applyFont="1" applyFill="1" applyBorder="1" applyAlignment="1">
      <alignment horizontal="center" vertical="top"/>
    </xf>
    <xf numFmtId="49" fontId="3" fillId="5" borderId="61" xfId="0" applyNumberFormat="1" applyFont="1" applyFill="1" applyBorder="1" applyAlignment="1">
      <alignment horizontal="left" vertical="top"/>
    </xf>
    <xf numFmtId="49" fontId="3" fillId="5" borderId="41" xfId="0" applyNumberFormat="1" applyFont="1" applyFill="1" applyBorder="1" applyAlignment="1">
      <alignment horizontal="left" vertical="top"/>
    </xf>
    <xf numFmtId="164" fontId="3" fillId="0" borderId="47" xfId="0" applyNumberFormat="1" applyFont="1" applyBorder="1" applyAlignment="1">
      <alignment horizontal="center" vertical="center" textRotation="90" wrapText="1"/>
    </xf>
    <xf numFmtId="164" fontId="3" fillId="0" borderId="49" xfId="0" applyNumberFormat="1" applyFont="1" applyBorder="1" applyAlignment="1">
      <alignment horizontal="center" vertical="center" textRotation="90" wrapText="1"/>
    </xf>
    <xf numFmtId="164" fontId="3" fillId="0" borderId="58" xfId="0" applyNumberFormat="1" applyFont="1" applyBorder="1" applyAlignment="1">
      <alignment horizontal="center" vertical="center" textRotation="90" wrapText="1"/>
    </xf>
    <xf numFmtId="165" fontId="3" fillId="5" borderId="20" xfId="0" applyNumberFormat="1" applyFont="1" applyFill="1" applyBorder="1" applyAlignment="1">
      <alignment horizontal="center" vertical="top"/>
    </xf>
    <xf numFmtId="165" fontId="3" fillId="5" borderId="21" xfId="0" applyNumberFormat="1" applyFont="1" applyFill="1" applyBorder="1" applyAlignment="1">
      <alignment horizontal="center" vertical="top"/>
    </xf>
    <xf numFmtId="165" fontId="3" fillId="5" borderId="22" xfId="0" applyNumberFormat="1" applyFont="1" applyFill="1" applyBorder="1" applyAlignment="1">
      <alignment horizontal="center" vertical="top"/>
    </xf>
    <xf numFmtId="0" fontId="1" fillId="0" borderId="77" xfId="0" applyFont="1" applyFill="1" applyBorder="1" applyAlignment="1">
      <alignment horizontal="left" vertical="top" wrapText="1"/>
    </xf>
    <xf numFmtId="0" fontId="1" fillId="0" borderId="74" xfId="0" applyFont="1" applyFill="1" applyBorder="1" applyAlignment="1">
      <alignment horizontal="left" vertical="top" wrapText="1"/>
    </xf>
    <xf numFmtId="0" fontId="21" fillId="7" borderId="0" xfId="0" applyFont="1" applyFill="1" applyBorder="1" applyAlignment="1">
      <alignment horizontal="center" vertical="top" wrapText="1"/>
    </xf>
    <xf numFmtId="0" fontId="34" fillId="7" borderId="0" xfId="0" applyFont="1" applyFill="1" applyBorder="1" applyAlignment="1">
      <alignment horizontal="center" vertical="top" wrapText="1"/>
    </xf>
    <xf numFmtId="49" fontId="5" fillId="4" borderId="2" xfId="0" applyNumberFormat="1" applyFont="1" applyFill="1" applyBorder="1" applyAlignment="1">
      <alignment horizontal="center" vertical="top" wrapText="1"/>
    </xf>
    <xf numFmtId="49" fontId="5" fillId="4" borderId="30" xfId="0" applyNumberFormat="1" applyFont="1" applyFill="1" applyBorder="1" applyAlignment="1">
      <alignment horizontal="center" vertical="top" wrapText="1"/>
    </xf>
    <xf numFmtId="49" fontId="5" fillId="4" borderId="14" xfId="0" applyNumberFormat="1" applyFont="1" applyFill="1" applyBorder="1" applyAlignment="1">
      <alignment horizontal="center" vertical="top" wrapText="1"/>
    </xf>
    <xf numFmtId="165" fontId="1" fillId="7" borderId="27" xfId="0" applyNumberFormat="1" applyFont="1" applyFill="1" applyBorder="1" applyAlignment="1">
      <alignment horizontal="center" vertical="center" textRotation="90" wrapText="1"/>
    </xf>
    <xf numFmtId="165" fontId="1" fillId="7" borderId="30" xfId="0" applyNumberFormat="1" applyFont="1" applyFill="1" applyBorder="1" applyAlignment="1">
      <alignment horizontal="center" vertical="center" textRotation="90"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3" xfId="0" applyFont="1" applyFill="1" applyBorder="1" applyAlignment="1">
      <alignment horizontal="left" vertical="top" wrapText="1"/>
    </xf>
    <xf numFmtId="165" fontId="5" fillId="4" borderId="61" xfId="0" applyNumberFormat="1" applyFont="1" applyFill="1" applyBorder="1" applyAlignment="1">
      <alignment horizontal="right" vertical="top"/>
    </xf>
    <xf numFmtId="165" fontId="5" fillId="4" borderId="21" xfId="0" applyNumberFormat="1" applyFont="1" applyFill="1" applyBorder="1" applyAlignment="1">
      <alignment horizontal="right" vertical="top"/>
    </xf>
    <xf numFmtId="165" fontId="5" fillId="4" borderId="22" xfId="0" applyNumberFormat="1" applyFont="1" applyFill="1" applyBorder="1" applyAlignment="1">
      <alignment horizontal="right" vertical="top"/>
    </xf>
    <xf numFmtId="165" fontId="5" fillId="4" borderId="20" xfId="0" applyNumberFormat="1" applyFont="1" applyFill="1" applyBorder="1" applyAlignment="1">
      <alignment horizontal="center" vertical="top"/>
    </xf>
    <xf numFmtId="165" fontId="5" fillId="4" borderId="21" xfId="0" applyNumberFormat="1" applyFont="1" applyFill="1" applyBorder="1" applyAlignment="1">
      <alignment horizontal="center" vertical="top"/>
    </xf>
    <xf numFmtId="165" fontId="5" fillId="4" borderId="22" xfId="0" applyNumberFormat="1" applyFont="1" applyFill="1" applyBorder="1" applyAlignment="1">
      <alignment horizontal="center" vertical="top"/>
    </xf>
    <xf numFmtId="49" fontId="5" fillId="3" borderId="61" xfId="0" applyNumberFormat="1" applyFont="1" applyFill="1" applyBorder="1" applyAlignment="1">
      <alignment horizontal="right" vertical="top"/>
    </xf>
    <xf numFmtId="49" fontId="5" fillId="3" borderId="21" xfId="0" applyNumberFormat="1" applyFont="1" applyFill="1" applyBorder="1" applyAlignment="1">
      <alignment horizontal="right" vertical="top"/>
    </xf>
    <xf numFmtId="49" fontId="5" fillId="3" borderId="22" xfId="0" applyNumberFormat="1" applyFont="1" applyFill="1" applyBorder="1" applyAlignment="1">
      <alignment horizontal="right" vertical="top"/>
    </xf>
    <xf numFmtId="165" fontId="5" fillId="3" borderId="23" xfId="0" applyNumberFormat="1" applyFont="1" applyFill="1" applyBorder="1" applyAlignment="1">
      <alignment horizontal="center" vertical="top"/>
    </xf>
    <xf numFmtId="165" fontId="5" fillId="3" borderId="1" xfId="0" applyNumberFormat="1" applyFont="1" applyFill="1" applyBorder="1" applyAlignment="1">
      <alignment horizontal="center" vertical="top"/>
    </xf>
    <xf numFmtId="165" fontId="5" fillId="3" borderId="58" xfId="0" applyNumberFormat="1" applyFont="1" applyFill="1" applyBorder="1" applyAlignment="1">
      <alignment horizontal="center" vertical="top"/>
    </xf>
    <xf numFmtId="0" fontId="4" fillId="0" borderId="4" xfId="0" applyNumberFormat="1" applyFont="1" applyFill="1" applyBorder="1" applyAlignment="1">
      <alignment horizontal="center" vertical="top"/>
    </xf>
    <xf numFmtId="0" fontId="4" fillId="0" borderId="16" xfId="0" applyNumberFormat="1" applyFont="1" applyFill="1" applyBorder="1" applyAlignment="1">
      <alignment horizontal="center" vertical="top"/>
    </xf>
    <xf numFmtId="0" fontId="21" fillId="7" borderId="4" xfId="0" applyFont="1" applyFill="1" applyBorder="1" applyAlignment="1">
      <alignment horizontal="center" vertical="top" wrapText="1"/>
    </xf>
    <xf numFmtId="0" fontId="21" fillId="7" borderId="10" xfId="0" applyFont="1" applyFill="1" applyBorder="1" applyAlignment="1">
      <alignment horizontal="center" vertical="top" wrapText="1"/>
    </xf>
    <xf numFmtId="0" fontId="34" fillId="7" borderId="16" xfId="0" applyFont="1" applyFill="1" applyBorder="1" applyAlignment="1">
      <alignment horizontal="center" vertical="top" wrapText="1"/>
    </xf>
    <xf numFmtId="0" fontId="13" fillId="7" borderId="16" xfId="0" applyFont="1" applyFill="1" applyBorder="1" applyAlignment="1">
      <alignment horizontal="center" vertical="top" wrapText="1"/>
    </xf>
    <xf numFmtId="49" fontId="5" fillId="0" borderId="26" xfId="0" applyNumberFormat="1" applyFont="1" applyBorder="1" applyAlignment="1">
      <alignment horizontal="center" vertical="top"/>
    </xf>
    <xf numFmtId="49" fontId="5" fillId="0" borderId="36" xfId="0" applyNumberFormat="1" applyFont="1" applyBorder="1" applyAlignment="1">
      <alignment horizontal="center" vertical="top"/>
    </xf>
    <xf numFmtId="0" fontId="4" fillId="7" borderId="6"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18" xfId="0" applyFont="1" applyFill="1" applyBorder="1" applyAlignment="1">
      <alignment horizontal="left" vertical="top" wrapText="1"/>
    </xf>
    <xf numFmtId="49" fontId="5" fillId="0" borderId="52" xfId="0" applyNumberFormat="1" applyFont="1" applyBorder="1" applyAlignment="1">
      <alignment horizontal="center" vertical="top"/>
    </xf>
    <xf numFmtId="49" fontId="5" fillId="0" borderId="13" xfId="0" applyNumberFormat="1" applyFont="1" applyBorder="1" applyAlignment="1">
      <alignment horizontal="center" vertical="top"/>
    </xf>
    <xf numFmtId="49" fontId="5" fillId="0" borderId="11" xfId="0" applyNumberFormat="1" applyFont="1" applyBorder="1" applyAlignment="1">
      <alignment horizontal="center" vertical="top"/>
    </xf>
    <xf numFmtId="165" fontId="35" fillId="7" borderId="26" xfId="0" applyNumberFormat="1" applyFont="1" applyFill="1" applyBorder="1" applyAlignment="1">
      <alignment horizontal="left" vertical="top" wrapText="1"/>
    </xf>
    <xf numFmtId="165" fontId="35" fillId="7" borderId="36" xfId="0" applyNumberFormat="1" applyFont="1" applyFill="1" applyBorder="1" applyAlignment="1">
      <alignment horizontal="left" vertical="top" wrapText="1"/>
    </xf>
    <xf numFmtId="49" fontId="5" fillId="0" borderId="29" xfId="0" applyNumberFormat="1" applyFont="1" applyBorder="1" applyAlignment="1">
      <alignment horizontal="center" vertical="top"/>
    </xf>
    <xf numFmtId="49" fontId="5" fillId="0" borderId="45" xfId="0" applyNumberFormat="1" applyFont="1" applyBorder="1" applyAlignment="1">
      <alignment horizontal="center" vertical="top"/>
    </xf>
    <xf numFmtId="1" fontId="4" fillId="7" borderId="6" xfId="0" applyNumberFormat="1" applyFont="1" applyFill="1" applyBorder="1" applyAlignment="1">
      <alignment horizontal="left" vertical="top" wrapText="1"/>
    </xf>
    <xf numFmtId="1" fontId="4" fillId="7" borderId="12"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8" xfId="0" applyFont="1" applyFill="1" applyBorder="1" applyAlignment="1">
      <alignment horizontal="left" vertical="top" wrapText="1"/>
    </xf>
    <xf numFmtId="165" fontId="35" fillId="6" borderId="26" xfId="0" applyNumberFormat="1" applyFont="1" applyFill="1" applyBorder="1" applyAlignment="1">
      <alignment horizontal="left" vertical="top" wrapText="1"/>
    </xf>
    <xf numFmtId="165" fontId="35" fillId="6" borderId="31" xfId="0" applyNumberFormat="1" applyFont="1" applyFill="1" applyBorder="1" applyAlignment="1">
      <alignment horizontal="left" vertical="top" wrapText="1"/>
    </xf>
    <xf numFmtId="165" fontId="35" fillId="6" borderId="36" xfId="0" applyNumberFormat="1" applyFont="1" applyFill="1" applyBorder="1" applyAlignment="1">
      <alignment horizontal="left" vertical="top" wrapText="1"/>
    </xf>
    <xf numFmtId="165" fontId="1" fillId="7" borderId="2" xfId="0" applyNumberFormat="1" applyFont="1" applyFill="1" applyBorder="1" applyAlignment="1">
      <alignment horizontal="center" vertical="center" textRotation="90" wrapText="1"/>
    </xf>
    <xf numFmtId="165" fontId="1" fillId="7" borderId="14" xfId="0" applyNumberFormat="1" applyFont="1" applyFill="1" applyBorder="1" applyAlignment="1">
      <alignment horizontal="center" vertical="center" textRotation="90" wrapText="1"/>
    </xf>
    <xf numFmtId="165" fontId="1" fillId="0" borderId="35" xfId="0" applyNumberFormat="1" applyFont="1" applyFill="1" applyBorder="1" applyAlignment="1">
      <alignment horizontal="center" vertical="center" textRotation="90" wrapText="1"/>
    </xf>
    <xf numFmtId="165" fontId="4" fillId="7" borderId="26" xfId="0" applyNumberFormat="1" applyFont="1" applyFill="1" applyBorder="1" applyAlignment="1">
      <alignment horizontal="left" vertical="top" wrapText="1"/>
    </xf>
    <xf numFmtId="165" fontId="4" fillId="7" borderId="36" xfId="0" applyNumberFormat="1" applyFont="1" applyFill="1" applyBorder="1" applyAlignment="1">
      <alignment horizontal="left" vertical="top" wrapText="1"/>
    </xf>
    <xf numFmtId="0" fontId="4" fillId="0" borderId="12" xfId="0" applyFont="1" applyFill="1" applyBorder="1" applyAlignment="1">
      <alignment horizontal="left" vertical="top" wrapText="1"/>
    </xf>
    <xf numFmtId="165" fontId="4" fillId="7" borderId="32" xfId="0" applyNumberFormat="1" applyFont="1" applyFill="1" applyBorder="1" applyAlignment="1">
      <alignment horizontal="left" vertical="top" wrapText="1"/>
    </xf>
    <xf numFmtId="165" fontId="4" fillId="7" borderId="30" xfId="0" applyNumberFormat="1" applyFont="1" applyFill="1" applyBorder="1" applyAlignment="1">
      <alignment horizontal="left" vertical="top" wrapText="1"/>
    </xf>
    <xf numFmtId="0" fontId="1" fillId="0" borderId="17" xfId="0" applyFont="1" applyBorder="1" applyAlignment="1">
      <alignment horizontal="left" vertical="top" wrapText="1"/>
    </xf>
    <xf numFmtId="49" fontId="3" fillId="2" borderId="20" xfId="0" applyNumberFormat="1" applyFont="1" applyFill="1" applyBorder="1" applyAlignment="1">
      <alignment horizontal="left" vertical="top" wrapText="1"/>
    </xf>
    <xf numFmtId="49" fontId="3" fillId="2" borderId="21" xfId="0" applyNumberFormat="1" applyFont="1" applyFill="1" applyBorder="1" applyAlignment="1">
      <alignment horizontal="left" vertical="top" wrapText="1"/>
    </xf>
    <xf numFmtId="49" fontId="3" fillId="2" borderId="22" xfId="0" applyNumberFormat="1" applyFont="1" applyFill="1" applyBorder="1" applyAlignment="1">
      <alignment horizontal="left" vertical="top" wrapText="1"/>
    </xf>
    <xf numFmtId="0" fontId="12" fillId="3" borderId="20" xfId="0" applyFont="1" applyFill="1" applyBorder="1" applyAlignment="1">
      <alignment horizontal="left" vertical="top" wrapText="1"/>
    </xf>
    <xf numFmtId="0" fontId="12" fillId="3" borderId="21" xfId="0" applyFont="1" applyFill="1" applyBorder="1" applyAlignment="1">
      <alignment horizontal="left" vertical="top" wrapText="1"/>
    </xf>
    <xf numFmtId="0" fontId="12" fillId="3" borderId="22" xfId="0" applyFont="1" applyFill="1" applyBorder="1" applyAlignment="1">
      <alignment horizontal="left" vertical="top" wrapText="1"/>
    </xf>
    <xf numFmtId="0" fontId="3" fillId="4" borderId="61" xfId="0" applyFont="1" applyFill="1" applyBorder="1" applyAlignment="1">
      <alignment horizontal="left" vertical="top"/>
    </xf>
    <xf numFmtId="0" fontId="3" fillId="4" borderId="21" xfId="0" applyFont="1" applyFill="1" applyBorder="1" applyAlignment="1">
      <alignment horizontal="left" vertical="top"/>
    </xf>
    <xf numFmtId="0" fontId="3" fillId="4" borderId="22" xfId="0" applyFont="1" applyFill="1" applyBorder="1" applyAlignment="1">
      <alignment horizontal="left" vertical="top"/>
    </xf>
    <xf numFmtId="49" fontId="3" fillId="4" borderId="2" xfId="0" applyNumberFormat="1" applyFont="1" applyFill="1" applyBorder="1" applyAlignment="1">
      <alignment horizontal="center" vertical="top"/>
    </xf>
    <xf numFmtId="49" fontId="3" fillId="4" borderId="30" xfId="0" applyNumberFormat="1" applyFont="1" applyFill="1" applyBorder="1" applyAlignment="1">
      <alignment horizontal="center" vertical="top"/>
    </xf>
    <xf numFmtId="49" fontId="3" fillId="4" borderId="32" xfId="0" applyNumberFormat="1" applyFont="1" applyFill="1" applyBorder="1" applyAlignment="1">
      <alignment horizontal="center" vertical="top"/>
    </xf>
    <xf numFmtId="49" fontId="3" fillId="4" borderId="14" xfId="0" applyNumberFormat="1" applyFont="1" applyFill="1" applyBorder="1" applyAlignment="1">
      <alignment horizontal="center" vertical="top"/>
    </xf>
    <xf numFmtId="49" fontId="5" fillId="5" borderId="65" xfId="0" applyNumberFormat="1" applyFont="1" applyFill="1" applyBorder="1" applyAlignment="1">
      <alignment horizontal="right" vertical="top" wrapText="1"/>
    </xf>
    <xf numFmtId="165" fontId="20" fillId="7" borderId="26" xfId="0" applyNumberFormat="1" applyFont="1" applyFill="1" applyBorder="1" applyAlignment="1">
      <alignment horizontal="left" vertical="top" wrapText="1"/>
    </xf>
    <xf numFmtId="165" fontId="20" fillId="7" borderId="36" xfId="0" applyNumberFormat="1" applyFont="1" applyFill="1" applyBorder="1" applyAlignment="1">
      <alignment horizontal="left" vertical="top" wrapText="1"/>
    </xf>
    <xf numFmtId="0" fontId="19" fillId="0" borderId="0" xfId="0" applyFont="1" applyAlignment="1">
      <alignment horizontal="right"/>
    </xf>
    <xf numFmtId="0" fontId="21" fillId="7" borderId="5" xfId="0" applyFont="1" applyFill="1" applyBorder="1" applyAlignment="1">
      <alignment horizontal="center" vertical="top" wrapText="1"/>
    </xf>
    <xf numFmtId="0" fontId="21" fillId="7" borderId="11" xfId="0" applyFont="1" applyFill="1" applyBorder="1" applyAlignment="1">
      <alignment horizontal="center" vertical="top" wrapText="1"/>
    </xf>
    <xf numFmtId="0" fontId="34" fillId="7" borderId="17" xfId="0" applyFont="1" applyFill="1" applyBorder="1" applyAlignment="1">
      <alignment horizontal="center" vertical="top" wrapText="1"/>
    </xf>
    <xf numFmtId="0" fontId="4" fillId="7" borderId="5" xfId="0" applyFont="1" applyFill="1" applyBorder="1" applyAlignment="1">
      <alignment horizontal="center" vertical="top" wrapText="1"/>
    </xf>
    <xf numFmtId="0" fontId="4" fillId="7" borderId="11" xfId="0" applyFont="1" applyFill="1" applyBorder="1" applyAlignment="1">
      <alignment horizontal="center" vertical="top" wrapText="1"/>
    </xf>
    <xf numFmtId="0" fontId="13" fillId="7" borderId="17" xfId="0" applyFont="1" applyFill="1" applyBorder="1" applyAlignment="1">
      <alignment horizontal="center" vertical="top" wrapText="1"/>
    </xf>
    <xf numFmtId="165" fontId="1" fillId="0" borderId="37" xfId="0" applyNumberFormat="1" applyFont="1" applyFill="1" applyBorder="1" applyAlignment="1">
      <alignment horizontal="center" vertical="center" textRotation="90" wrapText="1"/>
    </xf>
    <xf numFmtId="49" fontId="4" fillId="0" borderId="12" xfId="0" applyNumberFormat="1" applyFont="1" applyBorder="1" applyAlignment="1">
      <alignment horizontal="center" vertical="top" wrapText="1"/>
    </xf>
    <xf numFmtId="49" fontId="1" fillId="6" borderId="4" xfId="0" applyNumberFormat="1" applyFont="1" applyFill="1" applyBorder="1" applyAlignment="1">
      <alignment horizontal="center" vertical="top"/>
    </xf>
    <xf numFmtId="49" fontId="1" fillId="6" borderId="16" xfId="0" applyNumberFormat="1" applyFont="1" applyFill="1" applyBorder="1" applyAlignment="1">
      <alignment horizontal="center" vertical="top"/>
    </xf>
    <xf numFmtId="49" fontId="1" fillId="6" borderId="10" xfId="0" applyNumberFormat="1" applyFont="1" applyFill="1" applyBorder="1" applyAlignment="1">
      <alignment horizontal="center" vertical="top"/>
    </xf>
    <xf numFmtId="49" fontId="6" fillId="7" borderId="4" xfId="0" applyNumberFormat="1" applyFont="1" applyFill="1" applyBorder="1" applyAlignment="1">
      <alignment horizontal="center" vertical="center" textRotation="90" wrapText="1"/>
    </xf>
    <xf numFmtId="49" fontId="6" fillId="7" borderId="10" xfId="0" applyNumberFormat="1" applyFont="1" applyFill="1" applyBorder="1" applyAlignment="1">
      <alignment horizontal="center" vertical="center" textRotation="90" wrapText="1"/>
    </xf>
    <xf numFmtId="49" fontId="6" fillId="7" borderId="16" xfId="0" applyNumberFormat="1" applyFont="1" applyFill="1" applyBorder="1" applyAlignment="1">
      <alignment horizontal="center" vertical="center" textRotation="90" wrapText="1"/>
    </xf>
    <xf numFmtId="49" fontId="6" fillId="0" borderId="4" xfId="0" applyNumberFormat="1" applyFont="1" applyFill="1" applyBorder="1" applyAlignment="1">
      <alignment horizontal="center" vertical="center" textRotation="90" wrapText="1"/>
    </xf>
    <xf numFmtId="49" fontId="6" fillId="0" borderId="10" xfId="0" applyNumberFormat="1" applyFont="1" applyFill="1" applyBorder="1" applyAlignment="1">
      <alignment horizontal="center" vertical="center" textRotation="90" wrapText="1"/>
    </xf>
    <xf numFmtId="49" fontId="6" fillId="0" borderId="16" xfId="0" applyNumberFormat="1" applyFont="1" applyFill="1" applyBorder="1" applyAlignment="1">
      <alignment horizontal="center" vertical="center" textRotation="90" wrapText="1"/>
    </xf>
    <xf numFmtId="0" fontId="1" fillId="0" borderId="0" xfId="0" applyFont="1" applyAlignment="1">
      <alignment horizontal="left" vertical="top"/>
    </xf>
    <xf numFmtId="49" fontId="5" fillId="4" borderId="27" xfId="0" applyNumberFormat="1" applyFont="1" applyFill="1" applyBorder="1" applyAlignment="1">
      <alignment horizontal="center" vertical="top" wrapText="1"/>
    </xf>
    <xf numFmtId="49" fontId="5" fillId="4" borderId="37" xfId="0" applyNumberFormat="1" applyFont="1" applyFill="1" applyBorder="1" applyAlignment="1">
      <alignment horizontal="center" vertical="top" wrapText="1"/>
    </xf>
    <xf numFmtId="49" fontId="5" fillId="5" borderId="4" xfId="0" applyNumberFormat="1" applyFont="1" applyFill="1" applyBorder="1" applyAlignment="1">
      <alignment horizontal="center" vertical="top"/>
    </xf>
    <xf numFmtId="49" fontId="5" fillId="5" borderId="16" xfId="0" applyNumberFormat="1" applyFont="1" applyFill="1" applyBorder="1" applyAlignment="1">
      <alignment horizontal="center" vertical="top"/>
    </xf>
    <xf numFmtId="49" fontId="5" fillId="6" borderId="4"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165" fontId="3" fillId="7" borderId="5" xfId="0" applyNumberFormat="1" applyFont="1" applyFill="1" applyBorder="1" applyAlignment="1">
      <alignment horizontal="left" vertical="top" wrapText="1"/>
    </xf>
    <xf numFmtId="165" fontId="3" fillId="7" borderId="17" xfId="0" applyNumberFormat="1" applyFont="1" applyFill="1" applyBorder="1" applyAlignment="1">
      <alignment horizontal="left" vertical="top" wrapText="1"/>
    </xf>
    <xf numFmtId="49" fontId="5" fillId="0" borderId="5" xfId="0" applyNumberFormat="1" applyFont="1" applyBorder="1" applyAlignment="1">
      <alignment horizontal="center" vertical="top"/>
    </xf>
    <xf numFmtId="49" fontId="5" fillId="0" borderId="17" xfId="0" applyNumberFormat="1" applyFont="1" applyBorder="1" applyAlignment="1">
      <alignment horizontal="center" vertical="top"/>
    </xf>
    <xf numFmtId="49" fontId="1" fillId="0" borderId="4"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49" fontId="1" fillId="0" borderId="16" xfId="0" applyNumberFormat="1" applyFont="1" applyBorder="1" applyAlignment="1">
      <alignment horizontal="center" vertical="center" textRotation="90" wrapText="1"/>
    </xf>
    <xf numFmtId="49" fontId="6" fillId="0" borderId="4" xfId="0" applyNumberFormat="1" applyFont="1" applyBorder="1" applyAlignment="1">
      <alignment horizontal="center" vertical="center" textRotation="90"/>
    </xf>
    <xf numFmtId="49" fontId="6" fillId="0" borderId="10" xfId="0" applyNumberFormat="1" applyFont="1" applyBorder="1" applyAlignment="1">
      <alignment horizontal="center" vertical="center" textRotation="90"/>
    </xf>
    <xf numFmtId="49" fontId="6" fillId="0" borderId="16" xfId="0" applyNumberFormat="1" applyFont="1" applyBorder="1" applyAlignment="1">
      <alignment horizontal="center" vertical="center" textRotation="90"/>
    </xf>
    <xf numFmtId="49" fontId="5" fillId="5" borderId="23" xfId="0" applyNumberFormat="1" applyFont="1" applyFill="1" applyBorder="1" applyAlignment="1">
      <alignment horizontal="right" vertical="top" wrapText="1"/>
    </xf>
    <xf numFmtId="49" fontId="5" fillId="5" borderId="20" xfId="0" applyNumberFormat="1" applyFont="1" applyFill="1" applyBorder="1" applyAlignment="1">
      <alignment horizontal="left" vertical="top" wrapText="1"/>
    </xf>
    <xf numFmtId="49" fontId="6" fillId="0" borderId="4" xfId="0" applyNumberFormat="1" applyFont="1" applyBorder="1" applyAlignment="1">
      <alignment horizontal="center" vertical="center" textRotation="90" wrapText="1"/>
    </xf>
    <xf numFmtId="49" fontId="6" fillId="0" borderId="10" xfId="0" applyNumberFormat="1" applyFont="1" applyBorder="1" applyAlignment="1">
      <alignment horizontal="center" vertical="center" textRotation="90" wrapText="1"/>
    </xf>
    <xf numFmtId="49" fontId="6" fillId="0" borderId="16" xfId="0" applyNumberFormat="1" applyFont="1" applyBorder="1" applyAlignment="1">
      <alignment horizontal="center" vertical="center" textRotation="90" wrapText="1"/>
    </xf>
    <xf numFmtId="0" fontId="5" fillId="3" borderId="59" xfId="0" applyFont="1" applyFill="1" applyBorder="1" applyAlignment="1">
      <alignment horizontal="left" vertical="top" wrapText="1"/>
    </xf>
    <xf numFmtId="3" fontId="1" fillId="6" borderId="0" xfId="0" applyNumberFormat="1" applyFont="1" applyFill="1" applyBorder="1" applyAlignment="1">
      <alignment horizontal="left" vertical="top" wrapText="1"/>
    </xf>
    <xf numFmtId="0" fontId="26" fillId="0" borderId="11" xfId="0" applyFont="1" applyBorder="1" applyAlignment="1">
      <alignment horizontal="left" vertical="top" wrapText="1"/>
    </xf>
    <xf numFmtId="0" fontId="26" fillId="0" borderId="17" xfId="0" applyFont="1" applyBorder="1" applyAlignment="1">
      <alignment horizontal="left" vertical="top" wrapText="1"/>
    </xf>
    <xf numFmtId="49" fontId="1" fillId="0" borderId="41"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49" fontId="4" fillId="0" borderId="33" xfId="0" applyNumberFormat="1" applyFont="1" applyBorder="1" applyAlignment="1">
      <alignment horizontal="center" vertical="top" wrapText="1"/>
    </xf>
    <xf numFmtId="164" fontId="3" fillId="5" borderId="23" xfId="0" applyNumberFormat="1" applyFont="1" applyFill="1" applyBorder="1" applyAlignment="1">
      <alignment horizontal="center" vertical="top"/>
    </xf>
    <xf numFmtId="164" fontId="3" fillId="5" borderId="58" xfId="0" applyNumberFormat="1" applyFont="1" applyFill="1" applyBorder="1" applyAlignment="1">
      <alignment horizontal="center" vertical="top"/>
    </xf>
    <xf numFmtId="0" fontId="1" fillId="7" borderId="30" xfId="0" applyFont="1" applyFill="1" applyBorder="1" applyAlignment="1">
      <alignment horizontal="left" vertical="top" wrapText="1"/>
    </xf>
    <xf numFmtId="0" fontId="3" fillId="4" borderId="20" xfId="0" applyFont="1" applyFill="1" applyBorder="1" applyAlignment="1">
      <alignment horizontal="left" vertical="top"/>
    </xf>
    <xf numFmtId="0" fontId="3" fillId="5" borderId="20" xfId="0" applyFont="1" applyFill="1" applyBorder="1" applyAlignment="1">
      <alignment horizontal="left" vertical="top" wrapText="1"/>
    </xf>
    <xf numFmtId="164" fontId="1" fillId="0" borderId="53" xfId="0" applyNumberFormat="1" applyFont="1" applyBorder="1" applyAlignment="1">
      <alignment horizontal="center" vertical="center" textRotation="90" wrapText="1"/>
    </xf>
    <xf numFmtId="0" fontId="1" fillId="0" borderId="6" xfId="0" applyNumberFormat="1" applyFont="1" applyBorder="1" applyAlignment="1">
      <alignment horizontal="center" vertical="center" textRotation="90" wrapText="1"/>
    </xf>
    <xf numFmtId="0" fontId="1" fillId="0" borderId="12" xfId="0" applyNumberFormat="1" applyFont="1" applyBorder="1" applyAlignment="1">
      <alignment horizontal="center" vertical="center" textRotation="90" wrapText="1"/>
    </xf>
    <xf numFmtId="0" fontId="1" fillId="0" borderId="18" xfId="0" applyNumberFormat="1" applyFont="1" applyBorder="1" applyAlignment="1">
      <alignment horizontal="center" vertical="center" textRotation="90" wrapText="1"/>
    </xf>
    <xf numFmtId="165" fontId="3" fillId="7" borderId="27" xfId="0" applyNumberFormat="1" applyFont="1" applyFill="1" applyBorder="1" applyAlignment="1">
      <alignment horizontal="center" vertical="top" wrapText="1"/>
    </xf>
    <xf numFmtId="165" fontId="3" fillId="7" borderId="37" xfId="0" applyNumberFormat="1" applyFont="1" applyFill="1" applyBorder="1" applyAlignment="1">
      <alignment horizontal="center" vertical="top" wrapText="1"/>
    </xf>
    <xf numFmtId="0" fontId="1" fillId="0" borderId="13"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4" fillId="0" borderId="5" xfId="0" applyNumberFormat="1" applyFont="1" applyFill="1" applyBorder="1" applyAlignment="1">
      <alignment horizontal="center" vertical="top"/>
    </xf>
    <xf numFmtId="0" fontId="4" fillId="0" borderId="17" xfId="0" applyNumberFormat="1" applyFont="1" applyFill="1" applyBorder="1" applyAlignment="1">
      <alignment horizontal="center" vertical="top"/>
    </xf>
  </cellXfs>
  <cellStyles count="1">
    <cellStyle name="Įprastas" xfId="0" builtinId="0"/>
  </cellStyles>
  <dxfs count="0"/>
  <tableStyles count="0" defaultTableStyle="TableStyleMedium2" defaultPivotStyle="PivotStyleLight16"/>
  <colors>
    <mruColors>
      <color rgb="FFCCFFCC"/>
      <color rgb="FFFFFF99"/>
      <color rgb="FFFFCCFF"/>
      <color rgb="FFFFE1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4"/>
  <sheetViews>
    <sheetView tabSelected="1" topLeftCell="A28" zoomScaleNormal="100" zoomScaleSheetLayoutView="70" workbookViewId="0">
      <selection activeCell="K36" sqref="K36"/>
    </sheetView>
  </sheetViews>
  <sheetFormatPr defaultColWidth="9.140625" defaultRowHeight="15" x14ac:dyDescent="0.25"/>
  <cols>
    <col min="1" max="3" width="3" style="130" customWidth="1"/>
    <col min="4" max="4" width="32.85546875" style="130" customWidth="1"/>
    <col min="5" max="6" width="3.7109375" style="143" customWidth="1"/>
    <col min="7" max="7" width="8.140625" style="130" customWidth="1"/>
    <col min="8" max="10" width="7" style="130" customWidth="1"/>
    <col min="11" max="11" width="24.140625" style="160" customWidth="1"/>
    <col min="12" max="14" width="4.5703125" style="143" customWidth="1"/>
    <col min="15" max="16384" width="9.140625" style="130"/>
  </cols>
  <sheetData>
    <row r="1" spans="1:17" s="87" customFormat="1" ht="54" customHeight="1" x14ac:dyDescent="0.25">
      <c r="A1" s="91"/>
      <c r="B1" s="91"/>
      <c r="C1" s="91"/>
      <c r="D1" s="91"/>
      <c r="E1" s="334"/>
      <c r="F1" s="335"/>
      <c r="G1" s="88"/>
      <c r="H1" s="91"/>
      <c r="I1" s="957"/>
      <c r="J1" s="957"/>
      <c r="K1" s="1449" t="s">
        <v>159</v>
      </c>
      <c r="L1" s="1449"/>
      <c r="M1" s="1449"/>
      <c r="N1" s="1449"/>
      <c r="O1" s="336"/>
      <c r="P1" s="336"/>
      <c r="Q1" s="336"/>
    </row>
    <row r="2" spans="1:17" s="100" customFormat="1" ht="16.5" customHeight="1" x14ac:dyDescent="0.2">
      <c r="A2" s="1242" t="s">
        <v>278</v>
      </c>
      <c r="B2" s="1242"/>
      <c r="C2" s="1242"/>
      <c r="D2" s="1242"/>
      <c r="E2" s="1242"/>
      <c r="F2" s="1242"/>
      <c r="G2" s="1242"/>
      <c r="H2" s="1242"/>
      <c r="I2" s="1242"/>
      <c r="J2" s="1242"/>
      <c r="K2" s="1242"/>
      <c r="L2" s="1242"/>
      <c r="M2" s="1242"/>
      <c r="N2" s="1242"/>
    </row>
    <row r="3" spans="1:17" s="100" customFormat="1" ht="16.5" customHeight="1" x14ac:dyDescent="0.2">
      <c r="A3" s="1243" t="s">
        <v>0</v>
      </c>
      <c r="B3" s="1243"/>
      <c r="C3" s="1243"/>
      <c r="D3" s="1243"/>
      <c r="E3" s="1243"/>
      <c r="F3" s="1243"/>
      <c r="G3" s="1243"/>
      <c r="H3" s="1243"/>
      <c r="I3" s="1243"/>
      <c r="J3" s="1243"/>
      <c r="K3" s="1243"/>
      <c r="L3" s="1243"/>
      <c r="M3" s="1243"/>
      <c r="N3" s="1243"/>
    </row>
    <row r="4" spans="1:17" s="100" customFormat="1" ht="16.5" customHeight="1" x14ac:dyDescent="0.2">
      <c r="A4" s="1244" t="s">
        <v>1</v>
      </c>
      <c r="B4" s="1244"/>
      <c r="C4" s="1244"/>
      <c r="D4" s="1244"/>
      <c r="E4" s="1244"/>
      <c r="F4" s="1244"/>
      <c r="G4" s="1244"/>
      <c r="H4" s="1244"/>
      <c r="I4" s="1244"/>
      <c r="J4" s="1244"/>
      <c r="K4" s="1244"/>
      <c r="L4" s="1244"/>
      <c r="M4" s="1244"/>
      <c r="N4" s="1244"/>
    </row>
    <row r="5" spans="1:17" s="1" customFormat="1" ht="19.5" customHeight="1" thickBot="1" x14ac:dyDescent="0.25">
      <c r="A5" s="1245" t="s">
        <v>2</v>
      </c>
      <c r="B5" s="1245"/>
      <c r="C5" s="1245"/>
      <c r="D5" s="1245"/>
      <c r="E5" s="1245"/>
      <c r="F5" s="1245"/>
      <c r="G5" s="1245"/>
      <c r="H5" s="1245"/>
      <c r="I5" s="1245"/>
      <c r="J5" s="1245"/>
      <c r="K5" s="1245"/>
      <c r="L5" s="1245"/>
      <c r="M5" s="1245"/>
      <c r="N5" s="1245"/>
    </row>
    <row r="6" spans="1:17" s="1" customFormat="1" ht="22.5" customHeight="1" x14ac:dyDescent="0.2">
      <c r="A6" s="1246" t="s">
        <v>3</v>
      </c>
      <c r="B6" s="1249" t="s">
        <v>4</v>
      </c>
      <c r="C6" s="1249" t="s">
        <v>5</v>
      </c>
      <c r="D6" s="1252" t="s">
        <v>6</v>
      </c>
      <c r="E6" s="1255" t="s">
        <v>7</v>
      </c>
      <c r="F6" s="1271" t="s">
        <v>8</v>
      </c>
      <c r="G6" s="1274" t="s">
        <v>9</v>
      </c>
      <c r="H6" s="1260" t="s">
        <v>211</v>
      </c>
      <c r="I6" s="1260" t="s">
        <v>109</v>
      </c>
      <c r="J6" s="1260" t="s">
        <v>215</v>
      </c>
      <c r="K6" s="1263" t="s">
        <v>11</v>
      </c>
      <c r="L6" s="1264"/>
      <c r="M6" s="1265"/>
      <c r="N6" s="1266"/>
    </row>
    <row r="7" spans="1:17" s="1" customFormat="1" ht="12" customHeight="1" x14ac:dyDescent="0.2">
      <c r="A7" s="1247"/>
      <c r="B7" s="1250"/>
      <c r="C7" s="1250"/>
      <c r="D7" s="1253"/>
      <c r="E7" s="1256"/>
      <c r="F7" s="1272"/>
      <c r="G7" s="1275"/>
      <c r="H7" s="1261"/>
      <c r="I7" s="1261"/>
      <c r="J7" s="1261"/>
      <c r="K7" s="1267" t="s">
        <v>6</v>
      </c>
      <c r="L7" s="1250" t="s">
        <v>13</v>
      </c>
      <c r="M7" s="1269" t="s">
        <v>110</v>
      </c>
      <c r="N7" s="1258" t="s">
        <v>218</v>
      </c>
    </row>
    <row r="8" spans="1:17" s="1" customFormat="1" ht="93" customHeight="1" thickBot="1" x14ac:dyDescent="0.25">
      <c r="A8" s="1248"/>
      <c r="B8" s="1251"/>
      <c r="C8" s="1251"/>
      <c r="D8" s="1254"/>
      <c r="E8" s="1257"/>
      <c r="F8" s="1273"/>
      <c r="G8" s="1276"/>
      <c r="H8" s="1262"/>
      <c r="I8" s="1262"/>
      <c r="J8" s="1262"/>
      <c r="K8" s="1268"/>
      <c r="L8" s="1251"/>
      <c r="M8" s="1270"/>
      <c r="N8" s="1259"/>
    </row>
    <row r="9" spans="1:17" s="1" customFormat="1" ht="16.5" customHeight="1" thickBot="1" x14ac:dyDescent="0.25">
      <c r="A9" s="1277" t="s">
        <v>14</v>
      </c>
      <c r="B9" s="1278"/>
      <c r="C9" s="1278"/>
      <c r="D9" s="1278"/>
      <c r="E9" s="1278"/>
      <c r="F9" s="1278"/>
      <c r="G9" s="1278"/>
      <c r="H9" s="1278"/>
      <c r="I9" s="1278"/>
      <c r="J9" s="1278"/>
      <c r="K9" s="1278"/>
      <c r="L9" s="1278"/>
      <c r="M9" s="1278"/>
      <c r="N9" s="1279"/>
    </row>
    <row r="10" spans="1:17" s="1" customFormat="1" ht="13.5" thickBot="1" x14ac:dyDescent="0.25">
      <c r="A10" s="1280" t="s">
        <v>15</v>
      </c>
      <c r="B10" s="1281"/>
      <c r="C10" s="1281"/>
      <c r="D10" s="1281"/>
      <c r="E10" s="1281"/>
      <c r="F10" s="1281"/>
      <c r="G10" s="1281"/>
      <c r="H10" s="1281"/>
      <c r="I10" s="1281"/>
      <c r="J10" s="1281"/>
      <c r="K10" s="1281"/>
      <c r="L10" s="1281"/>
      <c r="M10" s="1281"/>
      <c r="N10" s="1282"/>
    </row>
    <row r="11" spans="1:17" s="1" customFormat="1" ht="13.5" customHeight="1" thickBot="1" x14ac:dyDescent="0.25">
      <c r="A11" s="1078" t="s">
        <v>16</v>
      </c>
      <c r="B11" s="1283" t="s">
        <v>17</v>
      </c>
      <c r="C11" s="1284"/>
      <c r="D11" s="1284"/>
      <c r="E11" s="1284"/>
      <c r="F11" s="1284"/>
      <c r="G11" s="1284"/>
      <c r="H11" s="1284"/>
      <c r="I11" s="1284"/>
      <c r="J11" s="1284"/>
      <c r="K11" s="1284"/>
      <c r="L11" s="1284"/>
      <c r="M11" s="1284"/>
      <c r="N11" s="1285"/>
    </row>
    <row r="12" spans="1:17" s="1" customFormat="1" ht="13.5" thickBot="1" x14ac:dyDescent="0.25">
      <c r="A12" s="1079" t="s">
        <v>16</v>
      </c>
      <c r="B12" s="103" t="s">
        <v>16</v>
      </c>
      <c r="C12" s="1286" t="s">
        <v>18</v>
      </c>
      <c r="D12" s="1287"/>
      <c r="E12" s="1287"/>
      <c r="F12" s="1287"/>
      <c r="G12" s="1287"/>
      <c r="H12" s="1287"/>
      <c r="I12" s="1287"/>
      <c r="J12" s="1287"/>
      <c r="K12" s="1287"/>
      <c r="L12" s="1287"/>
      <c r="M12" s="1287"/>
      <c r="N12" s="1288"/>
    </row>
    <row r="13" spans="1:17" s="1" customFormat="1" ht="57" customHeight="1" x14ac:dyDescent="0.2">
      <c r="A13" s="1289" t="s">
        <v>16</v>
      </c>
      <c r="B13" s="1293" t="s">
        <v>16</v>
      </c>
      <c r="C13" s="1297" t="s">
        <v>16</v>
      </c>
      <c r="D13" s="3" t="s">
        <v>19</v>
      </c>
      <c r="E13" s="1174" t="s">
        <v>20</v>
      </c>
      <c r="F13" s="1301" t="s">
        <v>22</v>
      </c>
      <c r="G13" s="4" t="s">
        <v>23</v>
      </c>
      <c r="H13" s="756">
        <v>27</v>
      </c>
      <c r="I13" s="65">
        <v>30</v>
      </c>
      <c r="J13" s="963">
        <v>30</v>
      </c>
      <c r="K13" s="1304" t="s">
        <v>24</v>
      </c>
      <c r="L13" s="5">
        <v>100</v>
      </c>
      <c r="M13" s="838">
        <v>100</v>
      </c>
      <c r="N13" s="6">
        <v>100</v>
      </c>
      <c r="O13" s="198"/>
      <c r="Q13" s="11"/>
    </row>
    <row r="14" spans="1:17" s="1" customFormat="1" ht="18" customHeight="1" x14ac:dyDescent="0.2">
      <c r="A14" s="1290"/>
      <c r="B14" s="1294"/>
      <c r="C14" s="1298"/>
      <c r="D14" s="7" t="s">
        <v>25</v>
      </c>
      <c r="E14" s="1313" t="s">
        <v>26</v>
      </c>
      <c r="F14" s="1302"/>
      <c r="G14" s="8" t="s">
        <v>27</v>
      </c>
      <c r="H14" s="828">
        <v>105</v>
      </c>
      <c r="I14" s="137">
        <v>110</v>
      </c>
      <c r="J14" s="965">
        <v>110</v>
      </c>
      <c r="K14" s="1305"/>
      <c r="L14" s="9"/>
      <c r="M14" s="669"/>
      <c r="N14" s="10"/>
      <c r="P14" s="11"/>
    </row>
    <row r="15" spans="1:17" s="1" customFormat="1" ht="18" customHeight="1" x14ac:dyDescent="0.2">
      <c r="A15" s="1291"/>
      <c r="B15" s="1295"/>
      <c r="C15" s="1299"/>
      <c r="D15" s="12" t="s">
        <v>28</v>
      </c>
      <c r="E15" s="1314"/>
      <c r="F15" s="1302"/>
      <c r="G15" s="993"/>
      <c r="H15" s="757"/>
      <c r="I15" s="21"/>
      <c r="J15" s="966"/>
      <c r="K15" s="1305"/>
      <c r="L15" s="9"/>
      <c r="M15" s="669"/>
      <c r="N15" s="10"/>
    </row>
    <row r="16" spans="1:17" s="1" customFormat="1" ht="27.75" customHeight="1" x14ac:dyDescent="0.2">
      <c r="A16" s="1291"/>
      <c r="B16" s="1295"/>
      <c r="C16" s="1299"/>
      <c r="D16" s="12" t="s">
        <v>29</v>
      </c>
      <c r="E16" s="1313" t="s">
        <v>30</v>
      </c>
      <c r="F16" s="1302"/>
      <c r="G16" s="13"/>
      <c r="H16" s="757"/>
      <c r="I16" s="21"/>
      <c r="J16" s="966"/>
      <c r="K16" s="1305"/>
      <c r="L16" s="9"/>
      <c r="M16" s="669"/>
      <c r="N16" s="10"/>
    </row>
    <row r="17" spans="1:21" s="1" customFormat="1" ht="29.25" customHeight="1" x14ac:dyDescent="0.2">
      <c r="A17" s="1291"/>
      <c r="B17" s="1295"/>
      <c r="C17" s="1299"/>
      <c r="D17" s="12" t="s">
        <v>31</v>
      </c>
      <c r="E17" s="1315"/>
      <c r="F17" s="1302"/>
      <c r="G17" s="13"/>
      <c r="H17" s="757"/>
      <c r="I17" s="21"/>
      <c r="J17" s="966"/>
      <c r="K17" s="1305"/>
      <c r="L17" s="9"/>
      <c r="M17" s="669"/>
      <c r="N17" s="10"/>
    </row>
    <row r="18" spans="1:21" s="1" customFormat="1" ht="30" customHeight="1" x14ac:dyDescent="0.2">
      <c r="A18" s="1291"/>
      <c r="B18" s="1295"/>
      <c r="C18" s="1299"/>
      <c r="D18" s="12" t="s">
        <v>32</v>
      </c>
      <c r="E18" s="1315"/>
      <c r="F18" s="1302"/>
      <c r="G18" s="14"/>
      <c r="H18" s="757"/>
      <c r="I18" s="21"/>
      <c r="J18" s="966"/>
      <c r="K18" s="1305"/>
      <c r="L18" s="15"/>
      <c r="M18" s="670"/>
      <c r="N18" s="16"/>
    </row>
    <row r="19" spans="1:21" s="1" customFormat="1" ht="18.75" customHeight="1" thickBot="1" x14ac:dyDescent="0.25">
      <c r="A19" s="1292"/>
      <c r="B19" s="1296"/>
      <c r="C19" s="1300"/>
      <c r="D19" s="12" t="s">
        <v>33</v>
      </c>
      <c r="E19" s="1316"/>
      <c r="F19" s="1303"/>
      <c r="G19" s="17" t="s">
        <v>34</v>
      </c>
      <c r="H19" s="524">
        <f>SUM(H13:H18)</f>
        <v>132</v>
      </c>
      <c r="I19" s="22">
        <f>SUM(I13:I18)</f>
        <v>140</v>
      </c>
      <c r="J19" s="962">
        <f>SUM(J13:J18)</f>
        <v>140</v>
      </c>
      <c r="K19" s="1306"/>
      <c r="L19" s="19"/>
      <c r="M19" s="671"/>
      <c r="N19" s="20"/>
      <c r="R19" s="11"/>
    </row>
    <row r="20" spans="1:21" s="1" customFormat="1" ht="26.25" customHeight="1" x14ac:dyDescent="0.2">
      <c r="A20" s="1080" t="s">
        <v>16</v>
      </c>
      <c r="B20" s="105" t="s">
        <v>16</v>
      </c>
      <c r="C20" s="1317" t="s">
        <v>35</v>
      </c>
      <c r="D20" s="1319" t="s">
        <v>36</v>
      </c>
      <c r="E20" s="1322" t="s">
        <v>30</v>
      </c>
      <c r="F20" s="1301" t="s">
        <v>22</v>
      </c>
      <c r="G20" s="131" t="s">
        <v>37</v>
      </c>
      <c r="H20" s="1222">
        <v>372.6</v>
      </c>
      <c r="I20" s="1222">
        <v>372.6</v>
      </c>
      <c r="J20" s="1222">
        <v>372.6</v>
      </c>
      <c r="K20" s="1307" t="s">
        <v>38</v>
      </c>
      <c r="L20" s="92">
        <v>102</v>
      </c>
      <c r="M20" s="672">
        <v>102</v>
      </c>
      <c r="N20" s="93">
        <v>102</v>
      </c>
      <c r="O20" s="198"/>
      <c r="P20" s="11"/>
    </row>
    <row r="21" spans="1:21" s="1" customFormat="1" ht="26.25" customHeight="1" x14ac:dyDescent="0.2">
      <c r="A21" s="1168"/>
      <c r="B21" s="1169"/>
      <c r="C21" s="1298"/>
      <c r="D21" s="1320"/>
      <c r="E21" s="1315"/>
      <c r="F21" s="1302"/>
      <c r="G21" s="541" t="s">
        <v>23</v>
      </c>
      <c r="H21" s="961">
        <f>348.4-5</f>
        <v>343.4</v>
      </c>
      <c r="I21" s="961">
        <f t="shared" ref="I21:J21" si="0">348.4-5</f>
        <v>343.4</v>
      </c>
      <c r="J21" s="961">
        <f t="shared" si="0"/>
        <v>343.4</v>
      </c>
      <c r="K21" s="1308"/>
      <c r="L21" s="92"/>
      <c r="M21" s="672"/>
      <c r="N21" s="93"/>
      <c r="Q21" s="11"/>
    </row>
    <row r="22" spans="1:21" s="1" customFormat="1" ht="14.25" customHeight="1" thickBot="1" x14ac:dyDescent="0.25">
      <c r="A22" s="1082"/>
      <c r="B22" s="103"/>
      <c r="C22" s="1318"/>
      <c r="D22" s="1321"/>
      <c r="E22" s="1316"/>
      <c r="F22" s="1303"/>
      <c r="G22" s="34" t="s">
        <v>34</v>
      </c>
      <c r="H22" s="962">
        <f>SUM(H20:H21)</f>
        <v>716</v>
      </c>
      <c r="I22" s="22">
        <f>SUM(I20:I21)</f>
        <v>716</v>
      </c>
      <c r="J22" s="962">
        <f>SUM(J20:J21)</f>
        <v>716</v>
      </c>
      <c r="K22" s="1308"/>
      <c r="L22" s="92"/>
      <c r="M22" s="672"/>
      <c r="N22" s="93"/>
    </row>
    <row r="23" spans="1:21" s="1" customFormat="1" ht="55.5" customHeight="1" x14ac:dyDescent="0.2">
      <c r="A23" s="1080" t="s">
        <v>16</v>
      </c>
      <c r="B23" s="190" t="s">
        <v>16</v>
      </c>
      <c r="C23" s="191" t="s">
        <v>39</v>
      </c>
      <c r="D23" s="1309" t="s">
        <v>40</v>
      </c>
      <c r="E23" s="267"/>
      <c r="F23" s="1171" t="s">
        <v>22</v>
      </c>
      <c r="G23" s="23" t="s">
        <v>37</v>
      </c>
      <c r="H23" s="987">
        <v>118.2</v>
      </c>
      <c r="I23" s="168">
        <v>116.7</v>
      </c>
      <c r="J23" s="987">
        <v>116.7</v>
      </c>
      <c r="K23" s="59" t="s">
        <v>225</v>
      </c>
      <c r="L23" s="24">
        <v>4100</v>
      </c>
      <c r="M23" s="696">
        <v>4100</v>
      </c>
      <c r="N23" s="25">
        <v>4200</v>
      </c>
    </row>
    <row r="24" spans="1:21" s="1" customFormat="1" ht="83.25" customHeight="1" x14ac:dyDescent="0.2">
      <c r="A24" s="1083"/>
      <c r="B24" s="187"/>
      <c r="C24" s="124"/>
      <c r="D24" s="1310"/>
      <c r="E24" s="188"/>
      <c r="F24" s="1172"/>
      <c r="G24" s="194" t="s">
        <v>41</v>
      </c>
      <c r="H24" s="961">
        <v>4</v>
      </c>
      <c r="I24" s="364">
        <v>4</v>
      </c>
      <c r="J24" s="961">
        <v>4</v>
      </c>
      <c r="K24" s="1175" t="s">
        <v>286</v>
      </c>
      <c r="L24" s="835">
        <v>110425</v>
      </c>
      <c r="M24" s="836">
        <v>120000</v>
      </c>
      <c r="N24" s="837">
        <v>121000</v>
      </c>
      <c r="T24" s="11"/>
      <c r="U24" s="11"/>
    </row>
    <row r="25" spans="1:21" s="1" customFormat="1" ht="93" customHeight="1" x14ac:dyDescent="0.2">
      <c r="A25" s="1168"/>
      <c r="B25" s="272"/>
      <c r="C25" s="1170"/>
      <c r="D25" s="132"/>
      <c r="E25" s="188"/>
      <c r="F25" s="1172"/>
      <c r="G25" s="29" t="s">
        <v>23</v>
      </c>
      <c r="H25" s="971">
        <v>68.7</v>
      </c>
      <c r="I25" s="140">
        <v>63.1</v>
      </c>
      <c r="J25" s="971">
        <v>61.1</v>
      </c>
      <c r="K25" s="865" t="s">
        <v>81</v>
      </c>
      <c r="L25" s="793">
        <v>1</v>
      </c>
      <c r="M25" s="794">
        <v>1</v>
      </c>
      <c r="N25" s="923"/>
      <c r="P25" s="11"/>
      <c r="Q25" s="11"/>
      <c r="U25" s="11"/>
    </row>
    <row r="26" spans="1:21" s="1" customFormat="1" ht="23.25" customHeight="1" x14ac:dyDescent="0.2">
      <c r="A26" s="1168"/>
      <c r="B26" s="272"/>
      <c r="C26" s="1170"/>
      <c r="D26" s="132"/>
      <c r="E26" s="188"/>
      <c r="F26" s="1172"/>
      <c r="G26" s="26"/>
      <c r="H26" s="988"/>
      <c r="I26" s="193"/>
      <c r="J26" s="988"/>
      <c r="K26" s="1311" t="s">
        <v>126</v>
      </c>
      <c r="L26" s="107">
        <v>6</v>
      </c>
      <c r="M26" s="674">
        <v>6</v>
      </c>
      <c r="N26" s="108">
        <v>6</v>
      </c>
      <c r="P26" s="11"/>
      <c r="Q26" s="11"/>
      <c r="R26" s="11"/>
      <c r="S26" s="11"/>
    </row>
    <row r="27" spans="1:21" s="1" customFormat="1" ht="16.5" customHeight="1" thickBot="1" x14ac:dyDescent="0.25">
      <c r="A27" s="1084"/>
      <c r="B27" s="110"/>
      <c r="C27" s="111"/>
      <c r="D27" s="133"/>
      <c r="E27" s="189"/>
      <c r="F27" s="1173"/>
      <c r="G27" s="34" t="s">
        <v>34</v>
      </c>
      <c r="H27" s="962">
        <f>SUM(H23:H26)</f>
        <v>190.9</v>
      </c>
      <c r="I27" s="22">
        <f>SUM(I23:I26)</f>
        <v>183.8</v>
      </c>
      <c r="J27" s="962">
        <f>SUM(J23:J26)</f>
        <v>181.8</v>
      </c>
      <c r="K27" s="1312"/>
      <c r="L27" s="703"/>
      <c r="M27" s="704"/>
      <c r="N27" s="705"/>
    </row>
    <row r="28" spans="1:21" s="1" customFormat="1" ht="66.75" customHeight="1" x14ac:dyDescent="0.2">
      <c r="A28" s="1080" t="s">
        <v>16</v>
      </c>
      <c r="B28" s="105" t="s">
        <v>16</v>
      </c>
      <c r="C28" s="1317" t="s">
        <v>43</v>
      </c>
      <c r="D28" s="1319" t="s">
        <v>287</v>
      </c>
      <c r="E28" s="1322"/>
      <c r="F28" s="1301" t="s">
        <v>22</v>
      </c>
      <c r="G28" s="131" t="s">
        <v>227</v>
      </c>
      <c r="H28" s="522">
        <v>88.3</v>
      </c>
      <c r="I28" s="168">
        <v>112.9</v>
      </c>
      <c r="J28" s="987">
        <v>75.2</v>
      </c>
      <c r="K28" s="59" t="s">
        <v>229</v>
      </c>
      <c r="L28" s="24">
        <v>2244</v>
      </c>
      <c r="M28" s="696">
        <v>6464</v>
      </c>
      <c r="N28" s="25">
        <v>8484</v>
      </c>
      <c r="O28" s="922"/>
      <c r="P28" s="922"/>
      <c r="Q28" s="922"/>
      <c r="R28" s="922"/>
      <c r="S28" s="11"/>
    </row>
    <row r="29" spans="1:21" s="1" customFormat="1" ht="14.25" customHeight="1" x14ac:dyDescent="0.2">
      <c r="A29" s="1168"/>
      <c r="B29" s="1169"/>
      <c r="C29" s="1298"/>
      <c r="D29" s="1320"/>
      <c r="E29" s="1315"/>
      <c r="F29" s="1302"/>
      <c r="G29" s="167" t="s">
        <v>23</v>
      </c>
      <c r="H29" s="81">
        <v>7.8</v>
      </c>
      <c r="I29" s="708">
        <v>10</v>
      </c>
      <c r="J29" s="989">
        <v>6.6</v>
      </c>
      <c r="K29" s="1323" t="s">
        <v>230</v>
      </c>
      <c r="L29" s="781"/>
      <c r="M29" s="839"/>
      <c r="N29" s="782">
        <v>1</v>
      </c>
      <c r="O29" s="922"/>
      <c r="P29" s="922"/>
      <c r="Q29" s="922"/>
      <c r="R29" s="922"/>
    </row>
    <row r="30" spans="1:21" s="1" customFormat="1" ht="14.25" customHeight="1" x14ac:dyDescent="0.2">
      <c r="A30" s="1168"/>
      <c r="B30" s="1169"/>
      <c r="C30" s="1298"/>
      <c r="D30" s="1320"/>
      <c r="E30" s="1315"/>
      <c r="F30" s="1302"/>
      <c r="G30" s="167" t="s">
        <v>228</v>
      </c>
      <c r="H30" s="523">
        <v>7.8</v>
      </c>
      <c r="I30" s="236">
        <v>10</v>
      </c>
      <c r="J30" s="968">
        <v>6.6</v>
      </c>
      <c r="K30" s="1308"/>
      <c r="L30" s="92"/>
      <c r="M30" s="672"/>
      <c r="N30" s="93"/>
      <c r="O30" s="294"/>
      <c r="P30" s="294"/>
      <c r="Q30" s="294"/>
      <c r="R30" s="294"/>
    </row>
    <row r="31" spans="1:21" s="1" customFormat="1" ht="14.25" customHeight="1" thickBot="1" x14ac:dyDescent="0.25">
      <c r="A31" s="1082"/>
      <c r="B31" s="103"/>
      <c r="C31" s="1318"/>
      <c r="D31" s="1321"/>
      <c r="E31" s="1316"/>
      <c r="F31" s="1303"/>
      <c r="G31" s="17" t="s">
        <v>34</v>
      </c>
      <c r="H31" s="524">
        <f>SUM(H28:H30)</f>
        <v>103.89999999999999</v>
      </c>
      <c r="I31" s="22">
        <f t="shared" ref="I31" si="1">SUM(I28:I30)</f>
        <v>132.9</v>
      </c>
      <c r="J31" s="962">
        <f>SUM(J28:J30)</f>
        <v>88.399999999999991</v>
      </c>
      <c r="K31" s="701"/>
      <c r="L31" s="62"/>
      <c r="M31" s="488"/>
      <c r="N31" s="63"/>
    </row>
    <row r="32" spans="1:21" s="1" customFormat="1" ht="19.5" customHeight="1" x14ac:dyDescent="0.2">
      <c r="A32" s="1080" t="s">
        <v>16</v>
      </c>
      <c r="B32" s="105" t="s">
        <v>16</v>
      </c>
      <c r="C32" s="1317" t="s">
        <v>57</v>
      </c>
      <c r="D32" s="1319" t="s">
        <v>231</v>
      </c>
      <c r="E32" s="1322"/>
      <c r="F32" s="1301" t="s">
        <v>22</v>
      </c>
      <c r="G32" s="4" t="s">
        <v>23</v>
      </c>
      <c r="H32" s="542">
        <v>5</v>
      </c>
      <c r="I32" s="168">
        <v>10</v>
      </c>
      <c r="J32" s="987">
        <v>10</v>
      </c>
      <c r="K32" s="1307" t="s">
        <v>233</v>
      </c>
      <c r="L32" s="68">
        <v>1</v>
      </c>
      <c r="M32" s="517">
        <v>2</v>
      </c>
      <c r="N32" s="69">
        <v>2</v>
      </c>
      <c r="O32" s="198"/>
      <c r="P32" s="11"/>
    </row>
    <row r="33" spans="1:20" s="1" customFormat="1" ht="14.25" customHeight="1" thickBot="1" x14ac:dyDescent="0.25">
      <c r="A33" s="1082"/>
      <c r="B33" s="103"/>
      <c r="C33" s="1318"/>
      <c r="D33" s="1321"/>
      <c r="E33" s="1316"/>
      <c r="F33" s="1303"/>
      <c r="G33" s="17" t="s">
        <v>34</v>
      </c>
      <c r="H33" s="524">
        <f t="shared" ref="H33:J33" si="2">SUM(H32:H32)</f>
        <v>5</v>
      </c>
      <c r="I33" s="22">
        <f t="shared" si="2"/>
        <v>10</v>
      </c>
      <c r="J33" s="962">
        <f t="shared" si="2"/>
        <v>10</v>
      </c>
      <c r="K33" s="1329"/>
      <c r="L33" s="62"/>
      <c r="M33" s="488"/>
      <c r="N33" s="63"/>
    </row>
    <row r="34" spans="1:20" s="1" customFormat="1" ht="27" customHeight="1" x14ac:dyDescent="0.2">
      <c r="A34" s="1080" t="s">
        <v>16</v>
      </c>
      <c r="B34" s="105" t="s">
        <v>16</v>
      </c>
      <c r="C34" s="1317" t="s">
        <v>58</v>
      </c>
      <c r="D34" s="1319" t="s">
        <v>295</v>
      </c>
      <c r="E34" s="1322"/>
      <c r="F34" s="1301" t="s">
        <v>22</v>
      </c>
      <c r="G34" s="131" t="s">
        <v>270</v>
      </c>
      <c r="H34" s="542">
        <v>4.0999999999999996</v>
      </c>
      <c r="I34" s="168"/>
      <c r="J34" s="987"/>
      <c r="K34" s="1307" t="s">
        <v>234</v>
      </c>
      <c r="L34" s="68">
        <v>1</v>
      </c>
      <c r="M34" s="517"/>
      <c r="N34" s="69"/>
      <c r="O34" s="198"/>
      <c r="P34" s="11"/>
    </row>
    <row r="35" spans="1:20" s="1" customFormat="1" ht="14.25" customHeight="1" thickBot="1" x14ac:dyDescent="0.25">
      <c r="A35" s="1082"/>
      <c r="B35" s="103"/>
      <c r="C35" s="1318"/>
      <c r="D35" s="1321"/>
      <c r="E35" s="1316"/>
      <c r="F35" s="1303"/>
      <c r="G35" s="17" t="s">
        <v>34</v>
      </c>
      <c r="H35" s="524">
        <f t="shared" ref="H35:J35" si="3">SUM(H34:H34)</f>
        <v>4.0999999999999996</v>
      </c>
      <c r="I35" s="22">
        <f t="shared" si="3"/>
        <v>0</v>
      </c>
      <c r="J35" s="962">
        <f t="shared" si="3"/>
        <v>0</v>
      </c>
      <c r="K35" s="1329"/>
      <c r="L35" s="62"/>
      <c r="M35" s="488"/>
      <c r="N35" s="63"/>
    </row>
    <row r="36" spans="1:20" s="1" customFormat="1" ht="16.5" customHeight="1" x14ac:dyDescent="0.2">
      <c r="A36" s="1080" t="s">
        <v>16</v>
      </c>
      <c r="B36" s="105" t="s">
        <v>16</v>
      </c>
      <c r="C36" s="1317" t="s">
        <v>21</v>
      </c>
      <c r="D36" s="1319" t="s">
        <v>306</v>
      </c>
      <c r="E36" s="1322"/>
      <c r="F36" s="1301" t="s">
        <v>22</v>
      </c>
      <c r="G36" s="131" t="s">
        <v>270</v>
      </c>
      <c r="H36" s="987">
        <v>5</v>
      </c>
      <c r="I36" s="168"/>
      <c r="J36" s="987"/>
      <c r="K36" s="241" t="s">
        <v>317</v>
      </c>
      <c r="L36" s="92">
        <v>2</v>
      </c>
      <c r="M36" s="672"/>
      <c r="N36" s="93"/>
      <c r="O36" s="198"/>
      <c r="P36" s="11"/>
    </row>
    <row r="37" spans="1:20" s="1" customFormat="1" ht="16.5" customHeight="1" x14ac:dyDescent="0.2">
      <c r="A37" s="1168"/>
      <c r="B37" s="1169"/>
      <c r="C37" s="1298"/>
      <c r="D37" s="1320"/>
      <c r="E37" s="1315"/>
      <c r="F37" s="1302"/>
      <c r="G37" s="1209" t="s">
        <v>93</v>
      </c>
      <c r="H37" s="1201">
        <v>7.6</v>
      </c>
      <c r="I37" s="1200"/>
      <c r="J37" s="1201"/>
      <c r="K37" s="1202"/>
      <c r="L37" s="92"/>
      <c r="M37" s="672"/>
      <c r="N37" s="93"/>
      <c r="O37" s="198"/>
      <c r="P37" s="11"/>
    </row>
    <row r="38" spans="1:20" s="1" customFormat="1" ht="14.25" customHeight="1" thickBot="1" x14ac:dyDescent="0.25">
      <c r="A38" s="1082"/>
      <c r="B38" s="103"/>
      <c r="C38" s="1318"/>
      <c r="D38" s="1321"/>
      <c r="E38" s="1316"/>
      <c r="F38" s="1303"/>
      <c r="G38" s="34" t="s">
        <v>34</v>
      </c>
      <c r="H38" s="962">
        <f>SUM(H36:H37)</f>
        <v>12.6</v>
      </c>
      <c r="I38" s="22">
        <f t="shared" ref="I38:J38" si="4">SUM(I36:I36)</f>
        <v>0</v>
      </c>
      <c r="J38" s="962">
        <f t="shared" si="4"/>
        <v>0</v>
      </c>
      <c r="K38" s="1202"/>
      <c r="L38" s="92"/>
      <c r="M38" s="672"/>
      <c r="N38" s="93"/>
    </row>
    <row r="39" spans="1:20" s="1" customFormat="1" ht="14.25" customHeight="1" thickBot="1" x14ac:dyDescent="0.25">
      <c r="A39" s="1085" t="s">
        <v>16</v>
      </c>
      <c r="B39" s="113" t="s">
        <v>16</v>
      </c>
      <c r="C39" s="1330" t="s">
        <v>44</v>
      </c>
      <c r="D39" s="1331"/>
      <c r="E39" s="1331"/>
      <c r="F39" s="1331"/>
      <c r="G39" s="1332"/>
      <c r="H39" s="830">
        <f>+H27+H22+H19+H31+H33+H35+H38</f>
        <v>1164.5</v>
      </c>
      <c r="I39" s="830">
        <f>+I27+I22+I19+I31+I33+I35+I38</f>
        <v>1182.7</v>
      </c>
      <c r="J39" s="830">
        <f>+J27+J22+J19+J31+J33+J35+J38</f>
        <v>1136.2</v>
      </c>
      <c r="K39" s="420"/>
      <c r="L39" s="62"/>
      <c r="M39" s="488"/>
      <c r="N39" s="63"/>
      <c r="O39" s="11"/>
      <c r="R39" s="11"/>
    </row>
    <row r="40" spans="1:20" s="1" customFormat="1" ht="14.25" customHeight="1" thickBot="1" x14ac:dyDescent="0.25">
      <c r="A40" s="1079" t="s">
        <v>16</v>
      </c>
      <c r="B40" s="114" t="s">
        <v>35</v>
      </c>
      <c r="C40" s="1324" t="s">
        <v>45</v>
      </c>
      <c r="D40" s="1325"/>
      <c r="E40" s="1325"/>
      <c r="F40" s="1325"/>
      <c r="G40" s="1325"/>
      <c r="H40" s="1325"/>
      <c r="I40" s="1325"/>
      <c r="J40" s="1325"/>
      <c r="K40" s="1325"/>
      <c r="L40" s="1325"/>
      <c r="M40" s="1325"/>
      <c r="N40" s="1326"/>
      <c r="P40" s="11"/>
      <c r="S40" s="11"/>
    </row>
    <row r="41" spans="1:20" s="1" customFormat="1" ht="16.5" customHeight="1" x14ac:dyDescent="0.2">
      <c r="A41" s="1086" t="s">
        <v>16</v>
      </c>
      <c r="B41" s="116" t="s">
        <v>35</v>
      </c>
      <c r="C41" s="124" t="s">
        <v>16</v>
      </c>
      <c r="D41" s="1327" t="s">
        <v>46</v>
      </c>
      <c r="E41" s="150"/>
      <c r="F41" s="1302" t="s">
        <v>22</v>
      </c>
      <c r="G41" s="167" t="s">
        <v>23</v>
      </c>
      <c r="H41" s="1239">
        <v>962.5</v>
      </c>
      <c r="I41" s="972">
        <v>962.5</v>
      </c>
      <c r="J41" s="648">
        <v>962.5</v>
      </c>
      <c r="K41" s="118" t="s">
        <v>83</v>
      </c>
      <c r="L41" s="120" t="s">
        <v>235</v>
      </c>
      <c r="M41" s="679">
        <v>16</v>
      </c>
      <c r="N41" s="680" t="s">
        <v>51</v>
      </c>
      <c r="Q41" s="11"/>
    </row>
    <row r="42" spans="1:20" s="1" customFormat="1" ht="15" customHeight="1" x14ac:dyDescent="0.2">
      <c r="A42" s="1083"/>
      <c r="B42" s="123"/>
      <c r="C42" s="124"/>
      <c r="D42" s="1327"/>
      <c r="E42" s="150"/>
      <c r="F42" s="1302"/>
      <c r="G42" s="251" t="s">
        <v>50</v>
      </c>
      <c r="H42" s="979">
        <f>67.8+7</f>
        <v>74.8</v>
      </c>
      <c r="I42" s="982">
        <v>69</v>
      </c>
      <c r="J42" s="717">
        <v>70</v>
      </c>
      <c r="K42" s="1323" t="s">
        <v>48</v>
      </c>
      <c r="L42" s="512" t="s">
        <v>114</v>
      </c>
      <c r="M42" s="724" t="s">
        <v>114</v>
      </c>
      <c r="N42" s="725" t="s">
        <v>114</v>
      </c>
      <c r="P42" s="11"/>
    </row>
    <row r="43" spans="1:20" s="1" customFormat="1" ht="40.5" customHeight="1" x14ac:dyDescent="0.2">
      <c r="A43" s="1083"/>
      <c r="B43" s="123"/>
      <c r="C43" s="124"/>
      <c r="D43" s="1327"/>
      <c r="E43" s="150"/>
      <c r="F43" s="1172"/>
      <c r="G43" s="251" t="s">
        <v>41</v>
      </c>
      <c r="H43" s="180">
        <v>2.5</v>
      </c>
      <c r="I43" s="252">
        <v>2.6</v>
      </c>
      <c r="J43" s="309">
        <v>2.7</v>
      </c>
      <c r="K43" s="1328"/>
      <c r="L43" s="720"/>
      <c r="M43" s="721"/>
      <c r="N43" s="722"/>
      <c r="P43" s="11"/>
      <c r="S43" s="11"/>
    </row>
    <row r="44" spans="1:20" s="1" customFormat="1" ht="41.25" customHeight="1" x14ac:dyDescent="0.2">
      <c r="A44" s="1083"/>
      <c r="B44" s="123"/>
      <c r="C44" s="124"/>
      <c r="D44" s="783"/>
      <c r="E44" s="150"/>
      <c r="F44" s="1172"/>
      <c r="G44" s="418"/>
      <c r="H44" s="419"/>
      <c r="I44" s="983"/>
      <c r="J44" s="608"/>
      <c r="K44" s="355" t="s">
        <v>82</v>
      </c>
      <c r="L44" s="126" t="s">
        <v>237</v>
      </c>
      <c r="M44" s="675" t="s">
        <v>238</v>
      </c>
      <c r="N44" s="151" t="s">
        <v>238</v>
      </c>
      <c r="P44" s="11"/>
    </row>
    <row r="45" spans="1:20" s="1" customFormat="1" ht="16.5" customHeight="1" x14ac:dyDescent="0.2">
      <c r="A45" s="1083"/>
      <c r="B45" s="123"/>
      <c r="C45" s="124"/>
      <c r="D45" s="164"/>
      <c r="E45" s="150"/>
      <c r="F45" s="1172"/>
      <c r="G45" s="162"/>
      <c r="H45" s="419"/>
      <c r="I45" s="983"/>
      <c r="J45" s="608"/>
      <c r="K45" s="1323" t="s">
        <v>239</v>
      </c>
      <c r="L45" s="486" t="s">
        <v>240</v>
      </c>
      <c r="M45" s="676" t="s">
        <v>240</v>
      </c>
      <c r="N45" s="681" t="s">
        <v>240</v>
      </c>
      <c r="Q45" s="11"/>
      <c r="T45" s="11"/>
    </row>
    <row r="46" spans="1:20" s="1" customFormat="1" ht="16.5" customHeight="1" thickBot="1" x14ac:dyDescent="0.25">
      <c r="A46" s="1084"/>
      <c r="B46" s="110"/>
      <c r="C46" s="111"/>
      <c r="D46" s="152"/>
      <c r="E46" s="153"/>
      <c r="F46" s="1173"/>
      <c r="G46" s="46" t="s">
        <v>34</v>
      </c>
      <c r="H46" s="22">
        <f>SUM(H41:H45)</f>
        <v>1039.8</v>
      </c>
      <c r="I46" s="962">
        <f t="shared" ref="I46" si="5">SUM(I41:I45)</f>
        <v>1034.0999999999999</v>
      </c>
      <c r="J46" s="18">
        <f>SUM(J41:J45)</f>
        <v>1035.2</v>
      </c>
      <c r="K46" s="1329"/>
      <c r="L46" s="170"/>
      <c r="M46" s="677"/>
      <c r="N46" s="682"/>
      <c r="Q46" s="11"/>
      <c r="R46" s="11"/>
    </row>
    <row r="47" spans="1:20" s="1" customFormat="1" ht="20.25" customHeight="1" x14ac:dyDescent="0.2">
      <c r="A47" s="1087" t="s">
        <v>16</v>
      </c>
      <c r="B47" s="42" t="s">
        <v>35</v>
      </c>
      <c r="C47" s="98" t="s">
        <v>35</v>
      </c>
      <c r="D47" s="1342" t="s">
        <v>84</v>
      </c>
      <c r="E47" s="1345" t="s">
        <v>101</v>
      </c>
      <c r="F47" s="1301" t="s">
        <v>22</v>
      </c>
      <c r="G47" s="43" t="s">
        <v>41</v>
      </c>
      <c r="H47" s="57">
        <v>16</v>
      </c>
      <c r="I47" s="963">
        <v>16</v>
      </c>
      <c r="J47" s="973">
        <v>16</v>
      </c>
      <c r="K47" s="1348" t="s">
        <v>87</v>
      </c>
      <c r="L47" s="842" t="s">
        <v>190</v>
      </c>
      <c r="M47" s="843">
        <v>12</v>
      </c>
      <c r="N47" s="844" t="s">
        <v>241</v>
      </c>
    </row>
    <row r="48" spans="1:20" s="1" customFormat="1" ht="20.25" customHeight="1" x14ac:dyDescent="0.2">
      <c r="A48" s="1088"/>
      <c r="B48" s="44"/>
      <c r="C48" s="356"/>
      <c r="D48" s="1343"/>
      <c r="E48" s="1346"/>
      <c r="F48" s="1302"/>
      <c r="G48" s="45"/>
      <c r="H48" s="159"/>
      <c r="I48" s="967"/>
      <c r="J48" s="967"/>
      <c r="K48" s="1349"/>
      <c r="L48" s="486"/>
      <c r="M48" s="846"/>
      <c r="N48" s="681"/>
    </row>
    <row r="49" spans="1:18" s="1" customFormat="1" ht="15" customHeight="1" thickBot="1" x14ac:dyDescent="0.25">
      <c r="A49" s="1089"/>
      <c r="B49" s="33"/>
      <c r="C49" s="99"/>
      <c r="D49" s="1344"/>
      <c r="E49" s="1347"/>
      <c r="F49" s="1303"/>
      <c r="G49" s="46" t="s">
        <v>34</v>
      </c>
      <c r="H49" s="22">
        <f t="shared" ref="H49:J49" si="6">SUM(H47:H47)</f>
        <v>16</v>
      </c>
      <c r="I49" s="962">
        <f t="shared" si="6"/>
        <v>16</v>
      </c>
      <c r="J49" s="962">
        <f t="shared" si="6"/>
        <v>16</v>
      </c>
      <c r="K49" s="533"/>
      <c r="L49" s="170"/>
      <c r="M49" s="848"/>
      <c r="N49" s="682"/>
    </row>
    <row r="50" spans="1:18" s="1" customFormat="1" ht="18" customHeight="1" x14ac:dyDescent="0.2">
      <c r="A50" s="1087" t="s">
        <v>16</v>
      </c>
      <c r="B50" s="42" t="s">
        <v>35</v>
      </c>
      <c r="C50" s="98" t="s">
        <v>39</v>
      </c>
      <c r="D50" s="1350" t="s">
        <v>104</v>
      </c>
      <c r="E50" s="145"/>
      <c r="F50" s="1301" t="s">
        <v>22</v>
      </c>
      <c r="G50" s="53" t="s">
        <v>23</v>
      </c>
      <c r="H50" s="57">
        <v>9.5</v>
      </c>
      <c r="I50" s="963">
        <v>12</v>
      </c>
      <c r="J50" s="985">
        <v>12</v>
      </c>
      <c r="K50" s="166" t="s">
        <v>105</v>
      </c>
      <c r="L50" s="842" t="s">
        <v>242</v>
      </c>
      <c r="M50" s="850" t="s">
        <v>106</v>
      </c>
      <c r="N50" s="844" t="s">
        <v>106</v>
      </c>
      <c r="O50" s="11"/>
      <c r="Q50" s="11"/>
    </row>
    <row r="51" spans="1:18" s="1" customFormat="1" ht="17.25" customHeight="1" thickBot="1" x14ac:dyDescent="0.25">
      <c r="A51" s="1089"/>
      <c r="B51" s="33"/>
      <c r="C51" s="99"/>
      <c r="D51" s="1351"/>
      <c r="E51" s="206"/>
      <c r="F51" s="1303"/>
      <c r="G51" s="46" t="s">
        <v>34</v>
      </c>
      <c r="H51" s="22">
        <f>SUM(H50)</f>
        <v>9.5</v>
      </c>
      <c r="I51" s="962">
        <f t="shared" ref="I51:J51" si="7">SUM(I50)</f>
        <v>12</v>
      </c>
      <c r="J51" s="962">
        <f t="shared" si="7"/>
        <v>12</v>
      </c>
      <c r="K51" s="726" t="s">
        <v>127</v>
      </c>
      <c r="L51" s="852" t="s">
        <v>52</v>
      </c>
      <c r="M51" s="853" t="s">
        <v>52</v>
      </c>
      <c r="N51" s="854" t="s">
        <v>52</v>
      </c>
    </row>
    <row r="52" spans="1:18" s="1" customFormat="1" ht="17.25" customHeight="1" x14ac:dyDescent="0.2">
      <c r="A52" s="1087" t="s">
        <v>16</v>
      </c>
      <c r="B52" s="42" t="s">
        <v>35</v>
      </c>
      <c r="C52" s="98" t="s">
        <v>43</v>
      </c>
      <c r="D52" s="1350" t="s">
        <v>308</v>
      </c>
      <c r="E52" s="145"/>
      <c r="F52" s="1301" t="s">
        <v>22</v>
      </c>
      <c r="G52" s="53" t="s">
        <v>228</v>
      </c>
      <c r="H52" s="57">
        <v>2</v>
      </c>
      <c r="I52" s="963">
        <v>2</v>
      </c>
      <c r="J52" s="966"/>
      <c r="K52" s="166" t="s">
        <v>311</v>
      </c>
      <c r="L52" s="842" t="s">
        <v>52</v>
      </c>
      <c r="M52" s="850"/>
      <c r="N52" s="844"/>
      <c r="O52" s="11"/>
      <c r="Q52" s="11"/>
    </row>
    <row r="53" spans="1:18" s="1" customFormat="1" ht="15" customHeight="1" x14ac:dyDescent="0.2">
      <c r="A53" s="1088"/>
      <c r="B53" s="44"/>
      <c r="C53" s="356"/>
      <c r="D53" s="1352"/>
      <c r="E53" s="146"/>
      <c r="F53" s="1302"/>
      <c r="G53" s="1212" t="s">
        <v>93</v>
      </c>
      <c r="H53" s="159">
        <v>22</v>
      </c>
      <c r="I53" s="967">
        <v>22</v>
      </c>
      <c r="J53" s="967"/>
      <c r="K53" s="1353" t="s">
        <v>309</v>
      </c>
      <c r="L53" s="512"/>
      <c r="M53" s="1213" t="s">
        <v>310</v>
      </c>
      <c r="N53" s="725" t="s">
        <v>310</v>
      </c>
      <c r="O53" s="11"/>
      <c r="Q53" s="11"/>
    </row>
    <row r="54" spans="1:18" s="1" customFormat="1" ht="15" customHeight="1" x14ac:dyDescent="0.2">
      <c r="A54" s="1088"/>
      <c r="B54" s="44"/>
      <c r="C54" s="356"/>
      <c r="D54" s="1352"/>
      <c r="E54" s="146"/>
      <c r="F54" s="1302"/>
      <c r="G54" s="993" t="s">
        <v>56</v>
      </c>
      <c r="H54" s="21">
        <v>6.9</v>
      </c>
      <c r="I54" s="966">
        <v>6.9</v>
      </c>
      <c r="J54" s="966"/>
      <c r="K54" s="1354"/>
      <c r="L54" s="486"/>
      <c r="M54" s="855"/>
      <c r="N54" s="681"/>
      <c r="O54" s="11"/>
      <c r="Q54" s="11"/>
    </row>
    <row r="55" spans="1:18" s="1" customFormat="1" ht="17.25" customHeight="1" thickBot="1" x14ac:dyDescent="0.25">
      <c r="A55" s="1089"/>
      <c r="B55" s="33"/>
      <c r="C55" s="99"/>
      <c r="D55" s="1351"/>
      <c r="E55" s="206"/>
      <c r="F55" s="1303"/>
      <c r="G55" s="46" t="s">
        <v>34</v>
      </c>
      <c r="H55" s="22">
        <f>SUM(H52:H54)</f>
        <v>30.9</v>
      </c>
      <c r="I55" s="22">
        <f t="shared" ref="I55:J55" si="8">SUM(I52:I54)</f>
        <v>30.9</v>
      </c>
      <c r="J55" s="22">
        <f t="shared" si="8"/>
        <v>0</v>
      </c>
      <c r="K55" s="1355"/>
      <c r="L55" s="170"/>
      <c r="M55" s="848"/>
      <c r="N55" s="682"/>
    </row>
    <row r="56" spans="1:18" s="1" customFormat="1" ht="30.75" customHeight="1" x14ac:dyDescent="0.2">
      <c r="A56" s="1087" t="s">
        <v>16</v>
      </c>
      <c r="B56" s="42" t="s">
        <v>35</v>
      </c>
      <c r="C56" s="98" t="s">
        <v>57</v>
      </c>
      <c r="D56" s="958" t="s">
        <v>273</v>
      </c>
      <c r="E56" s="145"/>
      <c r="F56" s="1171" t="s">
        <v>22</v>
      </c>
      <c r="G56" s="53"/>
      <c r="H56" s="57"/>
      <c r="I56" s="963"/>
      <c r="J56" s="966"/>
      <c r="K56" s="1184"/>
      <c r="L56" s="907"/>
      <c r="M56" s="908"/>
      <c r="N56" s="909"/>
      <c r="O56" s="11"/>
      <c r="Q56" s="11"/>
      <c r="R56" s="11"/>
    </row>
    <row r="57" spans="1:18" s="1" customFormat="1" ht="69" customHeight="1" x14ac:dyDescent="0.2">
      <c r="A57" s="1088"/>
      <c r="B57" s="44"/>
      <c r="C57" s="356"/>
      <c r="D57" s="959" t="s">
        <v>272</v>
      </c>
      <c r="E57" s="146"/>
      <c r="F57" s="911"/>
      <c r="G57" s="8" t="s">
        <v>23</v>
      </c>
      <c r="H57" s="137">
        <v>8.1999999999999993</v>
      </c>
      <c r="I57" s="965">
        <v>8.1999999999999993</v>
      </c>
      <c r="J57" s="967">
        <v>8.1999999999999993</v>
      </c>
      <c r="K57" s="916" t="s">
        <v>245</v>
      </c>
      <c r="L57" s="918" t="s">
        <v>246</v>
      </c>
      <c r="M57" s="919" t="s">
        <v>246</v>
      </c>
      <c r="N57" s="920" t="s">
        <v>246</v>
      </c>
      <c r="O57" s="11"/>
      <c r="Q57" s="11"/>
      <c r="R57" s="11"/>
    </row>
    <row r="58" spans="1:18" s="1" customFormat="1" ht="16.5" customHeight="1" x14ac:dyDescent="0.2">
      <c r="A58" s="1088"/>
      <c r="B58" s="44"/>
      <c r="C58" s="356"/>
      <c r="D58" s="1333" t="s">
        <v>111</v>
      </c>
      <c r="E58" s="146"/>
      <c r="F58" s="1335"/>
      <c r="G58" s="235" t="s">
        <v>37</v>
      </c>
      <c r="H58" s="30">
        <v>3</v>
      </c>
      <c r="I58" s="960">
        <v>3</v>
      </c>
      <c r="J58" s="960">
        <v>3</v>
      </c>
      <c r="K58" s="1337" t="s">
        <v>243</v>
      </c>
      <c r="L58" s="918" t="s">
        <v>244</v>
      </c>
      <c r="M58" s="919" t="s">
        <v>244</v>
      </c>
      <c r="N58" s="920" t="s">
        <v>244</v>
      </c>
      <c r="O58" s="11"/>
      <c r="Q58" s="11"/>
      <c r="R58" s="11"/>
    </row>
    <row r="59" spans="1:18" s="1" customFormat="1" ht="16.5" customHeight="1" thickBot="1" x14ac:dyDescent="0.25">
      <c r="A59" s="1089"/>
      <c r="B59" s="33"/>
      <c r="C59" s="99"/>
      <c r="D59" s="1334"/>
      <c r="E59" s="206"/>
      <c r="F59" s="1336"/>
      <c r="G59" s="46" t="s">
        <v>34</v>
      </c>
      <c r="H59" s="22">
        <f>SUM(H57:H58)</f>
        <v>11.2</v>
      </c>
      <c r="I59" s="962">
        <f>SUM(I57:I58)</f>
        <v>11.2</v>
      </c>
      <c r="J59" s="962">
        <f>SUM(J57:J58)</f>
        <v>11.2</v>
      </c>
      <c r="K59" s="1338"/>
      <c r="L59" s="170"/>
      <c r="M59" s="848"/>
      <c r="N59" s="682"/>
      <c r="R59" s="11"/>
    </row>
    <row r="60" spans="1:18" s="1" customFormat="1" ht="37.5" customHeight="1" x14ac:dyDescent="0.2">
      <c r="A60" s="1087" t="s">
        <v>16</v>
      </c>
      <c r="B60" s="42" t="s">
        <v>35</v>
      </c>
      <c r="C60" s="98" t="s">
        <v>58</v>
      </c>
      <c r="D60" s="1339" t="s">
        <v>115</v>
      </c>
      <c r="E60" s="145"/>
      <c r="F60" s="784" t="s">
        <v>22</v>
      </c>
      <c r="G60" s="4" t="s">
        <v>23</v>
      </c>
      <c r="H60" s="65">
        <v>50</v>
      </c>
      <c r="I60" s="973">
        <v>50</v>
      </c>
      <c r="J60" s="973"/>
      <c r="K60" s="1340" t="s">
        <v>136</v>
      </c>
      <c r="L60" s="842" t="s">
        <v>117</v>
      </c>
      <c r="M60" s="850" t="s">
        <v>117</v>
      </c>
      <c r="N60" s="844"/>
      <c r="O60" s="11"/>
      <c r="Q60" s="11"/>
    </row>
    <row r="61" spans="1:18" s="1" customFormat="1" ht="17.25" customHeight="1" x14ac:dyDescent="0.2">
      <c r="A61" s="1088"/>
      <c r="B61" s="44"/>
      <c r="C61" s="163"/>
      <c r="D61" s="1327"/>
      <c r="E61" s="146"/>
      <c r="F61" s="1176"/>
      <c r="G61" s="867" t="s">
        <v>34</v>
      </c>
      <c r="H61" s="980">
        <f t="shared" ref="H61:I61" si="9">H60</f>
        <v>50</v>
      </c>
      <c r="I61" s="984">
        <f t="shared" si="9"/>
        <v>50</v>
      </c>
      <c r="J61" s="984"/>
      <c r="K61" s="1341"/>
      <c r="L61" s="486"/>
      <c r="M61" s="855"/>
      <c r="N61" s="722"/>
    </row>
    <row r="62" spans="1:18" s="1" customFormat="1" ht="15.75" customHeight="1" thickBot="1" x14ac:dyDescent="0.25">
      <c r="A62" s="1090" t="s">
        <v>16</v>
      </c>
      <c r="B62" s="264" t="s">
        <v>35</v>
      </c>
      <c r="C62" s="1356" t="s">
        <v>44</v>
      </c>
      <c r="D62" s="1357"/>
      <c r="E62" s="1357"/>
      <c r="F62" s="1357"/>
      <c r="G62" s="1358"/>
      <c r="H62" s="981">
        <f>+H61+H51+H49+H46+H59+H55</f>
        <v>1157.4000000000001</v>
      </c>
      <c r="I62" s="981">
        <f>+I61+I51+I49+I46+I59+I55</f>
        <v>1154.2</v>
      </c>
      <c r="J62" s="981">
        <f>+J61+J51+J49+J46+J59+J55</f>
        <v>1074.4000000000001</v>
      </c>
      <c r="K62" s="1359"/>
      <c r="L62" s="1360"/>
      <c r="M62" s="1360"/>
      <c r="N62" s="1361"/>
      <c r="O62" s="11"/>
      <c r="P62" s="198"/>
      <c r="Q62" s="198"/>
      <c r="R62" s="11"/>
    </row>
    <row r="63" spans="1:18" s="1" customFormat="1" ht="13.5" thickBot="1" x14ac:dyDescent="0.25">
      <c r="A63" s="1091" t="s">
        <v>16</v>
      </c>
      <c r="B63" s="40" t="s">
        <v>39</v>
      </c>
      <c r="C63" s="1362" t="s">
        <v>54</v>
      </c>
      <c r="D63" s="1363"/>
      <c r="E63" s="1363"/>
      <c r="F63" s="1363"/>
      <c r="G63" s="1363"/>
      <c r="H63" s="1363"/>
      <c r="I63" s="1363"/>
      <c r="J63" s="1364"/>
      <c r="K63" s="1363"/>
      <c r="L63" s="1363"/>
      <c r="M63" s="1363"/>
      <c r="N63" s="1365"/>
      <c r="O63" s="11"/>
      <c r="P63" s="198"/>
    </row>
    <row r="64" spans="1:18" s="1" customFormat="1" ht="18.75" customHeight="1" x14ac:dyDescent="0.2">
      <c r="A64" s="1366" t="s">
        <v>16</v>
      </c>
      <c r="B64" s="1369" t="s">
        <v>39</v>
      </c>
      <c r="C64" s="1372" t="s">
        <v>16</v>
      </c>
      <c r="D64" s="1391" t="s">
        <v>288</v>
      </c>
      <c r="E64" s="1394" t="s">
        <v>55</v>
      </c>
      <c r="F64" s="1397" t="s">
        <v>52</v>
      </c>
      <c r="G64" s="255" t="s">
        <v>23</v>
      </c>
      <c r="H64" s="37">
        <v>50</v>
      </c>
      <c r="I64" s="66"/>
      <c r="J64" s="225"/>
      <c r="K64" s="1385" t="s">
        <v>102</v>
      </c>
      <c r="L64" s="1388">
        <v>100</v>
      </c>
      <c r="M64" s="1382"/>
      <c r="N64" s="1197"/>
    </row>
    <row r="65" spans="1:23" s="1" customFormat="1" ht="18.75" customHeight="1" x14ac:dyDescent="0.2">
      <c r="A65" s="1367"/>
      <c r="B65" s="1370"/>
      <c r="C65" s="1373"/>
      <c r="D65" s="1392"/>
      <c r="E65" s="1395"/>
      <c r="F65" s="1398"/>
      <c r="G65" s="243"/>
      <c r="H65" s="236"/>
      <c r="I65" s="968"/>
      <c r="J65" s="365"/>
      <c r="K65" s="1386"/>
      <c r="L65" s="1389"/>
      <c r="M65" s="1383"/>
      <c r="N65" s="1198"/>
      <c r="O65" s="11"/>
      <c r="Q65" s="11"/>
    </row>
    <row r="66" spans="1:23" s="1" customFormat="1" ht="16.5" customHeight="1" thickBot="1" x14ac:dyDescent="0.25">
      <c r="A66" s="1368"/>
      <c r="B66" s="1371"/>
      <c r="C66" s="1374"/>
      <c r="D66" s="1393"/>
      <c r="E66" s="1396"/>
      <c r="F66" s="1399"/>
      <c r="G66" s="1191" t="s">
        <v>34</v>
      </c>
      <c r="H66" s="158">
        <f t="shared" ref="H66" si="10">SUM(H64:H64)</f>
        <v>50</v>
      </c>
      <c r="I66" s="55"/>
      <c r="J66" s="366"/>
      <c r="K66" s="1387"/>
      <c r="L66" s="1390"/>
      <c r="M66" s="1384"/>
      <c r="N66" s="861"/>
      <c r="Q66" s="11"/>
    </row>
    <row r="67" spans="1:23" s="1" customFormat="1" ht="26.25" customHeight="1" x14ac:dyDescent="0.2">
      <c r="A67" s="1366" t="s">
        <v>16</v>
      </c>
      <c r="B67" s="1369" t="s">
        <v>39</v>
      </c>
      <c r="C67" s="1372" t="s">
        <v>35</v>
      </c>
      <c r="D67" s="1406" t="s">
        <v>282</v>
      </c>
      <c r="E67" s="1408" t="s">
        <v>55</v>
      </c>
      <c r="F67" s="1397" t="s">
        <v>22</v>
      </c>
      <c r="G67" s="255" t="s">
        <v>23</v>
      </c>
      <c r="H67" s="37">
        <v>110</v>
      </c>
      <c r="I67" s="66"/>
      <c r="J67" s="485"/>
      <c r="K67" s="1413" t="s">
        <v>223</v>
      </c>
      <c r="L67" s="1388">
        <v>1</v>
      </c>
      <c r="M67" s="1382"/>
      <c r="N67" s="1197"/>
      <c r="S67" s="11"/>
    </row>
    <row r="68" spans="1:23" s="1" customFormat="1" ht="15.75" customHeight="1" thickBot="1" x14ac:dyDescent="0.25">
      <c r="A68" s="1368"/>
      <c r="B68" s="1371"/>
      <c r="C68" s="1374"/>
      <c r="D68" s="1407"/>
      <c r="E68" s="1409"/>
      <c r="F68" s="1399"/>
      <c r="G68" s="1191" t="s">
        <v>34</v>
      </c>
      <c r="H68" s="158">
        <f>SUM(H67:H67)</f>
        <v>110</v>
      </c>
      <c r="I68" s="55"/>
      <c r="J68" s="366"/>
      <c r="K68" s="1338"/>
      <c r="L68" s="1390"/>
      <c r="M68" s="1384"/>
      <c r="N68" s="861"/>
      <c r="R68" s="11"/>
    </row>
    <row r="69" spans="1:23" s="1" customFormat="1" ht="16.5" customHeight="1" x14ac:dyDescent="0.2">
      <c r="A69" s="1366" t="s">
        <v>16</v>
      </c>
      <c r="B69" s="1369" t="s">
        <v>39</v>
      </c>
      <c r="C69" s="1372" t="s">
        <v>39</v>
      </c>
      <c r="D69" s="1375" t="s">
        <v>284</v>
      </c>
      <c r="E69" s="1378" t="s">
        <v>98</v>
      </c>
      <c r="F69" s="1380" t="s">
        <v>53</v>
      </c>
      <c r="G69" s="789" t="s">
        <v>23</v>
      </c>
      <c r="H69" s="30">
        <v>50</v>
      </c>
      <c r="I69" s="960"/>
      <c r="J69" s="790"/>
      <c r="K69" s="1400" t="s">
        <v>224</v>
      </c>
      <c r="L69" s="480">
        <v>100</v>
      </c>
      <c r="M69" s="728"/>
      <c r="N69" s="1197"/>
      <c r="O69" s="198"/>
      <c r="P69" s="11"/>
      <c r="R69" s="11"/>
    </row>
    <row r="70" spans="1:23" s="1" customFormat="1" ht="16.5" customHeight="1" x14ac:dyDescent="0.2">
      <c r="A70" s="1367"/>
      <c r="B70" s="1370"/>
      <c r="C70" s="1373"/>
      <c r="D70" s="1376"/>
      <c r="E70" s="1379"/>
      <c r="F70" s="1302"/>
      <c r="G70" s="875" t="s">
        <v>168</v>
      </c>
      <c r="H70" s="876">
        <v>4.8</v>
      </c>
      <c r="I70" s="964"/>
      <c r="J70" s="1044"/>
      <c r="K70" s="1401"/>
      <c r="L70" s="1045"/>
      <c r="M70" s="1046"/>
      <c r="N70" s="1047"/>
      <c r="O70" s="198"/>
      <c r="P70" s="11"/>
      <c r="R70" s="11"/>
    </row>
    <row r="71" spans="1:23" s="1" customFormat="1" ht="15" customHeight="1" x14ac:dyDescent="0.2">
      <c r="A71" s="1367"/>
      <c r="B71" s="1370"/>
      <c r="C71" s="1373"/>
      <c r="D71" s="1376"/>
      <c r="E71" s="1379"/>
      <c r="F71" s="1302"/>
      <c r="G71" s="875" t="s">
        <v>93</v>
      </c>
      <c r="H71" s="876">
        <v>1000</v>
      </c>
      <c r="I71" s="964">
        <v>548</v>
      </c>
      <c r="J71" s="976"/>
      <c r="K71" s="1199" t="s">
        <v>118</v>
      </c>
      <c r="L71" s="141">
        <v>70</v>
      </c>
      <c r="M71" s="673">
        <v>100</v>
      </c>
      <c r="N71" s="1198"/>
      <c r="O71" s="198"/>
      <c r="P71" s="11"/>
    </row>
    <row r="72" spans="1:23" s="1" customFormat="1" ht="15.75" customHeight="1" thickBot="1" x14ac:dyDescent="0.25">
      <c r="A72" s="1368"/>
      <c r="B72" s="1371"/>
      <c r="C72" s="1374"/>
      <c r="D72" s="1377"/>
      <c r="E72" s="144" t="s">
        <v>55</v>
      </c>
      <c r="F72" s="1381"/>
      <c r="G72" s="797" t="s">
        <v>34</v>
      </c>
      <c r="H72" s="22">
        <f>SUM(H69:H71)</f>
        <v>1054.8</v>
      </c>
      <c r="I72" s="962">
        <f>SUM(I69:I71)</f>
        <v>548</v>
      </c>
      <c r="J72" s="18"/>
      <c r="K72" s="1190"/>
      <c r="L72" s="62"/>
      <c r="M72" s="488"/>
      <c r="N72" s="63"/>
    </row>
    <row r="73" spans="1:23" s="1" customFormat="1" ht="18" customHeight="1" x14ac:dyDescent="0.2">
      <c r="A73" s="1366" t="s">
        <v>16</v>
      </c>
      <c r="B73" s="1369" t="s">
        <v>39</v>
      </c>
      <c r="C73" s="1372" t="s">
        <v>43</v>
      </c>
      <c r="D73" s="1406" t="s">
        <v>280</v>
      </c>
      <c r="E73" s="1378" t="s">
        <v>98</v>
      </c>
      <c r="F73" s="1411" t="s">
        <v>53</v>
      </c>
      <c r="G73" s="382" t="s">
        <v>168</v>
      </c>
      <c r="H73" s="30">
        <v>100</v>
      </c>
      <c r="I73" s="960"/>
      <c r="J73" s="373"/>
      <c r="K73" s="1413" t="s">
        <v>289</v>
      </c>
      <c r="L73" s="1186">
        <v>40</v>
      </c>
      <c r="M73" s="1182">
        <v>100</v>
      </c>
      <c r="N73" s="1197"/>
      <c r="O73" s="1402"/>
    </row>
    <row r="74" spans="1:23" s="1" customFormat="1" ht="18" customHeight="1" x14ac:dyDescent="0.2">
      <c r="A74" s="1367"/>
      <c r="B74" s="1370"/>
      <c r="C74" s="1373"/>
      <c r="D74" s="1410"/>
      <c r="E74" s="1379"/>
      <c r="F74" s="1335"/>
      <c r="G74" s="382" t="s">
        <v>56</v>
      </c>
      <c r="H74" s="30">
        <v>250</v>
      </c>
      <c r="I74" s="960"/>
      <c r="J74" s="373"/>
      <c r="K74" s="1414"/>
      <c r="L74" s="1187"/>
      <c r="M74" s="1183"/>
      <c r="N74" s="1198"/>
      <c r="O74" s="1402"/>
    </row>
    <row r="75" spans="1:23" s="1" customFormat="1" ht="24.75" customHeight="1" x14ac:dyDescent="0.2">
      <c r="A75" s="1367"/>
      <c r="B75" s="1370"/>
      <c r="C75" s="1373"/>
      <c r="D75" s="1410"/>
      <c r="E75" s="1379"/>
      <c r="F75" s="1335"/>
      <c r="G75" s="975" t="s">
        <v>23</v>
      </c>
      <c r="H75" s="876"/>
      <c r="I75" s="964">
        <v>400</v>
      </c>
      <c r="J75" s="976">
        <v>100</v>
      </c>
      <c r="K75" s="1414"/>
      <c r="L75" s="1187"/>
      <c r="M75" s="1183"/>
      <c r="N75" s="1198"/>
      <c r="O75" s="1402"/>
      <c r="S75" s="11"/>
    </row>
    <row r="76" spans="1:23" s="1" customFormat="1" ht="16.5" customHeight="1" x14ac:dyDescent="0.2">
      <c r="A76" s="1367"/>
      <c r="B76" s="1370"/>
      <c r="C76" s="1373"/>
      <c r="D76" s="1410"/>
      <c r="E76" s="1404" t="s">
        <v>55</v>
      </c>
      <c r="F76" s="1335"/>
      <c r="G76" s="874"/>
      <c r="H76" s="364"/>
      <c r="I76" s="961"/>
      <c r="J76" s="367"/>
      <c r="K76" s="865" t="s">
        <v>260</v>
      </c>
      <c r="L76" s="793"/>
      <c r="M76" s="794">
        <v>1</v>
      </c>
      <c r="N76" s="695"/>
      <c r="O76" s="1402"/>
      <c r="S76" s="11"/>
    </row>
    <row r="77" spans="1:23" s="1" customFormat="1" ht="15.75" customHeight="1" thickBot="1" x14ac:dyDescent="0.25">
      <c r="A77" s="1368"/>
      <c r="B77" s="1371"/>
      <c r="C77" s="1374"/>
      <c r="D77" s="1407"/>
      <c r="E77" s="1405"/>
      <c r="F77" s="1412"/>
      <c r="G77" s="1191" t="s">
        <v>34</v>
      </c>
      <c r="H77" s="158">
        <f t="shared" ref="H77" si="11">SUM(H73:H75)</f>
        <v>350</v>
      </c>
      <c r="I77" s="55">
        <f>SUM(I73:I76)</f>
        <v>400</v>
      </c>
      <c r="J77" s="748">
        <f>SUM(J73:J76)</f>
        <v>100</v>
      </c>
      <c r="K77" s="1185" t="s">
        <v>249</v>
      </c>
      <c r="L77" s="1187"/>
      <c r="M77" s="1187"/>
      <c r="N77" s="864">
        <v>2</v>
      </c>
      <c r="O77" s="1403"/>
    </row>
    <row r="78" spans="1:23" s="1" customFormat="1" ht="14.25" customHeight="1" x14ac:dyDescent="0.2">
      <c r="A78" s="1366" t="s">
        <v>16</v>
      </c>
      <c r="B78" s="1369" t="s">
        <v>39</v>
      </c>
      <c r="C78" s="1418" t="s">
        <v>57</v>
      </c>
      <c r="D78" s="1421" t="s">
        <v>285</v>
      </c>
      <c r="E78" s="767" t="s">
        <v>55</v>
      </c>
      <c r="F78" s="1380" t="s">
        <v>53</v>
      </c>
      <c r="G78" s="768" t="s">
        <v>168</v>
      </c>
      <c r="H78" s="209">
        <v>6</v>
      </c>
      <c r="I78" s="970"/>
      <c r="J78" s="771"/>
      <c r="K78" s="1003" t="s">
        <v>61</v>
      </c>
      <c r="L78" s="1004">
        <v>100</v>
      </c>
      <c r="M78" s="683"/>
      <c r="N78" s="687"/>
      <c r="O78" s="198"/>
      <c r="P78" s="11"/>
      <c r="R78" s="11"/>
      <c r="S78" s="11"/>
    </row>
    <row r="79" spans="1:23" s="1" customFormat="1" ht="14.25" customHeight="1" x14ac:dyDescent="0.2">
      <c r="A79" s="1367"/>
      <c r="B79" s="1370"/>
      <c r="C79" s="1419"/>
      <c r="D79" s="1422"/>
      <c r="E79" s="1430" t="s">
        <v>97</v>
      </c>
      <c r="F79" s="1428"/>
      <c r="G79" s="992"/>
      <c r="H79" s="193"/>
      <c r="I79" s="988"/>
      <c r="J79" s="545"/>
      <c r="K79" s="1415"/>
      <c r="L79" s="218"/>
      <c r="M79" s="1002"/>
      <c r="N79" s="260"/>
      <c r="P79" s="11"/>
      <c r="R79" s="11"/>
      <c r="W79" s="11"/>
    </row>
    <row r="80" spans="1:23" s="1" customFormat="1" ht="14.25" customHeight="1" x14ac:dyDescent="0.2">
      <c r="A80" s="1367"/>
      <c r="B80" s="1370"/>
      <c r="C80" s="1419"/>
      <c r="D80" s="1423"/>
      <c r="E80" s="1431"/>
      <c r="F80" s="1429"/>
      <c r="G80" s="991"/>
      <c r="H80" s="193"/>
      <c r="I80" s="988"/>
      <c r="J80" s="374"/>
      <c r="K80" s="1415"/>
      <c r="L80" s="215"/>
      <c r="M80" s="685"/>
      <c r="N80" s="260"/>
      <c r="P80" s="198"/>
      <c r="R80" s="11"/>
    </row>
    <row r="81" spans="1:23" s="1" customFormat="1" ht="14.25" customHeight="1" thickBot="1" x14ac:dyDescent="0.25">
      <c r="A81" s="1368"/>
      <c r="B81" s="1371"/>
      <c r="C81" s="1420"/>
      <c r="D81" s="1424"/>
      <c r="E81" s="1432"/>
      <c r="F81" s="1381"/>
      <c r="G81" s="46" t="s">
        <v>34</v>
      </c>
      <c r="H81" s="158">
        <f>SUM(H78:H80)</f>
        <v>6</v>
      </c>
      <c r="I81" s="55"/>
      <c r="J81" s="366"/>
      <c r="K81" s="1005"/>
      <c r="L81" s="1006"/>
      <c r="M81" s="686"/>
      <c r="N81" s="1007"/>
      <c r="P81" s="11"/>
    </row>
    <row r="82" spans="1:23" s="1" customFormat="1" ht="14.25" customHeight="1" x14ac:dyDescent="0.2">
      <c r="A82" s="1366" t="s">
        <v>16</v>
      </c>
      <c r="B82" s="1369" t="s">
        <v>39</v>
      </c>
      <c r="C82" s="1418" t="s">
        <v>58</v>
      </c>
      <c r="D82" s="1421" t="s">
        <v>137</v>
      </c>
      <c r="E82" s="767" t="s">
        <v>55</v>
      </c>
      <c r="F82" s="1380" t="s">
        <v>53</v>
      </c>
      <c r="G82" s="768" t="s">
        <v>56</v>
      </c>
      <c r="H82" s="209">
        <v>11.8</v>
      </c>
      <c r="I82" s="970"/>
      <c r="J82" s="771"/>
      <c r="K82" s="1003" t="s">
        <v>102</v>
      </c>
      <c r="L82" s="1004"/>
      <c r="M82" s="683"/>
      <c r="N82" s="687"/>
      <c r="O82" s="198"/>
      <c r="P82" s="11"/>
      <c r="R82" s="11"/>
      <c r="S82" s="11"/>
    </row>
    <row r="83" spans="1:23" s="1" customFormat="1" ht="14.25" customHeight="1" x14ac:dyDescent="0.2">
      <c r="A83" s="1367"/>
      <c r="B83" s="1370"/>
      <c r="C83" s="1419"/>
      <c r="D83" s="1422"/>
      <c r="E83" s="1430" t="s">
        <v>97</v>
      </c>
      <c r="F83" s="1428"/>
      <c r="G83" s="992"/>
      <c r="H83" s="193"/>
      <c r="I83" s="988"/>
      <c r="J83" s="545"/>
      <c r="K83" s="1427" t="s">
        <v>122</v>
      </c>
      <c r="L83" s="212">
        <v>1</v>
      </c>
      <c r="M83" s="684"/>
      <c r="N83" s="259"/>
      <c r="P83" s="11"/>
      <c r="R83" s="11"/>
      <c r="W83" s="11"/>
    </row>
    <row r="84" spans="1:23" s="1" customFormat="1" ht="14.25" customHeight="1" x14ac:dyDescent="0.2">
      <c r="A84" s="1367"/>
      <c r="B84" s="1370"/>
      <c r="C84" s="1419"/>
      <c r="D84" s="1423"/>
      <c r="E84" s="1431"/>
      <c r="F84" s="1429"/>
      <c r="G84" s="991"/>
      <c r="H84" s="193"/>
      <c r="I84" s="988"/>
      <c r="J84" s="374"/>
      <c r="K84" s="1415"/>
      <c r="L84" s="215"/>
      <c r="M84" s="685"/>
      <c r="N84" s="260"/>
      <c r="P84" s="198"/>
      <c r="R84" s="11"/>
    </row>
    <row r="85" spans="1:23" s="1" customFormat="1" ht="14.25" customHeight="1" thickBot="1" x14ac:dyDescent="0.25">
      <c r="A85" s="1368"/>
      <c r="B85" s="1371"/>
      <c r="C85" s="1420"/>
      <c r="D85" s="1424"/>
      <c r="E85" s="1432"/>
      <c r="F85" s="1381"/>
      <c r="G85" s="46" t="s">
        <v>34</v>
      </c>
      <c r="H85" s="158">
        <f>SUM(H82:H84)</f>
        <v>11.8</v>
      </c>
      <c r="I85" s="55"/>
      <c r="J85" s="366"/>
      <c r="K85" s="1005"/>
      <c r="L85" s="1006"/>
      <c r="M85" s="686"/>
      <c r="N85" s="1007"/>
      <c r="P85" s="11"/>
    </row>
    <row r="86" spans="1:23" s="1" customFormat="1" ht="28.5" customHeight="1" x14ac:dyDescent="0.2">
      <c r="A86" s="1366" t="s">
        <v>16</v>
      </c>
      <c r="B86" s="1369" t="s">
        <v>39</v>
      </c>
      <c r="C86" s="1372" t="s">
        <v>21</v>
      </c>
      <c r="D86" s="1391" t="s">
        <v>258</v>
      </c>
      <c r="E86" s="818" t="s">
        <v>55</v>
      </c>
      <c r="F86" s="1411" t="s">
        <v>53</v>
      </c>
      <c r="G86" s="798" t="s">
        <v>23</v>
      </c>
      <c r="H86" s="37">
        <v>40</v>
      </c>
      <c r="I86" s="66"/>
      <c r="J86" s="225"/>
      <c r="K86" s="819" t="s">
        <v>119</v>
      </c>
      <c r="L86" s="821">
        <v>1</v>
      </c>
      <c r="M86" s="822"/>
      <c r="N86" s="823"/>
      <c r="O86" s="11"/>
      <c r="R86" s="11"/>
    </row>
    <row r="87" spans="1:23" s="1" customFormat="1" ht="19.5" customHeight="1" x14ac:dyDescent="0.2">
      <c r="A87" s="1367"/>
      <c r="B87" s="1370"/>
      <c r="C87" s="1373"/>
      <c r="D87" s="1392"/>
      <c r="E87" s="1416" t="s">
        <v>97</v>
      </c>
      <c r="F87" s="1335"/>
      <c r="G87" s="812" t="s">
        <v>56</v>
      </c>
      <c r="H87" s="30"/>
      <c r="I87" s="960">
        <v>295</v>
      </c>
      <c r="J87" s="373">
        <v>300</v>
      </c>
      <c r="K87" s="1425" t="s">
        <v>275</v>
      </c>
      <c r="L87" s="107"/>
      <c r="M87" s="928">
        <v>20</v>
      </c>
      <c r="N87" s="108">
        <v>50</v>
      </c>
      <c r="O87" s="11"/>
    </row>
    <row r="88" spans="1:23" s="1" customFormat="1" ht="15.75" customHeight="1" thickBot="1" x14ac:dyDescent="0.25">
      <c r="A88" s="1368"/>
      <c r="B88" s="1371"/>
      <c r="C88" s="1374"/>
      <c r="D88" s="1393"/>
      <c r="E88" s="1417"/>
      <c r="F88" s="1412"/>
      <c r="G88" s="797" t="s">
        <v>34</v>
      </c>
      <c r="H88" s="22">
        <f t="shared" ref="H88:J88" si="12">SUM(H86:H87)</f>
        <v>40</v>
      </c>
      <c r="I88" s="962">
        <f t="shared" si="12"/>
        <v>295</v>
      </c>
      <c r="J88" s="368">
        <f t="shared" si="12"/>
        <v>300</v>
      </c>
      <c r="K88" s="1426"/>
      <c r="L88" s="141"/>
      <c r="M88" s="927"/>
      <c r="N88" s="138"/>
    </row>
    <row r="89" spans="1:23" s="1" customFormat="1" ht="28.5" customHeight="1" x14ac:dyDescent="0.2">
      <c r="A89" s="1366" t="s">
        <v>16</v>
      </c>
      <c r="B89" s="1369" t="s">
        <v>39</v>
      </c>
      <c r="C89" s="1372" t="s">
        <v>59</v>
      </c>
      <c r="D89" s="1406" t="s">
        <v>269</v>
      </c>
      <c r="E89" s="1408" t="s">
        <v>55</v>
      </c>
      <c r="F89" s="1397" t="s">
        <v>53</v>
      </c>
      <c r="G89" s="255" t="s">
        <v>23</v>
      </c>
      <c r="H89" s="37">
        <v>33</v>
      </c>
      <c r="I89" s="66">
        <v>138.80000000000001</v>
      </c>
      <c r="J89" s="225">
        <v>1056</v>
      </c>
      <c r="K89" s="1184" t="s">
        <v>274</v>
      </c>
      <c r="L89" s="821">
        <v>1</v>
      </c>
      <c r="M89" s="821"/>
      <c r="N89" s="481"/>
      <c r="S89" s="11"/>
    </row>
    <row r="90" spans="1:23" s="1" customFormat="1" ht="30.75" customHeight="1" x14ac:dyDescent="0.2">
      <c r="A90" s="1367"/>
      <c r="B90" s="1370"/>
      <c r="C90" s="1373"/>
      <c r="D90" s="1410"/>
      <c r="E90" s="1433"/>
      <c r="F90" s="1398"/>
      <c r="G90" s="874"/>
      <c r="H90" s="364"/>
      <c r="I90" s="961"/>
      <c r="J90" s="367"/>
      <c r="K90" s="899" t="s">
        <v>248</v>
      </c>
      <c r="L90" s="94"/>
      <c r="M90" s="793">
        <v>1</v>
      </c>
      <c r="N90" s="902"/>
      <c r="R90" s="11"/>
      <c r="S90" s="11"/>
    </row>
    <row r="91" spans="1:23" s="1" customFormat="1" ht="15.75" customHeight="1" thickBot="1" x14ac:dyDescent="0.25">
      <c r="A91" s="1368"/>
      <c r="B91" s="1371"/>
      <c r="C91" s="1374"/>
      <c r="D91" s="1407"/>
      <c r="E91" s="1409"/>
      <c r="F91" s="1399"/>
      <c r="G91" s="735" t="s">
        <v>34</v>
      </c>
      <c r="H91" s="698">
        <f t="shared" ref="H91:J91" si="13">SUM(H89:H90)</f>
        <v>33</v>
      </c>
      <c r="I91" s="969">
        <f t="shared" si="13"/>
        <v>138.80000000000001</v>
      </c>
      <c r="J91" s="738">
        <f t="shared" si="13"/>
        <v>1056</v>
      </c>
      <c r="K91" s="898" t="s">
        <v>268</v>
      </c>
      <c r="L91" s="901"/>
      <c r="M91" s="901"/>
      <c r="N91" s="705">
        <v>40</v>
      </c>
    </row>
    <row r="92" spans="1:23" s="1" customFormat="1" ht="42" customHeight="1" x14ac:dyDescent="0.2">
      <c r="A92" s="1178" t="s">
        <v>16</v>
      </c>
      <c r="B92" s="1179" t="s">
        <v>39</v>
      </c>
      <c r="C92" s="1180" t="s">
        <v>60</v>
      </c>
      <c r="D92" s="693" t="s">
        <v>134</v>
      </c>
      <c r="E92" s="1378" t="s">
        <v>97</v>
      </c>
      <c r="F92" s="1172" t="s">
        <v>103</v>
      </c>
      <c r="G92" s="798"/>
      <c r="H92" s="57"/>
      <c r="I92" s="963"/>
      <c r="J92" s="369"/>
      <c r="K92" s="801"/>
      <c r="L92" s="24"/>
      <c r="M92" s="802"/>
      <c r="N92" s="25"/>
    </row>
    <row r="93" spans="1:23" s="1" customFormat="1" ht="32.25" customHeight="1" x14ac:dyDescent="0.2">
      <c r="A93" s="1178"/>
      <c r="B93" s="1179"/>
      <c r="C93" s="1180"/>
      <c r="D93" s="1445" t="s">
        <v>290</v>
      </c>
      <c r="E93" s="1379"/>
      <c r="F93" s="1176"/>
      <c r="G93" s="875" t="s">
        <v>23</v>
      </c>
      <c r="H93" s="876"/>
      <c r="I93" s="964">
        <v>180</v>
      </c>
      <c r="J93" s="372"/>
      <c r="K93" s="805" t="s">
        <v>119</v>
      </c>
      <c r="L93" s="94">
        <v>1</v>
      </c>
      <c r="M93" s="807"/>
      <c r="N93" s="95"/>
      <c r="O93" s="11"/>
      <c r="Q93" s="11"/>
      <c r="R93" s="11"/>
    </row>
    <row r="94" spans="1:23" s="1" customFormat="1" ht="30.75" customHeight="1" x14ac:dyDescent="0.2">
      <c r="A94" s="1178"/>
      <c r="B94" s="1179"/>
      <c r="C94" s="1180"/>
      <c r="D94" s="1446"/>
      <c r="E94" s="1181"/>
      <c r="F94" s="1176"/>
      <c r="G94" s="875" t="s">
        <v>168</v>
      </c>
      <c r="H94" s="876">
        <v>20.2</v>
      </c>
      <c r="I94" s="965"/>
      <c r="J94" s="372"/>
      <c r="K94" s="805" t="s">
        <v>140</v>
      </c>
      <c r="L94" s="94"/>
      <c r="M94" s="807">
        <v>162.66999999999999</v>
      </c>
      <c r="N94" s="95"/>
      <c r="O94" s="11"/>
      <c r="Q94" s="11"/>
      <c r="R94" s="11"/>
    </row>
    <row r="95" spans="1:23" s="1" customFormat="1" ht="19.5" customHeight="1" x14ac:dyDescent="0.2">
      <c r="A95" s="1178"/>
      <c r="B95" s="1179"/>
      <c r="C95" s="1180"/>
      <c r="D95" s="1446"/>
      <c r="E95" s="1181"/>
      <c r="F95" s="1176"/>
      <c r="G95" s="808"/>
      <c r="H95" s="21"/>
      <c r="I95" s="966"/>
      <c r="J95" s="369"/>
      <c r="K95" s="809" t="s">
        <v>220</v>
      </c>
      <c r="L95" s="94"/>
      <c r="M95" s="811">
        <v>1</v>
      </c>
      <c r="N95" s="95"/>
      <c r="O95" s="11"/>
      <c r="R95" s="11"/>
    </row>
    <row r="96" spans="1:23" s="1" customFormat="1" ht="41.25" customHeight="1" x14ac:dyDescent="0.2">
      <c r="A96" s="1178"/>
      <c r="B96" s="1179"/>
      <c r="C96" s="1180"/>
      <c r="D96" s="1447"/>
      <c r="E96" s="1181"/>
      <c r="F96" s="1176"/>
      <c r="G96" s="808"/>
      <c r="H96" s="21"/>
      <c r="I96" s="966"/>
      <c r="J96" s="369"/>
      <c r="K96" s="809" t="s">
        <v>199</v>
      </c>
      <c r="L96" s="94"/>
      <c r="M96" s="811"/>
      <c r="N96" s="95"/>
      <c r="O96" s="11"/>
      <c r="R96" s="11"/>
    </row>
    <row r="97" spans="1:19" s="1" customFormat="1" ht="17.25" customHeight="1" x14ac:dyDescent="0.2">
      <c r="A97" s="1178"/>
      <c r="B97" s="1179"/>
      <c r="C97" s="1180"/>
      <c r="D97" s="1189" t="s">
        <v>135</v>
      </c>
      <c r="E97" s="1196"/>
      <c r="F97" s="1176"/>
      <c r="G97" s="977" t="s">
        <v>168</v>
      </c>
      <c r="H97" s="137">
        <v>24</v>
      </c>
      <c r="I97" s="965"/>
      <c r="J97" s="372"/>
      <c r="K97" s="1323" t="s">
        <v>291</v>
      </c>
      <c r="L97" s="92">
        <v>100</v>
      </c>
      <c r="M97" s="815"/>
      <c r="N97" s="93"/>
    </row>
    <row r="98" spans="1:19" s="1" customFormat="1" ht="17.25" customHeight="1" thickBot="1" x14ac:dyDescent="0.25">
      <c r="A98" s="1178"/>
      <c r="B98" s="1179"/>
      <c r="C98" s="1180"/>
      <c r="D98" s="247"/>
      <c r="E98" s="248"/>
      <c r="F98" s="1177"/>
      <c r="G98" s="246" t="s">
        <v>34</v>
      </c>
      <c r="H98" s="22">
        <f>SUM(H92:H97)</f>
        <v>44.2</v>
      </c>
      <c r="I98" s="962">
        <f>SUM(I93:I97)</f>
        <v>180</v>
      </c>
      <c r="J98" s="368"/>
      <c r="K98" s="1329"/>
      <c r="L98" s="62"/>
      <c r="M98" s="817"/>
      <c r="N98" s="63"/>
      <c r="O98" s="1188"/>
    </row>
    <row r="99" spans="1:19" s="1" customFormat="1" ht="27" customHeight="1" x14ac:dyDescent="0.2">
      <c r="A99" s="1366" t="s">
        <v>16</v>
      </c>
      <c r="B99" s="1369" t="s">
        <v>39</v>
      </c>
      <c r="C99" s="1372" t="s">
        <v>190</v>
      </c>
      <c r="D99" s="1391" t="s">
        <v>256</v>
      </c>
      <c r="E99" s="1394" t="s">
        <v>55</v>
      </c>
      <c r="F99" s="1443" t="s">
        <v>22</v>
      </c>
      <c r="G99" s="255" t="s">
        <v>23</v>
      </c>
      <c r="H99" s="37"/>
      <c r="I99" s="66">
        <v>236</v>
      </c>
      <c r="J99" s="225"/>
      <c r="K99" s="727" t="s">
        <v>61</v>
      </c>
      <c r="L99" s="480"/>
      <c r="M99" s="728">
        <v>100</v>
      </c>
      <c r="N99" s="1197"/>
    </row>
    <row r="100" spans="1:19" s="1" customFormat="1" ht="18.75" customHeight="1" thickBot="1" x14ac:dyDescent="0.25">
      <c r="A100" s="1368"/>
      <c r="B100" s="1371"/>
      <c r="C100" s="1374"/>
      <c r="D100" s="1393"/>
      <c r="E100" s="1396"/>
      <c r="F100" s="1444"/>
      <c r="G100" s="1191" t="s">
        <v>34</v>
      </c>
      <c r="H100" s="158"/>
      <c r="I100" s="55">
        <f t="shared" ref="I100" si="14">SUM(I99:I99)</f>
        <v>236</v>
      </c>
      <c r="J100" s="366"/>
      <c r="K100" s="730" t="s">
        <v>247</v>
      </c>
      <c r="L100" s="732"/>
      <c r="M100" s="733">
        <v>30</v>
      </c>
      <c r="N100" s="862"/>
      <c r="Q100" s="11"/>
    </row>
    <row r="101" spans="1:19" s="1" customFormat="1" ht="31.5" customHeight="1" x14ac:dyDescent="0.2">
      <c r="A101" s="1366" t="s">
        <v>16</v>
      </c>
      <c r="B101" s="1369" t="s">
        <v>39</v>
      </c>
      <c r="C101" s="1418" t="s">
        <v>200</v>
      </c>
      <c r="D101" s="1406" t="s">
        <v>307</v>
      </c>
      <c r="E101" s="1408"/>
      <c r="F101" s="1397" t="s">
        <v>53</v>
      </c>
      <c r="G101" s="482" t="s">
        <v>23</v>
      </c>
      <c r="H101" s="242"/>
      <c r="I101" s="972">
        <v>20</v>
      </c>
      <c r="J101" s="485">
        <v>80</v>
      </c>
      <c r="K101" s="892" t="s">
        <v>248</v>
      </c>
      <c r="L101" s="1186"/>
      <c r="M101" s="1186">
        <v>1</v>
      </c>
      <c r="N101" s="1197"/>
      <c r="S101" s="11"/>
    </row>
    <row r="102" spans="1:19" s="1" customFormat="1" ht="16.5" customHeight="1" thickBot="1" x14ac:dyDescent="0.25">
      <c r="A102" s="1440"/>
      <c r="B102" s="1441"/>
      <c r="C102" s="1442"/>
      <c r="D102" s="1407"/>
      <c r="E102" s="1409"/>
      <c r="F102" s="1399"/>
      <c r="G102" s="735" t="s">
        <v>34</v>
      </c>
      <c r="H102" s="698"/>
      <c r="I102" s="969">
        <f t="shared" ref="I102:J102" si="15">SUM(I101:I101)</f>
        <v>20</v>
      </c>
      <c r="J102" s="738">
        <f t="shared" si="15"/>
        <v>80</v>
      </c>
      <c r="K102" s="893" t="s">
        <v>267</v>
      </c>
      <c r="L102" s="895"/>
      <c r="M102" s="896"/>
      <c r="N102" s="897">
        <v>100</v>
      </c>
      <c r="Q102" s="11"/>
    </row>
    <row r="103" spans="1:19" s="1" customFormat="1" ht="16.5" customHeight="1" thickBot="1" x14ac:dyDescent="0.25">
      <c r="A103" s="1093" t="s">
        <v>16</v>
      </c>
      <c r="B103" s="38" t="s">
        <v>39</v>
      </c>
      <c r="C103" s="1434" t="s">
        <v>44</v>
      </c>
      <c r="D103" s="1435"/>
      <c r="E103" s="1435"/>
      <c r="F103" s="1435"/>
      <c r="G103" s="1436"/>
      <c r="H103" s="903">
        <f>+H98+H88+H77+H72+H85+H91+H68+H102+H100+H66+H81</f>
        <v>1699.8</v>
      </c>
      <c r="I103" s="974">
        <f>+I98+I88+I77+I72+I85+I91+I68+I102+I100+I66</f>
        <v>1817.8</v>
      </c>
      <c r="J103" s="857">
        <f>+J98+J88+J77+J72+J85+J91+J68+J102+J100+J66</f>
        <v>1536</v>
      </c>
      <c r="K103" s="1437"/>
      <c r="L103" s="1438"/>
      <c r="M103" s="1438"/>
      <c r="N103" s="1439"/>
      <c r="O103" s="198"/>
    </row>
    <row r="104" spans="1:19" s="1" customFormat="1" ht="16.5" customHeight="1" thickBot="1" x14ac:dyDescent="0.25">
      <c r="A104" s="1094" t="s">
        <v>16</v>
      </c>
      <c r="B104" s="1470" t="s">
        <v>64</v>
      </c>
      <c r="C104" s="1471"/>
      <c r="D104" s="1471"/>
      <c r="E104" s="1471"/>
      <c r="F104" s="1471"/>
      <c r="G104" s="1472"/>
      <c r="H104" s="1095">
        <f>H103+H62+H39</f>
        <v>4021.7</v>
      </c>
      <c r="I104" s="1096">
        <f>I103+I62+I39</f>
        <v>4154.7</v>
      </c>
      <c r="J104" s="1097">
        <f>J103+J62+J39</f>
        <v>3746.6000000000004</v>
      </c>
      <c r="K104" s="1473"/>
      <c r="L104" s="1474"/>
      <c r="M104" s="1474"/>
      <c r="N104" s="1475"/>
    </row>
    <row r="105" spans="1:19" s="1" customFormat="1" ht="16.5" customHeight="1" thickBot="1" x14ac:dyDescent="0.25">
      <c r="A105" s="1098" t="s">
        <v>65</v>
      </c>
      <c r="B105" s="1476" t="s">
        <v>66</v>
      </c>
      <c r="C105" s="1477"/>
      <c r="D105" s="1477"/>
      <c r="E105" s="1477"/>
      <c r="F105" s="1477"/>
      <c r="G105" s="1478"/>
      <c r="H105" s="1099">
        <f t="shared" ref="H105:J105" si="16">H104</f>
        <v>4021.7</v>
      </c>
      <c r="I105" s="1100">
        <f t="shared" si="16"/>
        <v>4154.7</v>
      </c>
      <c r="J105" s="1101">
        <f t="shared" si="16"/>
        <v>3746.6000000000004</v>
      </c>
      <c r="K105" s="1479"/>
      <c r="L105" s="1480"/>
      <c r="M105" s="1480"/>
      <c r="N105" s="1481"/>
    </row>
    <row r="106" spans="1:19" s="1" customFormat="1" ht="23.25" customHeight="1" thickBot="1" x14ac:dyDescent="0.25">
      <c r="A106" s="75"/>
      <c r="B106" s="1482" t="s">
        <v>67</v>
      </c>
      <c r="C106" s="1482"/>
      <c r="D106" s="1482"/>
      <c r="E106" s="1482"/>
      <c r="F106" s="1482"/>
      <c r="G106" s="1482"/>
      <c r="H106" s="1482"/>
      <c r="I106" s="1482"/>
      <c r="J106" s="1482"/>
      <c r="K106" s="76"/>
      <c r="L106" s="202"/>
      <c r="M106" s="203"/>
      <c r="N106" s="202"/>
    </row>
    <row r="107" spans="1:19" s="1" customFormat="1" ht="54.75" customHeight="1" x14ac:dyDescent="0.2">
      <c r="A107" s="77"/>
      <c r="B107" s="1467" t="s">
        <v>68</v>
      </c>
      <c r="C107" s="1468"/>
      <c r="D107" s="1468"/>
      <c r="E107" s="1468"/>
      <c r="F107" s="1468"/>
      <c r="G107" s="1469"/>
      <c r="H107" s="995" t="s">
        <v>297</v>
      </c>
      <c r="I107" s="995" t="s">
        <v>109</v>
      </c>
      <c r="J107" s="995" t="s">
        <v>215</v>
      </c>
      <c r="K107" s="1193"/>
      <c r="L107" s="1193"/>
      <c r="M107" s="203"/>
      <c r="N107" s="1193"/>
    </row>
    <row r="108" spans="1:19" s="1" customFormat="1" ht="17.25" customHeight="1" x14ac:dyDescent="0.2">
      <c r="A108" s="77"/>
      <c r="B108" s="1464" t="s">
        <v>70</v>
      </c>
      <c r="C108" s="1465"/>
      <c r="D108" s="1465"/>
      <c r="E108" s="1465"/>
      <c r="F108" s="1465"/>
      <c r="G108" s="1466"/>
      <c r="H108" s="1102">
        <f>SUM(H109:H115)</f>
        <v>2638.8</v>
      </c>
      <c r="I108" s="1103">
        <f>SUM(I109:I114)</f>
        <v>3201.8</v>
      </c>
      <c r="J108" s="1104">
        <f>SUM(J109:J114)</f>
        <v>3370</v>
      </c>
      <c r="K108" s="1194"/>
      <c r="L108" s="1194"/>
      <c r="M108" s="203"/>
      <c r="N108" s="1194"/>
    </row>
    <row r="109" spans="1:19" s="1" customFormat="1" ht="15.75" customHeight="1" x14ac:dyDescent="0.2">
      <c r="A109" s="77"/>
      <c r="B109" s="1458" t="s">
        <v>71</v>
      </c>
      <c r="C109" s="1459"/>
      <c r="D109" s="1459"/>
      <c r="E109" s="1459"/>
      <c r="F109" s="1459"/>
      <c r="G109" s="1460"/>
      <c r="H109" s="290">
        <f>SUMIF(G13:G102,"sb",H13:H102)</f>
        <v>1765.1000000000001</v>
      </c>
      <c r="I109" s="79">
        <f>SUMIF(G13:G102,"sb",I13:I102)</f>
        <v>2464</v>
      </c>
      <c r="J109" s="538">
        <f>SUMIF(G13:G102,"sb",J13:J102)</f>
        <v>2669.8</v>
      </c>
      <c r="K109" s="1192"/>
      <c r="L109" s="1192"/>
      <c r="M109" s="203"/>
      <c r="N109" s="1192"/>
    </row>
    <row r="110" spans="1:19" s="1" customFormat="1" ht="15" customHeight="1" x14ac:dyDescent="0.2">
      <c r="A110" s="77"/>
      <c r="B110" s="1450" t="s">
        <v>169</v>
      </c>
      <c r="C110" s="1451"/>
      <c r="D110" s="1451"/>
      <c r="E110" s="1451"/>
      <c r="F110" s="1451"/>
      <c r="G110" s="1452"/>
      <c r="H110" s="169">
        <f>SUMIF(G14:G102,"sb(L)",H14:H102)</f>
        <v>155</v>
      </c>
      <c r="I110" s="79">
        <f>SUMIF(G14:G102,"sb(l)",I14:I102)</f>
        <v>0</v>
      </c>
      <c r="J110" s="538">
        <f>SUMIF(G14:G103,"sb(l)",J14:J103)</f>
        <v>0</v>
      </c>
      <c r="K110" s="1192"/>
      <c r="L110" s="1192"/>
      <c r="M110" s="203"/>
      <c r="N110" s="1192"/>
    </row>
    <row r="111" spans="1:19" s="1" customFormat="1" ht="28.5" customHeight="1" x14ac:dyDescent="0.2">
      <c r="A111" s="77"/>
      <c r="B111" s="1450" t="s">
        <v>72</v>
      </c>
      <c r="C111" s="1451"/>
      <c r="D111" s="1451"/>
      <c r="E111" s="1451"/>
      <c r="F111" s="1451"/>
      <c r="G111" s="1452"/>
      <c r="H111" s="290">
        <f>SUMIF(G13:G98,"sb(aa)",H13:H98)</f>
        <v>105</v>
      </c>
      <c r="I111" s="79">
        <f>SUMIF(G13:G97,G14,I13:I97)</f>
        <v>110</v>
      </c>
      <c r="J111" s="538">
        <f>SUMIF(G13:G102,"sb(aa)",J13:J102)</f>
        <v>110</v>
      </c>
      <c r="K111" s="1192"/>
      <c r="L111" s="1192"/>
      <c r="M111" s="203"/>
      <c r="N111" s="1192"/>
    </row>
    <row r="112" spans="1:19" s="1" customFormat="1" ht="15" customHeight="1" x14ac:dyDescent="0.2">
      <c r="A112" s="77"/>
      <c r="B112" s="1458" t="s">
        <v>73</v>
      </c>
      <c r="C112" s="1459"/>
      <c r="D112" s="1459"/>
      <c r="E112" s="1459"/>
      <c r="F112" s="1459"/>
      <c r="G112" s="1460"/>
      <c r="H112" s="290">
        <f>SUMIF(G13:G98,"sb(sp)",H13:H98)</f>
        <v>22.5</v>
      </c>
      <c r="I112" s="79">
        <f>SUMIF(G13:G97,"sb(sp)",I13:I97)</f>
        <v>22.6</v>
      </c>
      <c r="J112" s="538">
        <f>SUMIF(G13:G102,"sb(sp)",J13:J102)</f>
        <v>22.7</v>
      </c>
      <c r="K112" s="1192"/>
      <c r="L112" s="1192"/>
      <c r="M112" s="203"/>
      <c r="N112" s="1192"/>
    </row>
    <row r="113" spans="1:14" s="84" customFormat="1" ht="15" customHeight="1" x14ac:dyDescent="0.2">
      <c r="A113" s="77"/>
      <c r="B113" s="1458" t="s">
        <v>74</v>
      </c>
      <c r="C113" s="1459"/>
      <c r="D113" s="1459"/>
      <c r="E113" s="1459"/>
      <c r="F113" s="1459"/>
      <c r="G113" s="1460"/>
      <c r="H113" s="290">
        <f>SUMIF(G13:G98,"sb(vb)",H13:H98)</f>
        <v>493.8</v>
      </c>
      <c r="I113" s="79">
        <f>SUMIF(G13:G97,"sb(vb)",I13:I97)</f>
        <v>492.3</v>
      </c>
      <c r="J113" s="538">
        <f>SUMIF(G13:G102,"sb(vb)",J13:J102)</f>
        <v>492.3</v>
      </c>
      <c r="K113" s="1192"/>
      <c r="L113" s="1192"/>
      <c r="M113" s="203"/>
      <c r="N113" s="1192"/>
    </row>
    <row r="114" spans="1:14" s="84" customFormat="1" ht="31.5" customHeight="1" x14ac:dyDescent="0.2">
      <c r="A114" s="77"/>
      <c r="B114" s="1450" t="s">
        <v>293</v>
      </c>
      <c r="C114" s="1451"/>
      <c r="D114" s="1451"/>
      <c r="E114" s="1451"/>
      <c r="F114" s="1451"/>
      <c r="G114" s="1452"/>
      <c r="H114" s="290">
        <f>SUMIF(G13:G102,"sb(es)",H13:H102)</f>
        <v>88.3</v>
      </c>
      <c r="I114" s="79">
        <f>SUMIF(G13:G102,"sb(es)",I13:I102)</f>
        <v>112.9</v>
      </c>
      <c r="J114" s="538">
        <f>SUMIF(G13:G102,"sb(es)",J13:J102)</f>
        <v>75.2</v>
      </c>
      <c r="K114" s="1192"/>
      <c r="L114" s="1192"/>
      <c r="M114" s="203"/>
      <c r="N114" s="1192"/>
    </row>
    <row r="115" spans="1:14" s="84" customFormat="1" ht="28.5" customHeight="1" x14ac:dyDescent="0.2">
      <c r="A115" s="77"/>
      <c r="B115" s="1450" t="s">
        <v>271</v>
      </c>
      <c r="C115" s="1451"/>
      <c r="D115" s="1451"/>
      <c r="E115" s="1451"/>
      <c r="F115" s="1451"/>
      <c r="G115" s="1452"/>
      <c r="H115" s="740">
        <f>SUMIF(G15:G101,"sb(esa)",H15:H101)</f>
        <v>9.1</v>
      </c>
      <c r="I115" s="79">
        <f>SUMIF(G15:G64,"sb(esa)",I15:I64)</f>
        <v>0</v>
      </c>
      <c r="J115" s="538">
        <f>SUMIF(G15:G64,"sb(esa)",J15:J64)</f>
        <v>0</v>
      </c>
      <c r="K115" s="1192"/>
      <c r="L115" s="1192"/>
      <c r="M115" s="203"/>
      <c r="N115" s="1192"/>
    </row>
    <row r="116" spans="1:14" s="1" customFormat="1" ht="15" customHeight="1" x14ac:dyDescent="0.2">
      <c r="A116" s="77"/>
      <c r="B116" s="1464" t="s">
        <v>75</v>
      </c>
      <c r="C116" s="1465"/>
      <c r="D116" s="1465"/>
      <c r="E116" s="1465"/>
      <c r="F116" s="1465"/>
      <c r="G116" s="1466"/>
      <c r="H116" s="1105">
        <f>SUM(H117:H120)</f>
        <v>1382.8999999999999</v>
      </c>
      <c r="I116" s="1106">
        <f t="shared" ref="I116:J116" si="17">SUM(I117:I120)</f>
        <v>952.9</v>
      </c>
      <c r="J116" s="1107">
        <f t="shared" si="17"/>
        <v>376.6</v>
      </c>
      <c r="K116" s="1194"/>
      <c r="L116" s="1194"/>
      <c r="M116" s="203"/>
      <c r="N116" s="1194"/>
    </row>
    <row r="117" spans="1:14" s="1" customFormat="1" ht="15" customHeight="1" x14ac:dyDescent="0.2">
      <c r="A117" s="77"/>
      <c r="B117" s="1450" t="s">
        <v>77</v>
      </c>
      <c r="C117" s="1451"/>
      <c r="D117" s="1451"/>
      <c r="E117" s="1451"/>
      <c r="F117" s="1451"/>
      <c r="G117" s="1452"/>
      <c r="H117" s="186">
        <f>SUMIF(G13:G101,"es",H13:H101)</f>
        <v>1029.5999999999999</v>
      </c>
      <c r="I117" s="208">
        <f>SUMIF(G13:G97,"es",I13:I97)</f>
        <v>570</v>
      </c>
      <c r="J117" s="540">
        <f>SUMIF(G13:G102,"es",J13:J102)</f>
        <v>0</v>
      </c>
      <c r="K117" s="1192"/>
      <c r="L117" s="1192"/>
      <c r="M117" s="203"/>
      <c r="N117" s="1192"/>
    </row>
    <row r="118" spans="1:14" s="1" customFormat="1" ht="12.75" x14ac:dyDescent="0.2">
      <c r="A118" s="80"/>
      <c r="B118" s="1453" t="s">
        <v>76</v>
      </c>
      <c r="C118" s="1454"/>
      <c r="D118" s="1454"/>
      <c r="E118" s="1454"/>
      <c r="F118" s="1454"/>
      <c r="G118" s="1455"/>
      <c r="H118" s="169">
        <f>SUMIF(G13:G98,"PSDF",H13:H98)</f>
        <v>74.8</v>
      </c>
      <c r="I118" s="31">
        <f>SUMIF(G13:G97,"PSDF",I13:I97)</f>
        <v>69</v>
      </c>
      <c r="J118" s="742">
        <f>SUMIF(G13:G102,"PSDF",J13:J102)</f>
        <v>70</v>
      </c>
      <c r="K118" s="82"/>
      <c r="L118" s="83"/>
      <c r="M118" s="205"/>
      <c r="N118" s="83"/>
    </row>
    <row r="119" spans="1:14" s="1" customFormat="1" ht="12.75" x14ac:dyDescent="0.2">
      <c r="A119" s="80"/>
      <c r="B119" s="1453" t="s">
        <v>251</v>
      </c>
      <c r="C119" s="1456"/>
      <c r="D119" s="1456"/>
      <c r="E119" s="1456"/>
      <c r="F119" s="1456"/>
      <c r="G119" s="1457"/>
      <c r="H119" s="169">
        <f>SUMIF(G13:G102,"lrvb",H13:H102)</f>
        <v>9.8000000000000007</v>
      </c>
      <c r="I119" s="31">
        <f>SUMIF(G13:G102,"lrvb",I13:I102)</f>
        <v>12</v>
      </c>
      <c r="J119" s="742">
        <f>SUMIF(G13:G102,"lrvb",J13:J102)</f>
        <v>6.6</v>
      </c>
      <c r="K119" s="82"/>
      <c r="L119" s="83"/>
      <c r="M119" s="205"/>
      <c r="N119" s="83"/>
    </row>
    <row r="120" spans="1:14" s="1" customFormat="1" ht="12.75" x14ac:dyDescent="0.2">
      <c r="A120" s="77"/>
      <c r="B120" s="1458" t="s">
        <v>78</v>
      </c>
      <c r="C120" s="1459"/>
      <c r="D120" s="1459"/>
      <c r="E120" s="1459"/>
      <c r="F120" s="1459"/>
      <c r="G120" s="1460"/>
      <c r="H120" s="290">
        <f>SUMIF(G13:G84,"kt",H13:H84)</f>
        <v>268.7</v>
      </c>
      <c r="I120" s="79">
        <f>SUMIF(G13:G102,"kt",I13:I102)</f>
        <v>301.89999999999998</v>
      </c>
      <c r="J120" s="538">
        <f>SUMIF(G13:G102,"kt",J13:J102)</f>
        <v>300</v>
      </c>
      <c r="K120" s="1192"/>
      <c r="L120" s="1192"/>
      <c r="M120" s="203"/>
      <c r="N120" s="1192"/>
    </row>
    <row r="121" spans="1:14" s="1" customFormat="1" ht="13.5" thickBot="1" x14ac:dyDescent="0.25">
      <c r="A121" s="85"/>
      <c r="B121" s="1461" t="s">
        <v>79</v>
      </c>
      <c r="C121" s="1462"/>
      <c r="D121" s="1462"/>
      <c r="E121" s="1462"/>
      <c r="F121" s="1462"/>
      <c r="G121" s="1463"/>
      <c r="H121" s="158">
        <f>H116+H108</f>
        <v>4021.7</v>
      </c>
      <c r="I121" s="55">
        <f>I116+I108</f>
        <v>4154.7</v>
      </c>
      <c r="J121" s="366">
        <f>J116+J108</f>
        <v>3746.6</v>
      </c>
      <c r="K121" s="1194"/>
      <c r="L121" s="1194"/>
      <c r="M121" s="203"/>
      <c r="N121" s="1194"/>
    </row>
    <row r="122" spans="1:14" x14ac:dyDescent="0.25">
      <c r="A122" s="77"/>
      <c r="B122" s="77"/>
      <c r="C122" s="77"/>
      <c r="D122" s="91"/>
      <c r="E122" s="96"/>
      <c r="F122" s="1448" t="s">
        <v>294</v>
      </c>
      <c r="G122" s="1448"/>
      <c r="H122" s="1448"/>
      <c r="I122" s="1448"/>
      <c r="J122" s="1448"/>
      <c r="K122" s="77"/>
      <c r="L122" s="96"/>
      <c r="M122" s="203"/>
      <c r="N122" s="96"/>
    </row>
    <row r="123" spans="1:14" x14ac:dyDescent="0.25">
      <c r="H123" s="197"/>
    </row>
    <row r="124" spans="1:14" x14ac:dyDescent="0.25">
      <c r="G124" s="197"/>
    </row>
  </sheetData>
  <mergeCells count="180">
    <mergeCell ref="F122:J122"/>
    <mergeCell ref="K1:N1"/>
    <mergeCell ref="K97:K98"/>
    <mergeCell ref="B117:G117"/>
    <mergeCell ref="B118:G118"/>
    <mergeCell ref="B119:G119"/>
    <mergeCell ref="B120:G120"/>
    <mergeCell ref="B121:G121"/>
    <mergeCell ref="B113:G113"/>
    <mergeCell ref="B114:G114"/>
    <mergeCell ref="B115:G115"/>
    <mergeCell ref="B116:G116"/>
    <mergeCell ref="B110:G110"/>
    <mergeCell ref="B111:G111"/>
    <mergeCell ref="B112:G112"/>
    <mergeCell ref="B107:G107"/>
    <mergeCell ref="B108:G108"/>
    <mergeCell ref="B109:G109"/>
    <mergeCell ref="B104:G104"/>
    <mergeCell ref="K104:N104"/>
    <mergeCell ref="B105:G105"/>
    <mergeCell ref="K105:N105"/>
    <mergeCell ref="B106:J106"/>
    <mergeCell ref="E79:E81"/>
    <mergeCell ref="A89:A91"/>
    <mergeCell ref="B89:B91"/>
    <mergeCell ref="C89:C91"/>
    <mergeCell ref="D89:D91"/>
    <mergeCell ref="E89:E91"/>
    <mergeCell ref="F89:F91"/>
    <mergeCell ref="C103:G103"/>
    <mergeCell ref="K103:N103"/>
    <mergeCell ref="A101:A102"/>
    <mergeCell ref="B101:B102"/>
    <mergeCell ref="C101:C102"/>
    <mergeCell ref="D101:D102"/>
    <mergeCell ref="E101:E102"/>
    <mergeCell ref="F101:F102"/>
    <mergeCell ref="A99:A100"/>
    <mergeCell ref="B99:B100"/>
    <mergeCell ref="C99:C100"/>
    <mergeCell ref="D99:D100"/>
    <mergeCell ref="E99:E100"/>
    <mergeCell ref="F99:F100"/>
    <mergeCell ref="D93:D96"/>
    <mergeCell ref="E92:E93"/>
    <mergeCell ref="K79:K80"/>
    <mergeCell ref="A86:A88"/>
    <mergeCell ref="B86:B88"/>
    <mergeCell ref="C86:C88"/>
    <mergeCell ref="D86:D88"/>
    <mergeCell ref="F86:F88"/>
    <mergeCell ref="E87:E88"/>
    <mergeCell ref="A78:A81"/>
    <mergeCell ref="C78:C81"/>
    <mergeCell ref="D78:D81"/>
    <mergeCell ref="K87:K88"/>
    <mergeCell ref="K83:K84"/>
    <mergeCell ref="A82:A85"/>
    <mergeCell ref="B82:B85"/>
    <mergeCell ref="C82:C85"/>
    <mergeCell ref="D82:D85"/>
    <mergeCell ref="F82:F85"/>
    <mergeCell ref="E83:E85"/>
    <mergeCell ref="B78:B81"/>
    <mergeCell ref="F78:F81"/>
    <mergeCell ref="O73:O77"/>
    <mergeCell ref="E76:E77"/>
    <mergeCell ref="A67:A68"/>
    <mergeCell ref="B67:B68"/>
    <mergeCell ref="C67:C68"/>
    <mergeCell ref="D67:D68"/>
    <mergeCell ref="E67:E68"/>
    <mergeCell ref="F67:F68"/>
    <mergeCell ref="A73:A77"/>
    <mergeCell ref="B73:B77"/>
    <mergeCell ref="C73:C77"/>
    <mergeCell ref="D73:D77"/>
    <mergeCell ref="E73:E75"/>
    <mergeCell ref="F73:F77"/>
    <mergeCell ref="K67:K68"/>
    <mergeCell ref="L67:L68"/>
    <mergeCell ref="M67:M68"/>
    <mergeCell ref="K73:K75"/>
    <mergeCell ref="C62:G62"/>
    <mergeCell ref="K62:N62"/>
    <mergeCell ref="C63:N63"/>
    <mergeCell ref="A69:A72"/>
    <mergeCell ref="B69:B72"/>
    <mergeCell ref="C69:C72"/>
    <mergeCell ref="D69:D72"/>
    <mergeCell ref="E69:E71"/>
    <mergeCell ref="F69:F72"/>
    <mergeCell ref="M64:M66"/>
    <mergeCell ref="K64:K66"/>
    <mergeCell ref="L64:L66"/>
    <mergeCell ref="A64:A66"/>
    <mergeCell ref="B64:B66"/>
    <mergeCell ref="C64:C66"/>
    <mergeCell ref="D64:D66"/>
    <mergeCell ref="E64:E66"/>
    <mergeCell ref="F64:F66"/>
    <mergeCell ref="K69:K70"/>
    <mergeCell ref="D58:D59"/>
    <mergeCell ref="F58:F59"/>
    <mergeCell ref="K58:K59"/>
    <mergeCell ref="D60:D61"/>
    <mergeCell ref="K60:K61"/>
    <mergeCell ref="D47:D49"/>
    <mergeCell ref="E47:E49"/>
    <mergeCell ref="F47:F49"/>
    <mergeCell ref="K47:K48"/>
    <mergeCell ref="D50:D51"/>
    <mergeCell ref="F50:F51"/>
    <mergeCell ref="D52:D55"/>
    <mergeCell ref="F52:F55"/>
    <mergeCell ref="K53:K55"/>
    <mergeCell ref="C40:N40"/>
    <mergeCell ref="D41:D43"/>
    <mergeCell ref="F41:F42"/>
    <mergeCell ref="K42:K43"/>
    <mergeCell ref="K45:K46"/>
    <mergeCell ref="K32:K33"/>
    <mergeCell ref="C34:C35"/>
    <mergeCell ref="D34:D35"/>
    <mergeCell ref="E34:E35"/>
    <mergeCell ref="F34:F35"/>
    <mergeCell ref="C39:G39"/>
    <mergeCell ref="C36:C38"/>
    <mergeCell ref="D36:D38"/>
    <mergeCell ref="E36:E38"/>
    <mergeCell ref="F36:F38"/>
    <mergeCell ref="K34:K35"/>
    <mergeCell ref="C28:C31"/>
    <mergeCell ref="D28:D31"/>
    <mergeCell ref="E28:E31"/>
    <mergeCell ref="F28:F31"/>
    <mergeCell ref="K29:K30"/>
    <mergeCell ref="C32:C33"/>
    <mergeCell ref="D32:D33"/>
    <mergeCell ref="E32:E33"/>
    <mergeCell ref="F32:F33"/>
    <mergeCell ref="F20:F22"/>
    <mergeCell ref="K20:K22"/>
    <mergeCell ref="D23:D24"/>
    <mergeCell ref="K26:K27"/>
    <mergeCell ref="E14:E15"/>
    <mergeCell ref="E16:E17"/>
    <mergeCell ref="E18:E19"/>
    <mergeCell ref="C20:C22"/>
    <mergeCell ref="D20:D22"/>
    <mergeCell ref="E20:E22"/>
    <mergeCell ref="A9:N9"/>
    <mergeCell ref="A10:N10"/>
    <mergeCell ref="B11:N11"/>
    <mergeCell ref="C12:N12"/>
    <mergeCell ref="A13:A19"/>
    <mergeCell ref="B13:B19"/>
    <mergeCell ref="C13:C19"/>
    <mergeCell ref="F13:F19"/>
    <mergeCell ref="K13:K19"/>
    <mergeCell ref="A2:N2"/>
    <mergeCell ref="A3:N3"/>
    <mergeCell ref="A4:N4"/>
    <mergeCell ref="A5:N5"/>
    <mergeCell ref="A6:A8"/>
    <mergeCell ref="B6:B8"/>
    <mergeCell ref="C6:C8"/>
    <mergeCell ref="D6:D8"/>
    <mergeCell ref="E6:E8"/>
    <mergeCell ref="N7:N8"/>
    <mergeCell ref="I6:I8"/>
    <mergeCell ref="J6:J8"/>
    <mergeCell ref="K6:N6"/>
    <mergeCell ref="K7:K8"/>
    <mergeCell ref="L7:L8"/>
    <mergeCell ref="M7:M8"/>
    <mergeCell ref="F6:F8"/>
    <mergeCell ref="G6:G8"/>
    <mergeCell ref="H6:H8"/>
  </mergeCells>
  <printOptions horizontalCentered="1"/>
  <pageMargins left="0.70866141732283472" right="0.31496062992125984" top="0.55118110236220474" bottom="0.35433070866141736" header="0.31496062992125984" footer="0.31496062992125984"/>
  <pageSetup paperSize="9" scale="79" orientation="portrait" r:id="rId1"/>
  <rowBreaks count="3" manualBreakCount="3">
    <brk id="33" max="13" man="1"/>
    <brk id="72" max="13" man="1"/>
    <brk id="105" max="13" man="1"/>
  </rowBreaks>
  <colBreaks count="1" manualBreakCount="1">
    <brk id="14"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24"/>
  <sheetViews>
    <sheetView zoomScaleNormal="100" workbookViewId="0"/>
  </sheetViews>
  <sheetFormatPr defaultColWidth="9.140625" defaultRowHeight="15" x14ac:dyDescent="0.25"/>
  <cols>
    <col min="1" max="3" width="3" style="130" customWidth="1"/>
    <col min="4" max="4" width="32.85546875" style="130" customWidth="1"/>
    <col min="5" max="6" width="3.7109375" style="143" customWidth="1"/>
    <col min="7" max="7" width="8.140625" style="130" customWidth="1"/>
    <col min="8" max="10" width="7.42578125" style="130" customWidth="1"/>
    <col min="11" max="12" width="7" style="130" customWidth="1"/>
    <col min="13" max="13" width="24.140625" style="160" customWidth="1"/>
    <col min="14" max="16" width="4.5703125" style="143" customWidth="1"/>
    <col min="17" max="17" width="25.5703125" style="143" customWidth="1"/>
    <col min="18" max="18" width="9.140625" style="416"/>
    <col min="19" max="16384" width="9.140625" style="130"/>
  </cols>
  <sheetData>
    <row r="1" spans="1:20" s="87" customFormat="1" ht="48" customHeight="1" x14ac:dyDescent="0.25">
      <c r="A1" s="91"/>
      <c r="B1" s="91"/>
      <c r="C1" s="91"/>
      <c r="D1" s="91"/>
      <c r="E1" s="334"/>
      <c r="F1" s="335"/>
      <c r="G1" s="88"/>
      <c r="H1" s="91"/>
      <c r="I1" s="91"/>
      <c r="J1" s="91"/>
      <c r="K1" s="957"/>
      <c r="L1" s="957"/>
      <c r="N1" s="1449" t="s">
        <v>159</v>
      </c>
      <c r="O1" s="1449"/>
      <c r="P1" s="1449"/>
      <c r="Q1" s="1449"/>
      <c r="R1" s="410"/>
      <c r="S1" s="336"/>
      <c r="T1" s="336"/>
    </row>
    <row r="2" spans="1:20" s="100" customFormat="1" ht="16.5" customHeight="1" x14ac:dyDescent="0.2">
      <c r="A2" s="1242" t="s">
        <v>278</v>
      </c>
      <c r="B2" s="1242"/>
      <c r="C2" s="1242"/>
      <c r="D2" s="1242"/>
      <c r="E2" s="1242"/>
      <c r="F2" s="1242"/>
      <c r="G2" s="1242"/>
      <c r="H2" s="1242"/>
      <c r="I2" s="1242"/>
      <c r="J2" s="1242"/>
      <c r="K2" s="1242"/>
      <c r="L2" s="1242"/>
      <c r="M2" s="1242"/>
      <c r="N2" s="1242"/>
      <c r="O2" s="1242"/>
      <c r="P2" s="1242"/>
      <c r="Q2" s="1242"/>
      <c r="R2" s="411"/>
    </row>
    <row r="3" spans="1:20" s="100" customFormat="1" ht="16.5" customHeight="1" x14ac:dyDescent="0.2">
      <c r="A3" s="1243" t="s">
        <v>0</v>
      </c>
      <c r="B3" s="1243"/>
      <c r="C3" s="1243"/>
      <c r="D3" s="1243"/>
      <c r="E3" s="1243"/>
      <c r="F3" s="1243"/>
      <c r="G3" s="1243"/>
      <c r="H3" s="1243"/>
      <c r="I3" s="1243"/>
      <c r="J3" s="1243"/>
      <c r="K3" s="1243"/>
      <c r="L3" s="1243"/>
      <c r="M3" s="1243"/>
      <c r="N3" s="1243"/>
      <c r="O3" s="1243"/>
      <c r="P3" s="1243"/>
      <c r="Q3" s="1243"/>
      <c r="R3" s="411"/>
    </row>
    <row r="4" spans="1:20" s="100" customFormat="1" ht="16.5" customHeight="1" x14ac:dyDescent="0.2">
      <c r="A4" s="1244" t="s">
        <v>1</v>
      </c>
      <c r="B4" s="1244"/>
      <c r="C4" s="1244"/>
      <c r="D4" s="1244"/>
      <c r="E4" s="1244"/>
      <c r="F4" s="1244"/>
      <c r="G4" s="1244"/>
      <c r="H4" s="1244"/>
      <c r="I4" s="1244"/>
      <c r="J4" s="1244"/>
      <c r="K4" s="1244"/>
      <c r="L4" s="1244"/>
      <c r="M4" s="1244"/>
      <c r="N4" s="1244"/>
      <c r="O4" s="1244"/>
      <c r="P4" s="1244"/>
      <c r="Q4" s="1244"/>
      <c r="R4" s="411"/>
    </row>
    <row r="5" spans="1:20" s="1" customFormat="1" ht="19.5" customHeight="1" thickBot="1" x14ac:dyDescent="0.25">
      <c r="A5" s="1245" t="s">
        <v>2</v>
      </c>
      <c r="B5" s="1245"/>
      <c r="C5" s="1245"/>
      <c r="D5" s="1245"/>
      <c r="E5" s="1245"/>
      <c r="F5" s="1245"/>
      <c r="G5" s="1245"/>
      <c r="H5" s="1245"/>
      <c r="I5" s="1245"/>
      <c r="J5" s="1245"/>
      <c r="K5" s="1245"/>
      <c r="L5" s="1245"/>
      <c r="M5" s="1245"/>
      <c r="N5" s="1245"/>
      <c r="O5" s="1245"/>
      <c r="P5" s="1245"/>
      <c r="Q5" s="1245"/>
      <c r="R5" s="412"/>
    </row>
    <row r="6" spans="1:20" s="1" customFormat="1" ht="22.5" customHeight="1" x14ac:dyDescent="0.2">
      <c r="A6" s="1246" t="s">
        <v>3</v>
      </c>
      <c r="B6" s="1249" t="s">
        <v>4</v>
      </c>
      <c r="C6" s="1249" t="s">
        <v>5</v>
      </c>
      <c r="D6" s="1252" t="s">
        <v>6</v>
      </c>
      <c r="E6" s="1255" t="s">
        <v>7</v>
      </c>
      <c r="F6" s="1271" t="s">
        <v>8</v>
      </c>
      <c r="G6" s="1274" t="s">
        <v>9</v>
      </c>
      <c r="H6" s="1516" t="s">
        <v>211</v>
      </c>
      <c r="I6" s="1483" t="s">
        <v>296</v>
      </c>
      <c r="J6" s="1486" t="s">
        <v>100</v>
      </c>
      <c r="K6" s="1260" t="s">
        <v>109</v>
      </c>
      <c r="L6" s="1260" t="s">
        <v>215</v>
      </c>
      <c r="M6" s="1508" t="s">
        <v>11</v>
      </c>
      <c r="N6" s="1509"/>
      <c r="O6" s="1509"/>
      <c r="P6" s="1509"/>
      <c r="Q6" s="1510" t="s">
        <v>301</v>
      </c>
      <c r="R6" s="412"/>
    </row>
    <row r="7" spans="1:20" s="1" customFormat="1" ht="12" customHeight="1" x14ac:dyDescent="0.2">
      <c r="A7" s="1247"/>
      <c r="B7" s="1250"/>
      <c r="C7" s="1250"/>
      <c r="D7" s="1253"/>
      <c r="E7" s="1256"/>
      <c r="F7" s="1272"/>
      <c r="G7" s="1275"/>
      <c r="H7" s="1517"/>
      <c r="I7" s="1484"/>
      <c r="J7" s="1487"/>
      <c r="K7" s="1261"/>
      <c r="L7" s="1261"/>
      <c r="M7" s="1267" t="s">
        <v>6</v>
      </c>
      <c r="N7" s="1250" t="s">
        <v>13</v>
      </c>
      <c r="O7" s="1269" t="s">
        <v>110</v>
      </c>
      <c r="P7" s="1269" t="s">
        <v>218</v>
      </c>
      <c r="Q7" s="1511"/>
      <c r="R7" s="412"/>
    </row>
    <row r="8" spans="1:20" s="1" customFormat="1" ht="93" customHeight="1" thickBot="1" x14ac:dyDescent="0.25">
      <c r="A8" s="1248"/>
      <c r="B8" s="1251"/>
      <c r="C8" s="1251"/>
      <c r="D8" s="1254"/>
      <c r="E8" s="1257"/>
      <c r="F8" s="1273"/>
      <c r="G8" s="1276"/>
      <c r="H8" s="1518"/>
      <c r="I8" s="1485"/>
      <c r="J8" s="1488"/>
      <c r="K8" s="1262"/>
      <c r="L8" s="1262"/>
      <c r="M8" s="1268"/>
      <c r="N8" s="1251"/>
      <c r="O8" s="1270"/>
      <c r="P8" s="1270"/>
      <c r="Q8" s="1512"/>
      <c r="R8" s="412"/>
    </row>
    <row r="9" spans="1:20" s="1" customFormat="1" ht="16.5" customHeight="1" thickBot="1" x14ac:dyDescent="0.25">
      <c r="A9" s="1277" t="s">
        <v>14</v>
      </c>
      <c r="B9" s="1278"/>
      <c r="C9" s="1278"/>
      <c r="D9" s="1278"/>
      <c r="E9" s="1278"/>
      <c r="F9" s="1278"/>
      <c r="G9" s="1278"/>
      <c r="H9" s="1278"/>
      <c r="I9" s="1278"/>
      <c r="J9" s="1278"/>
      <c r="K9" s="1278"/>
      <c r="L9" s="1278"/>
      <c r="M9" s="1278"/>
      <c r="N9" s="1278"/>
      <c r="O9" s="1278"/>
      <c r="P9" s="1278"/>
      <c r="Q9" s="1279"/>
      <c r="R9" s="412"/>
    </row>
    <row r="10" spans="1:20" s="1" customFormat="1" ht="13.5" thickBot="1" x14ac:dyDescent="0.25">
      <c r="A10" s="1280" t="s">
        <v>15</v>
      </c>
      <c r="B10" s="1281"/>
      <c r="C10" s="1281"/>
      <c r="D10" s="1281"/>
      <c r="E10" s="1281"/>
      <c r="F10" s="1281"/>
      <c r="G10" s="1281"/>
      <c r="H10" s="1281"/>
      <c r="I10" s="1281"/>
      <c r="J10" s="1281"/>
      <c r="K10" s="1281"/>
      <c r="L10" s="1281"/>
      <c r="M10" s="1281"/>
      <c r="N10" s="1281"/>
      <c r="O10" s="1281"/>
      <c r="P10" s="1281"/>
      <c r="Q10" s="1282"/>
      <c r="R10" s="412"/>
    </row>
    <row r="11" spans="1:20" s="1" customFormat="1" ht="13.5" customHeight="1" thickBot="1" x14ac:dyDescent="0.25">
      <c r="A11" s="1078" t="s">
        <v>16</v>
      </c>
      <c r="B11" s="1283" t="s">
        <v>17</v>
      </c>
      <c r="C11" s="1284"/>
      <c r="D11" s="1284"/>
      <c r="E11" s="1284"/>
      <c r="F11" s="1284"/>
      <c r="G11" s="1284"/>
      <c r="H11" s="1284"/>
      <c r="I11" s="1284"/>
      <c r="J11" s="1284"/>
      <c r="K11" s="1284"/>
      <c r="L11" s="1284"/>
      <c r="M11" s="1284"/>
      <c r="N11" s="1284"/>
      <c r="O11" s="1284"/>
      <c r="P11" s="1284"/>
      <c r="Q11" s="1285"/>
      <c r="R11" s="412"/>
    </row>
    <row r="12" spans="1:20" s="1" customFormat="1" ht="13.5" thickBot="1" x14ac:dyDescent="0.25">
      <c r="A12" s="1079" t="s">
        <v>16</v>
      </c>
      <c r="B12" s="103" t="s">
        <v>16</v>
      </c>
      <c r="C12" s="1286" t="s">
        <v>18</v>
      </c>
      <c r="D12" s="1287"/>
      <c r="E12" s="1287"/>
      <c r="F12" s="1287"/>
      <c r="G12" s="1287"/>
      <c r="H12" s="1287"/>
      <c r="I12" s="1287"/>
      <c r="J12" s="1287"/>
      <c r="K12" s="1287"/>
      <c r="L12" s="1287"/>
      <c r="M12" s="1287"/>
      <c r="N12" s="1287"/>
      <c r="O12" s="1287"/>
      <c r="P12" s="1287"/>
      <c r="Q12" s="1288"/>
      <c r="R12" s="412"/>
    </row>
    <row r="13" spans="1:20" s="1" customFormat="1" ht="57" customHeight="1" x14ac:dyDescent="0.2">
      <c r="A13" s="1289" t="s">
        <v>16</v>
      </c>
      <c r="B13" s="1293" t="s">
        <v>16</v>
      </c>
      <c r="C13" s="1297" t="s">
        <v>16</v>
      </c>
      <c r="D13" s="3" t="s">
        <v>19</v>
      </c>
      <c r="E13" s="1053" t="s">
        <v>20</v>
      </c>
      <c r="F13" s="1301" t="s">
        <v>22</v>
      </c>
      <c r="G13" s="4" t="s">
        <v>23</v>
      </c>
      <c r="H13" s="65">
        <v>27</v>
      </c>
      <c r="I13" s="297">
        <v>27</v>
      </c>
      <c r="J13" s="292"/>
      <c r="K13" s="65">
        <v>30</v>
      </c>
      <c r="L13" s="963">
        <v>30</v>
      </c>
      <c r="M13" s="1304" t="s">
        <v>24</v>
      </c>
      <c r="N13" s="5">
        <v>100</v>
      </c>
      <c r="O13" s="838">
        <v>100</v>
      </c>
      <c r="P13" s="6">
        <v>100</v>
      </c>
      <c r="Q13" s="6"/>
      <c r="R13" s="413"/>
      <c r="T13" s="11"/>
    </row>
    <row r="14" spans="1:20" s="1" customFormat="1" ht="18" customHeight="1" x14ac:dyDescent="0.2">
      <c r="A14" s="1290"/>
      <c r="B14" s="1294"/>
      <c r="C14" s="1298"/>
      <c r="D14" s="7" t="s">
        <v>25</v>
      </c>
      <c r="E14" s="1313" t="s">
        <v>26</v>
      </c>
      <c r="F14" s="1302"/>
      <c r="G14" s="8" t="s">
        <v>27</v>
      </c>
      <c r="H14" s="137">
        <v>105</v>
      </c>
      <c r="I14" s="298">
        <v>105</v>
      </c>
      <c r="J14" s="293"/>
      <c r="K14" s="137">
        <v>110</v>
      </c>
      <c r="L14" s="965">
        <v>110</v>
      </c>
      <c r="M14" s="1305"/>
      <c r="N14" s="9"/>
      <c r="O14" s="669"/>
      <c r="P14" s="10"/>
      <c r="Q14" s="10"/>
      <c r="R14" s="412"/>
      <c r="S14" s="11"/>
    </row>
    <row r="15" spans="1:20" s="1" customFormat="1" ht="18" customHeight="1" x14ac:dyDescent="0.2">
      <c r="A15" s="1291"/>
      <c r="B15" s="1295"/>
      <c r="C15" s="1299"/>
      <c r="D15" s="12" t="s">
        <v>28</v>
      </c>
      <c r="E15" s="1314"/>
      <c r="F15" s="1302"/>
      <c r="G15" s="993"/>
      <c r="H15" s="21"/>
      <c r="I15" s="299"/>
      <c r="J15" s="156"/>
      <c r="K15" s="21"/>
      <c r="L15" s="966"/>
      <c r="M15" s="1305"/>
      <c r="N15" s="9"/>
      <c r="O15" s="669"/>
      <c r="P15" s="10"/>
      <c r="Q15" s="10"/>
      <c r="R15" s="412"/>
    </row>
    <row r="16" spans="1:20" s="1" customFormat="1" ht="27.75" customHeight="1" x14ac:dyDescent="0.2">
      <c r="A16" s="1291"/>
      <c r="B16" s="1295"/>
      <c r="C16" s="1299"/>
      <c r="D16" s="12" t="s">
        <v>29</v>
      </c>
      <c r="E16" s="1313" t="s">
        <v>30</v>
      </c>
      <c r="F16" s="1302"/>
      <c r="G16" s="13"/>
      <c r="H16" s="21"/>
      <c r="I16" s="299"/>
      <c r="J16" s="156"/>
      <c r="K16" s="21"/>
      <c r="L16" s="966"/>
      <c r="M16" s="1305"/>
      <c r="N16" s="9"/>
      <c r="O16" s="669"/>
      <c r="P16" s="10"/>
      <c r="Q16" s="10"/>
      <c r="R16" s="412"/>
    </row>
    <row r="17" spans="1:24" s="1" customFormat="1" ht="29.25" customHeight="1" x14ac:dyDescent="0.2">
      <c r="A17" s="1291"/>
      <c r="B17" s="1295"/>
      <c r="C17" s="1299"/>
      <c r="D17" s="12" t="s">
        <v>31</v>
      </c>
      <c r="E17" s="1315"/>
      <c r="F17" s="1302"/>
      <c r="G17" s="13"/>
      <c r="H17" s="21"/>
      <c r="I17" s="299"/>
      <c r="J17" s="156"/>
      <c r="K17" s="21"/>
      <c r="L17" s="966"/>
      <c r="M17" s="1305"/>
      <c r="N17" s="9"/>
      <c r="O17" s="669"/>
      <c r="P17" s="10"/>
      <c r="Q17" s="10"/>
      <c r="R17" s="412"/>
    </row>
    <row r="18" spans="1:24" s="1" customFormat="1" ht="30" customHeight="1" x14ac:dyDescent="0.2">
      <c r="A18" s="1291"/>
      <c r="B18" s="1295"/>
      <c r="C18" s="1299"/>
      <c r="D18" s="12" t="s">
        <v>32</v>
      </c>
      <c r="E18" s="1315"/>
      <c r="F18" s="1302"/>
      <c r="G18" s="14"/>
      <c r="H18" s="21"/>
      <c r="I18" s="299"/>
      <c r="J18" s="156"/>
      <c r="K18" s="21"/>
      <c r="L18" s="966"/>
      <c r="M18" s="1305"/>
      <c r="N18" s="15"/>
      <c r="O18" s="670"/>
      <c r="P18" s="16"/>
      <c r="Q18" s="16"/>
      <c r="R18" s="412"/>
    </row>
    <row r="19" spans="1:24" s="1" customFormat="1" ht="18.75" customHeight="1" thickBot="1" x14ac:dyDescent="0.25">
      <c r="A19" s="1292"/>
      <c r="B19" s="1296"/>
      <c r="C19" s="1300"/>
      <c r="D19" s="12" t="s">
        <v>33</v>
      </c>
      <c r="E19" s="1316"/>
      <c r="F19" s="1303"/>
      <c r="G19" s="17" t="s">
        <v>34</v>
      </c>
      <c r="H19" s="22">
        <f>SUM(H13:H18)</f>
        <v>132</v>
      </c>
      <c r="I19" s="300">
        <f>SUM(I13:I18)</f>
        <v>132</v>
      </c>
      <c r="J19" s="18"/>
      <c r="K19" s="22">
        <f>SUM(K13:K18)</f>
        <v>140</v>
      </c>
      <c r="L19" s="962">
        <f>SUM(L13:L18)</f>
        <v>140</v>
      </c>
      <c r="M19" s="1306"/>
      <c r="N19" s="19"/>
      <c r="O19" s="671"/>
      <c r="P19" s="20"/>
      <c r="Q19" s="20"/>
      <c r="R19" s="412"/>
      <c r="U19" s="11"/>
    </row>
    <row r="20" spans="1:24" s="1" customFormat="1" ht="38.25" customHeight="1" x14ac:dyDescent="0.2">
      <c r="A20" s="1080" t="s">
        <v>16</v>
      </c>
      <c r="B20" s="105" t="s">
        <v>16</v>
      </c>
      <c r="C20" s="1317" t="s">
        <v>35</v>
      </c>
      <c r="D20" s="1319" t="s">
        <v>36</v>
      </c>
      <c r="E20" s="1322" t="s">
        <v>30</v>
      </c>
      <c r="F20" s="1301" t="s">
        <v>22</v>
      </c>
      <c r="G20" s="131" t="s">
        <v>37</v>
      </c>
      <c r="H20" s="168">
        <v>367.8</v>
      </c>
      <c r="I20" s="1158">
        <v>372.6</v>
      </c>
      <c r="J20" s="1157">
        <f>+I20-H20</f>
        <v>4.8000000000000114</v>
      </c>
      <c r="K20" s="168">
        <v>372.6</v>
      </c>
      <c r="L20" s="168">
        <v>372.6</v>
      </c>
      <c r="M20" s="1307" t="s">
        <v>38</v>
      </c>
      <c r="N20" s="68">
        <v>102</v>
      </c>
      <c r="O20" s="517">
        <v>102</v>
      </c>
      <c r="P20" s="69">
        <v>102</v>
      </c>
      <c r="Q20" s="1505" t="s">
        <v>303</v>
      </c>
      <c r="R20" s="413"/>
      <c r="S20" s="11"/>
    </row>
    <row r="21" spans="1:24" s="1" customFormat="1" ht="38.25" customHeight="1" x14ac:dyDescent="0.2">
      <c r="A21" s="1240"/>
      <c r="B21" s="1241"/>
      <c r="C21" s="1298"/>
      <c r="D21" s="1320"/>
      <c r="E21" s="1315"/>
      <c r="F21" s="1302"/>
      <c r="G21" s="167" t="s">
        <v>23</v>
      </c>
      <c r="H21" s="236">
        <v>327</v>
      </c>
      <c r="I21" s="1159">
        <f>348.4-5</f>
        <v>343.4</v>
      </c>
      <c r="J21" s="1151">
        <f>+I21-H21</f>
        <v>16.399999999999977</v>
      </c>
      <c r="K21" s="523">
        <v>343.4</v>
      </c>
      <c r="L21" s="523">
        <v>343.4</v>
      </c>
      <c r="M21" s="1308"/>
      <c r="N21" s="92"/>
      <c r="O21" s="672"/>
      <c r="P21" s="93"/>
      <c r="Q21" s="1506"/>
      <c r="R21" s="412"/>
      <c r="T21" s="11"/>
    </row>
    <row r="22" spans="1:24" s="1" customFormat="1" ht="14.25" customHeight="1" thickBot="1" x14ac:dyDescent="0.25">
      <c r="A22" s="1082"/>
      <c r="B22" s="103"/>
      <c r="C22" s="1318"/>
      <c r="D22" s="1321"/>
      <c r="E22" s="1316"/>
      <c r="F22" s="1303"/>
      <c r="G22" s="17" t="s">
        <v>34</v>
      </c>
      <c r="H22" s="22">
        <f>SUM(H20:H21)</f>
        <v>694.8</v>
      </c>
      <c r="I22" s="300">
        <f>SUM(I20:I21)</f>
        <v>716</v>
      </c>
      <c r="J22" s="300">
        <f>SUM(J20:J21)</f>
        <v>21.199999999999989</v>
      </c>
      <c r="K22" s="22">
        <f>SUM(K20:K21)</f>
        <v>716</v>
      </c>
      <c r="L22" s="962">
        <f>SUM(L20:L21)</f>
        <v>716</v>
      </c>
      <c r="M22" s="1329"/>
      <c r="N22" s="62"/>
      <c r="O22" s="488"/>
      <c r="P22" s="63"/>
      <c r="Q22" s="1507"/>
      <c r="R22" s="412"/>
    </row>
    <row r="23" spans="1:24" s="1" customFormat="1" ht="55.5" customHeight="1" x14ac:dyDescent="0.2">
      <c r="A23" s="1080" t="s">
        <v>16</v>
      </c>
      <c r="B23" s="190" t="s">
        <v>16</v>
      </c>
      <c r="C23" s="191" t="s">
        <v>39</v>
      </c>
      <c r="D23" s="1309" t="s">
        <v>40</v>
      </c>
      <c r="E23" s="267"/>
      <c r="F23" s="1050" t="s">
        <v>22</v>
      </c>
      <c r="G23" s="23" t="s">
        <v>37</v>
      </c>
      <c r="H23" s="168">
        <v>116.7</v>
      </c>
      <c r="I23" s="570">
        <v>118.2</v>
      </c>
      <c r="J23" s="1157">
        <f>+I23-H23</f>
        <v>1.5</v>
      </c>
      <c r="K23" s="168">
        <v>116.7</v>
      </c>
      <c r="L23" s="987">
        <v>116.7</v>
      </c>
      <c r="M23" s="59" t="s">
        <v>225</v>
      </c>
      <c r="N23" s="24">
        <v>4100</v>
      </c>
      <c r="O23" s="696">
        <v>4100</v>
      </c>
      <c r="P23" s="25">
        <v>4200</v>
      </c>
      <c r="Q23" s="1165" t="s">
        <v>304</v>
      </c>
      <c r="R23" s="412"/>
    </row>
    <row r="24" spans="1:24" s="1" customFormat="1" ht="83.25" customHeight="1" x14ac:dyDescent="0.2">
      <c r="A24" s="1083"/>
      <c r="B24" s="187"/>
      <c r="C24" s="124"/>
      <c r="D24" s="1310"/>
      <c r="E24" s="188"/>
      <c r="F24" s="1051"/>
      <c r="G24" s="194" t="s">
        <v>41</v>
      </c>
      <c r="H24" s="364">
        <v>4</v>
      </c>
      <c r="I24" s="370">
        <v>4</v>
      </c>
      <c r="J24" s="648"/>
      <c r="K24" s="364">
        <v>4</v>
      </c>
      <c r="L24" s="961">
        <v>4</v>
      </c>
      <c r="M24" s="1054" t="s">
        <v>286</v>
      </c>
      <c r="N24" s="835">
        <v>110425</v>
      </c>
      <c r="O24" s="836">
        <v>120000</v>
      </c>
      <c r="P24" s="837">
        <v>121000</v>
      </c>
      <c r="Q24" s="837"/>
      <c r="R24" s="412"/>
      <c r="W24" s="11"/>
      <c r="X24" s="11"/>
    </row>
    <row r="25" spans="1:24" s="1" customFormat="1" ht="93" customHeight="1" x14ac:dyDescent="0.2">
      <c r="A25" s="1081"/>
      <c r="B25" s="272"/>
      <c r="C25" s="1049"/>
      <c r="D25" s="132"/>
      <c r="E25" s="188"/>
      <c r="F25" s="1051"/>
      <c r="G25" s="29" t="s">
        <v>23</v>
      </c>
      <c r="H25" s="140">
        <v>64.7</v>
      </c>
      <c r="I25" s="1160">
        <v>68.7</v>
      </c>
      <c r="J25" s="1154">
        <f>+I25-H25</f>
        <v>4</v>
      </c>
      <c r="K25" s="140">
        <v>63.1</v>
      </c>
      <c r="L25" s="971">
        <v>61.1</v>
      </c>
      <c r="M25" s="865" t="s">
        <v>81</v>
      </c>
      <c r="N25" s="793">
        <v>1</v>
      </c>
      <c r="O25" s="794">
        <v>1</v>
      </c>
      <c r="P25" s="923"/>
      <c r="Q25" s="1164" t="s">
        <v>302</v>
      </c>
      <c r="R25" s="412"/>
      <c r="S25" s="11"/>
      <c r="T25" s="11"/>
      <c r="X25" s="11"/>
    </row>
    <row r="26" spans="1:24" s="1" customFormat="1" ht="23.25" customHeight="1" x14ac:dyDescent="0.2">
      <c r="A26" s="1081"/>
      <c r="B26" s="272"/>
      <c r="C26" s="1049"/>
      <c r="D26" s="132"/>
      <c r="E26" s="188"/>
      <c r="F26" s="1051"/>
      <c r="G26" s="26"/>
      <c r="H26" s="193"/>
      <c r="I26" s="303"/>
      <c r="J26" s="922"/>
      <c r="K26" s="193"/>
      <c r="L26" s="988"/>
      <c r="M26" s="1311" t="s">
        <v>126</v>
      </c>
      <c r="N26" s="107">
        <v>6</v>
      </c>
      <c r="O26" s="674">
        <v>6</v>
      </c>
      <c r="P26" s="108">
        <v>6</v>
      </c>
      <c r="Q26" s="108"/>
      <c r="R26" s="412"/>
      <c r="S26" s="11"/>
      <c r="T26" s="11"/>
      <c r="U26" s="11"/>
      <c r="V26" s="11"/>
    </row>
    <row r="27" spans="1:24" s="1" customFormat="1" ht="16.5" customHeight="1" thickBot="1" x14ac:dyDescent="0.25">
      <c r="A27" s="1084"/>
      <c r="B27" s="110"/>
      <c r="C27" s="111"/>
      <c r="D27" s="133"/>
      <c r="E27" s="189"/>
      <c r="F27" s="1052"/>
      <c r="G27" s="34" t="s">
        <v>34</v>
      </c>
      <c r="H27" s="22">
        <f>SUM(H23:H26)</f>
        <v>185.4</v>
      </c>
      <c r="I27" s="300">
        <f>SUM(I23:I26)</f>
        <v>190.9</v>
      </c>
      <c r="J27" s="300">
        <f>SUM(J23:J26)</f>
        <v>5.5</v>
      </c>
      <c r="K27" s="22">
        <f>SUM(K23:K26)</f>
        <v>183.8</v>
      </c>
      <c r="L27" s="962">
        <f>SUM(L23:L26)</f>
        <v>181.8</v>
      </c>
      <c r="M27" s="1312"/>
      <c r="N27" s="703"/>
      <c r="O27" s="704"/>
      <c r="P27" s="705"/>
      <c r="Q27" s="705"/>
      <c r="R27" s="412"/>
    </row>
    <row r="28" spans="1:24" s="1" customFormat="1" ht="66.75" customHeight="1" x14ac:dyDescent="0.2">
      <c r="A28" s="1080" t="s">
        <v>16</v>
      </c>
      <c r="B28" s="105" t="s">
        <v>16</v>
      </c>
      <c r="C28" s="1317" t="s">
        <v>43</v>
      </c>
      <c r="D28" s="1319" t="s">
        <v>287</v>
      </c>
      <c r="E28" s="1322"/>
      <c r="F28" s="1301" t="s">
        <v>22</v>
      </c>
      <c r="G28" s="131" t="s">
        <v>227</v>
      </c>
      <c r="H28" s="387">
        <v>88.3</v>
      </c>
      <c r="I28" s="510">
        <v>88.3</v>
      </c>
      <c r="J28" s="925"/>
      <c r="K28" s="168">
        <v>112.9</v>
      </c>
      <c r="L28" s="987">
        <v>75.2</v>
      </c>
      <c r="M28" s="59" t="s">
        <v>229</v>
      </c>
      <c r="N28" s="24">
        <v>2244</v>
      </c>
      <c r="O28" s="696">
        <v>6464</v>
      </c>
      <c r="P28" s="25">
        <v>8484</v>
      </c>
      <c r="Q28" s="25"/>
      <c r="R28" s="905"/>
      <c r="S28" s="905"/>
      <c r="T28" s="905"/>
      <c r="U28" s="905"/>
      <c r="V28" s="11"/>
    </row>
    <row r="29" spans="1:24" s="1" customFormat="1" ht="14.25" customHeight="1" x14ac:dyDescent="0.2">
      <c r="A29" s="1081"/>
      <c r="B29" s="1048"/>
      <c r="C29" s="1298"/>
      <c r="D29" s="1320"/>
      <c r="E29" s="1315"/>
      <c r="F29" s="1302"/>
      <c r="G29" s="167" t="s">
        <v>23</v>
      </c>
      <c r="H29" s="169">
        <v>7.8</v>
      </c>
      <c r="I29" s="326">
        <v>7.8</v>
      </c>
      <c r="J29" s="321"/>
      <c r="K29" s="708">
        <v>10</v>
      </c>
      <c r="L29" s="989">
        <v>6.6</v>
      </c>
      <c r="M29" s="1323" t="s">
        <v>230</v>
      </c>
      <c r="N29" s="781"/>
      <c r="O29" s="839"/>
      <c r="P29" s="782">
        <v>1</v>
      </c>
      <c r="Q29" s="782"/>
      <c r="R29" s="905"/>
      <c r="S29" s="905"/>
      <c r="T29" s="905"/>
      <c r="U29" s="905"/>
    </row>
    <row r="30" spans="1:24" s="1" customFormat="1" ht="14.25" customHeight="1" x14ac:dyDescent="0.2">
      <c r="A30" s="1081"/>
      <c r="B30" s="1048"/>
      <c r="C30" s="1298"/>
      <c r="D30" s="1320"/>
      <c r="E30" s="1315"/>
      <c r="F30" s="1302"/>
      <c r="G30" s="167" t="s">
        <v>228</v>
      </c>
      <c r="H30" s="236">
        <v>7.8</v>
      </c>
      <c r="I30" s="301">
        <v>7.8</v>
      </c>
      <c r="J30" s="294"/>
      <c r="K30" s="236">
        <v>10</v>
      </c>
      <c r="L30" s="968">
        <v>6.6</v>
      </c>
      <c r="M30" s="1308"/>
      <c r="N30" s="92"/>
      <c r="O30" s="672"/>
      <c r="P30" s="93"/>
      <c r="Q30" s="93"/>
      <c r="R30" s="904"/>
      <c r="S30" s="904"/>
      <c r="T30" s="904"/>
      <c r="U30" s="904"/>
    </row>
    <row r="31" spans="1:24" s="1" customFormat="1" ht="14.25" customHeight="1" thickBot="1" x14ac:dyDescent="0.25">
      <c r="A31" s="1082"/>
      <c r="B31" s="103"/>
      <c r="C31" s="1318"/>
      <c r="D31" s="1321"/>
      <c r="E31" s="1316"/>
      <c r="F31" s="1303"/>
      <c r="G31" s="17" t="s">
        <v>34</v>
      </c>
      <c r="H31" s="22">
        <f>SUM(H28:H30)</f>
        <v>103.89999999999999</v>
      </c>
      <c r="I31" s="300">
        <f>SUM(I28:I30)</f>
        <v>103.89999999999999</v>
      </c>
      <c r="J31" s="18"/>
      <c r="K31" s="22">
        <f t="shared" ref="K31" si="0">SUM(K28:K30)</f>
        <v>132.9</v>
      </c>
      <c r="L31" s="962">
        <f>SUM(L28:L30)</f>
        <v>88.399999999999991</v>
      </c>
      <c r="M31" s="701"/>
      <c r="N31" s="62"/>
      <c r="O31" s="488"/>
      <c r="P31" s="63"/>
      <c r="Q31" s="63"/>
      <c r="R31" s="412"/>
    </row>
    <row r="32" spans="1:24" s="1" customFormat="1" ht="18.75" customHeight="1" x14ac:dyDescent="0.2">
      <c r="A32" s="1080" t="s">
        <v>16</v>
      </c>
      <c r="B32" s="105" t="s">
        <v>16</v>
      </c>
      <c r="C32" s="1317" t="s">
        <v>57</v>
      </c>
      <c r="D32" s="1319" t="s">
        <v>231</v>
      </c>
      <c r="E32" s="1322"/>
      <c r="F32" s="1301" t="s">
        <v>22</v>
      </c>
      <c r="G32" s="4" t="s">
        <v>23</v>
      </c>
      <c r="H32" s="168">
        <v>5</v>
      </c>
      <c r="I32" s="1128">
        <v>5</v>
      </c>
      <c r="J32" s="647"/>
      <c r="K32" s="168">
        <v>10</v>
      </c>
      <c r="L32" s="987">
        <v>10</v>
      </c>
      <c r="M32" s="1307" t="s">
        <v>233</v>
      </c>
      <c r="N32" s="68">
        <v>1</v>
      </c>
      <c r="O32" s="517">
        <v>2</v>
      </c>
      <c r="P32" s="69">
        <v>2</v>
      </c>
      <c r="Q32" s="69"/>
      <c r="R32" s="413"/>
      <c r="S32" s="11"/>
    </row>
    <row r="33" spans="1:23" s="1" customFormat="1" ht="14.25" customHeight="1" thickBot="1" x14ac:dyDescent="0.25">
      <c r="A33" s="1082"/>
      <c r="B33" s="103"/>
      <c r="C33" s="1318"/>
      <c r="D33" s="1321"/>
      <c r="E33" s="1316"/>
      <c r="F33" s="1303"/>
      <c r="G33" s="17" t="s">
        <v>34</v>
      </c>
      <c r="H33" s="22">
        <f t="shared" ref="H33:L33" si="1">SUM(H32:H32)</f>
        <v>5</v>
      </c>
      <c r="I33" s="300">
        <f t="shared" ref="I33" si="2">SUM(I32:I32)</f>
        <v>5</v>
      </c>
      <c r="J33" s="18"/>
      <c r="K33" s="22">
        <f t="shared" si="1"/>
        <v>10</v>
      </c>
      <c r="L33" s="962">
        <f t="shared" si="1"/>
        <v>10</v>
      </c>
      <c r="M33" s="1329"/>
      <c r="N33" s="62"/>
      <c r="O33" s="488"/>
      <c r="P33" s="63"/>
      <c r="Q33" s="63"/>
      <c r="R33" s="412"/>
    </row>
    <row r="34" spans="1:23" s="1" customFormat="1" ht="32.25" customHeight="1" x14ac:dyDescent="0.2">
      <c r="A34" s="1080" t="s">
        <v>16</v>
      </c>
      <c r="B34" s="105" t="s">
        <v>16</v>
      </c>
      <c r="C34" s="1317" t="s">
        <v>58</v>
      </c>
      <c r="D34" s="1319" t="s">
        <v>295</v>
      </c>
      <c r="E34" s="1322"/>
      <c r="F34" s="1301" t="s">
        <v>22</v>
      </c>
      <c r="G34" s="131" t="s">
        <v>270</v>
      </c>
      <c r="H34" s="168">
        <v>4.0999999999999996</v>
      </c>
      <c r="I34" s="1128">
        <v>4.0999999999999996</v>
      </c>
      <c r="J34" s="647"/>
      <c r="K34" s="168"/>
      <c r="L34" s="987"/>
      <c r="M34" s="1307" t="s">
        <v>234</v>
      </c>
      <c r="N34" s="68">
        <v>1</v>
      </c>
      <c r="O34" s="517"/>
      <c r="P34" s="69"/>
      <c r="Q34" s="69"/>
      <c r="R34" s="413"/>
      <c r="S34" s="11"/>
    </row>
    <row r="35" spans="1:23" s="1" customFormat="1" ht="14.25" customHeight="1" thickBot="1" x14ac:dyDescent="0.25">
      <c r="A35" s="1082"/>
      <c r="B35" s="103"/>
      <c r="C35" s="1318"/>
      <c r="D35" s="1321"/>
      <c r="E35" s="1316"/>
      <c r="F35" s="1303"/>
      <c r="G35" s="17" t="s">
        <v>34</v>
      </c>
      <c r="H35" s="22">
        <f t="shared" ref="H35:L35" si="3">SUM(H34:H34)</f>
        <v>4.0999999999999996</v>
      </c>
      <c r="I35" s="300">
        <f t="shared" ref="I35" si="4">SUM(I34:I34)</f>
        <v>4.0999999999999996</v>
      </c>
      <c r="J35" s="18"/>
      <c r="K35" s="22">
        <f t="shared" si="3"/>
        <v>0</v>
      </c>
      <c r="L35" s="962">
        <f t="shared" si="3"/>
        <v>0</v>
      </c>
      <c r="M35" s="1329"/>
      <c r="N35" s="62"/>
      <c r="O35" s="488"/>
      <c r="P35" s="63"/>
      <c r="Q35" s="63"/>
      <c r="R35" s="412"/>
    </row>
    <row r="36" spans="1:23" s="1" customFormat="1" ht="40.5" customHeight="1" x14ac:dyDescent="0.2">
      <c r="A36" s="1080" t="s">
        <v>16</v>
      </c>
      <c r="B36" s="105" t="s">
        <v>16</v>
      </c>
      <c r="C36" s="1317" t="s">
        <v>21</v>
      </c>
      <c r="D36" s="1499" t="s">
        <v>306</v>
      </c>
      <c r="E36" s="1502"/>
      <c r="F36" s="1301" t="s">
        <v>22</v>
      </c>
      <c r="G36" s="1203" t="s">
        <v>270</v>
      </c>
      <c r="H36" s="1204"/>
      <c r="I36" s="570">
        <v>5</v>
      </c>
      <c r="J36" s="1157">
        <f>+I36-H36</f>
        <v>5</v>
      </c>
      <c r="K36" s="168"/>
      <c r="L36" s="987"/>
      <c r="M36" s="1237" t="s">
        <v>315</v>
      </c>
      <c r="N36" s="1238">
        <v>2</v>
      </c>
      <c r="O36" s="672"/>
      <c r="P36" s="93"/>
      <c r="Q36" s="1505" t="s">
        <v>313</v>
      </c>
      <c r="R36" s="413"/>
      <c r="S36" s="11"/>
    </row>
    <row r="37" spans="1:23" s="1" customFormat="1" ht="40.5" customHeight="1" x14ac:dyDescent="0.2">
      <c r="A37" s="1166"/>
      <c r="B37" s="1167"/>
      <c r="C37" s="1298"/>
      <c r="D37" s="1500"/>
      <c r="E37" s="1503"/>
      <c r="F37" s="1302"/>
      <c r="G37" s="1205" t="s">
        <v>93</v>
      </c>
      <c r="H37" s="1206"/>
      <c r="I37" s="1207">
        <v>7.6</v>
      </c>
      <c r="J37" s="1208">
        <f>+I37-H37</f>
        <v>7.6</v>
      </c>
      <c r="K37" s="1200"/>
      <c r="L37" s="1201"/>
      <c r="M37" s="1202"/>
      <c r="N37" s="92"/>
      <c r="O37" s="672"/>
      <c r="P37" s="93"/>
      <c r="Q37" s="1506"/>
      <c r="R37" s="413"/>
      <c r="S37" s="11"/>
    </row>
    <row r="38" spans="1:23" s="1" customFormat="1" ht="14.25" customHeight="1" thickBot="1" x14ac:dyDescent="0.25">
      <c r="A38" s="1082"/>
      <c r="B38" s="103"/>
      <c r="C38" s="1318"/>
      <c r="D38" s="1501"/>
      <c r="E38" s="1504"/>
      <c r="F38" s="1303"/>
      <c r="G38" s="17" t="s">
        <v>34</v>
      </c>
      <c r="H38" s="22">
        <f t="shared" ref="H38" si="5">SUM(H36:H36)</f>
        <v>0</v>
      </c>
      <c r="I38" s="300">
        <f>SUM(I36:I37)</f>
        <v>12.6</v>
      </c>
      <c r="J38" s="300">
        <f>SUM(J36:J37)</f>
        <v>12.6</v>
      </c>
      <c r="K38" s="22">
        <f t="shared" ref="K38:L38" si="6">SUM(K36:K36)</f>
        <v>0</v>
      </c>
      <c r="L38" s="962">
        <f t="shared" si="6"/>
        <v>0</v>
      </c>
      <c r="M38" s="1202"/>
      <c r="N38" s="92"/>
      <c r="O38" s="672"/>
      <c r="P38" s="93"/>
      <c r="Q38" s="1506"/>
      <c r="R38" s="412"/>
    </row>
    <row r="39" spans="1:23" s="1" customFormat="1" ht="14.25" customHeight="1" thickBot="1" x14ac:dyDescent="0.25">
      <c r="A39" s="1085" t="s">
        <v>16</v>
      </c>
      <c r="B39" s="113" t="s">
        <v>16</v>
      </c>
      <c r="C39" s="1330" t="s">
        <v>44</v>
      </c>
      <c r="D39" s="1331"/>
      <c r="E39" s="1331"/>
      <c r="F39" s="1331"/>
      <c r="G39" s="1332"/>
      <c r="H39" s="1073">
        <f>+H27+H22+H19+H31+H33+H35</f>
        <v>1125.1999999999998</v>
      </c>
      <c r="I39" s="831">
        <f>+I27+I22+I19+I31+I33+I35+I38</f>
        <v>1164.5</v>
      </c>
      <c r="J39" s="831">
        <f>+J27+J22+J19+J31+J33+J35+J38</f>
        <v>39.29999999999999</v>
      </c>
      <c r="K39" s="990">
        <f>+K27+K22+K19+K31+K33+K35</f>
        <v>1182.7</v>
      </c>
      <c r="L39" s="990">
        <f>+L27+L22+L19+L31+L33+L35</f>
        <v>1136.2</v>
      </c>
      <c r="M39" s="420"/>
      <c r="N39" s="62"/>
      <c r="O39" s="488"/>
      <c r="P39" s="63"/>
      <c r="Q39" s="1507"/>
      <c r="R39" s="414"/>
      <c r="U39" s="11"/>
    </row>
    <row r="40" spans="1:23" s="1" customFormat="1" ht="14.25" customHeight="1" thickBot="1" x14ac:dyDescent="0.25">
      <c r="A40" s="1079" t="s">
        <v>16</v>
      </c>
      <c r="B40" s="114" t="s">
        <v>35</v>
      </c>
      <c r="C40" s="1324" t="s">
        <v>45</v>
      </c>
      <c r="D40" s="1325"/>
      <c r="E40" s="1325"/>
      <c r="F40" s="1325"/>
      <c r="G40" s="1325"/>
      <c r="H40" s="1325"/>
      <c r="I40" s="1325"/>
      <c r="J40" s="1325"/>
      <c r="K40" s="1325"/>
      <c r="L40" s="1325"/>
      <c r="M40" s="1325"/>
      <c r="N40" s="1325"/>
      <c r="O40" s="1325"/>
      <c r="P40" s="1325"/>
      <c r="Q40" s="1326"/>
      <c r="R40" s="412"/>
      <c r="S40" s="11"/>
      <c r="V40" s="11"/>
    </row>
    <row r="41" spans="1:23" s="1" customFormat="1" ht="16.5" customHeight="1" x14ac:dyDescent="0.2">
      <c r="A41" s="1086" t="s">
        <v>16</v>
      </c>
      <c r="B41" s="116" t="s">
        <v>35</v>
      </c>
      <c r="C41" s="124" t="s">
        <v>16</v>
      </c>
      <c r="D41" s="1327" t="s">
        <v>46</v>
      </c>
      <c r="E41" s="150"/>
      <c r="F41" s="1302" t="s">
        <v>22</v>
      </c>
      <c r="G41" s="167" t="s">
        <v>23</v>
      </c>
      <c r="H41" s="364">
        <v>903.1</v>
      </c>
      <c r="I41" s="1159">
        <v>962.5</v>
      </c>
      <c r="J41" s="1161">
        <f>+I41-H41</f>
        <v>59.399999999999977</v>
      </c>
      <c r="K41" s="364">
        <v>962.5</v>
      </c>
      <c r="L41" s="364">
        <v>962.5</v>
      </c>
      <c r="M41" s="118" t="s">
        <v>83</v>
      </c>
      <c r="N41" s="120" t="s">
        <v>235</v>
      </c>
      <c r="O41" s="679">
        <v>16</v>
      </c>
      <c r="P41" s="680" t="s">
        <v>51</v>
      </c>
      <c r="Q41" s="1513" t="s">
        <v>302</v>
      </c>
      <c r="R41" s="412"/>
      <c r="T41" s="11"/>
    </row>
    <row r="42" spans="1:23" s="1" customFormat="1" ht="15" customHeight="1" x14ac:dyDescent="0.2">
      <c r="A42" s="1083"/>
      <c r="B42" s="123"/>
      <c r="C42" s="124"/>
      <c r="D42" s="1327"/>
      <c r="E42" s="150"/>
      <c r="F42" s="1302"/>
      <c r="G42" s="251" t="s">
        <v>50</v>
      </c>
      <c r="H42" s="979">
        <f>67.8+7</f>
        <v>74.8</v>
      </c>
      <c r="I42" s="716">
        <f>67.8+7</f>
        <v>74.8</v>
      </c>
      <c r="J42" s="717"/>
      <c r="K42" s="982">
        <v>69</v>
      </c>
      <c r="L42" s="979">
        <v>70</v>
      </c>
      <c r="M42" s="1323" t="s">
        <v>48</v>
      </c>
      <c r="N42" s="512" t="s">
        <v>114</v>
      </c>
      <c r="O42" s="724" t="s">
        <v>114</v>
      </c>
      <c r="P42" s="725" t="s">
        <v>114</v>
      </c>
      <c r="Q42" s="1514"/>
      <c r="R42" s="412"/>
      <c r="S42" s="11"/>
    </row>
    <row r="43" spans="1:23" s="1" customFormat="1" ht="40.5" customHeight="1" x14ac:dyDescent="0.2">
      <c r="A43" s="1083"/>
      <c r="B43" s="123"/>
      <c r="C43" s="124"/>
      <c r="D43" s="1327"/>
      <c r="E43" s="150"/>
      <c r="F43" s="1051"/>
      <c r="G43" s="251" t="s">
        <v>41</v>
      </c>
      <c r="H43" s="180">
        <v>2.5</v>
      </c>
      <c r="I43" s="315">
        <v>2.5</v>
      </c>
      <c r="J43" s="309"/>
      <c r="K43" s="252">
        <v>2.6</v>
      </c>
      <c r="L43" s="180">
        <v>2.7</v>
      </c>
      <c r="M43" s="1328"/>
      <c r="N43" s="720"/>
      <c r="O43" s="721"/>
      <c r="P43" s="722"/>
      <c r="Q43" s="1514"/>
      <c r="R43" s="412"/>
      <c r="S43" s="11"/>
      <c r="V43" s="11"/>
    </row>
    <row r="44" spans="1:23" s="1" customFormat="1" ht="41.25" customHeight="1" x14ac:dyDescent="0.2">
      <c r="A44" s="1083"/>
      <c r="B44" s="123"/>
      <c r="C44" s="124"/>
      <c r="D44" s="783"/>
      <c r="E44" s="150"/>
      <c r="F44" s="1051"/>
      <c r="G44" s="418"/>
      <c r="H44" s="419"/>
      <c r="I44" s="711"/>
      <c r="J44" s="608"/>
      <c r="K44" s="983"/>
      <c r="L44" s="419"/>
      <c r="M44" s="355" t="s">
        <v>82</v>
      </c>
      <c r="N44" s="126" t="s">
        <v>237</v>
      </c>
      <c r="O44" s="675" t="s">
        <v>238</v>
      </c>
      <c r="P44" s="151" t="s">
        <v>238</v>
      </c>
      <c r="Q44" s="1515"/>
      <c r="R44" s="412"/>
      <c r="S44" s="11"/>
    </row>
    <row r="45" spans="1:23" s="1" customFormat="1" ht="16.5" customHeight="1" x14ac:dyDescent="0.2">
      <c r="A45" s="1083"/>
      <c r="B45" s="123"/>
      <c r="C45" s="124"/>
      <c r="D45" s="164"/>
      <c r="E45" s="150"/>
      <c r="F45" s="1051"/>
      <c r="G45" s="162"/>
      <c r="H45" s="419"/>
      <c r="I45" s="711"/>
      <c r="J45" s="608"/>
      <c r="K45" s="983"/>
      <c r="L45" s="419"/>
      <c r="M45" s="1323" t="s">
        <v>239</v>
      </c>
      <c r="N45" s="486" t="s">
        <v>240</v>
      </c>
      <c r="O45" s="676" t="s">
        <v>240</v>
      </c>
      <c r="P45" s="681" t="s">
        <v>240</v>
      </c>
      <c r="Q45" s="487"/>
      <c r="R45" s="412"/>
      <c r="T45" s="11"/>
      <c r="W45" s="11"/>
    </row>
    <row r="46" spans="1:23" s="1" customFormat="1" ht="16.5" customHeight="1" thickBot="1" x14ac:dyDescent="0.25">
      <c r="A46" s="1084"/>
      <c r="B46" s="110"/>
      <c r="C46" s="111"/>
      <c r="D46" s="152"/>
      <c r="E46" s="153"/>
      <c r="F46" s="1052"/>
      <c r="G46" s="46" t="s">
        <v>34</v>
      </c>
      <c r="H46" s="22">
        <f>SUM(H41:H45)</f>
        <v>980.4</v>
      </c>
      <c r="I46" s="300">
        <f>SUM(I41:I45)</f>
        <v>1039.8</v>
      </c>
      <c r="J46" s="300">
        <f>SUM(J41:J45)</f>
        <v>59.399999999999977</v>
      </c>
      <c r="K46" s="962">
        <f t="shared" ref="K46" si="7">SUM(K41:K45)</f>
        <v>1034.0999999999999</v>
      </c>
      <c r="L46" s="22">
        <f>SUM(L41:L45)</f>
        <v>1035.2</v>
      </c>
      <c r="M46" s="1329"/>
      <c r="N46" s="170"/>
      <c r="O46" s="677"/>
      <c r="P46" s="682"/>
      <c r="Q46" s="171"/>
      <c r="R46" s="412"/>
      <c r="T46" s="11"/>
      <c r="U46" s="11"/>
    </row>
    <row r="47" spans="1:23" s="1" customFormat="1" ht="20.25" customHeight="1" x14ac:dyDescent="0.2">
      <c r="A47" s="1087" t="s">
        <v>16</v>
      </c>
      <c r="B47" s="42" t="s">
        <v>35</v>
      </c>
      <c r="C47" s="98" t="s">
        <v>35</v>
      </c>
      <c r="D47" s="1342" t="s">
        <v>84</v>
      </c>
      <c r="E47" s="1345" t="s">
        <v>101</v>
      </c>
      <c r="F47" s="1301" t="s">
        <v>22</v>
      </c>
      <c r="G47" s="43" t="s">
        <v>41</v>
      </c>
      <c r="H47" s="57">
        <v>16</v>
      </c>
      <c r="I47" s="329">
        <v>16</v>
      </c>
      <c r="J47" s="324"/>
      <c r="K47" s="963">
        <v>16</v>
      </c>
      <c r="L47" s="973">
        <v>16</v>
      </c>
      <c r="M47" s="1348" t="s">
        <v>87</v>
      </c>
      <c r="N47" s="842" t="s">
        <v>190</v>
      </c>
      <c r="O47" s="843">
        <v>12</v>
      </c>
      <c r="P47" s="844" t="s">
        <v>241</v>
      </c>
      <c r="Q47" s="1133"/>
      <c r="R47" s="412"/>
    </row>
    <row r="48" spans="1:23" s="1" customFormat="1" ht="20.25" customHeight="1" x14ac:dyDescent="0.2">
      <c r="A48" s="1088"/>
      <c r="B48" s="44"/>
      <c r="C48" s="356"/>
      <c r="D48" s="1343"/>
      <c r="E48" s="1346"/>
      <c r="F48" s="1302"/>
      <c r="G48" s="45"/>
      <c r="H48" s="159"/>
      <c r="I48" s="371"/>
      <c r="J48" s="513"/>
      <c r="K48" s="967"/>
      <c r="L48" s="967"/>
      <c r="M48" s="1349"/>
      <c r="N48" s="486"/>
      <c r="O48" s="846"/>
      <c r="P48" s="681"/>
      <c r="Q48" s="1134"/>
      <c r="R48" s="412"/>
    </row>
    <row r="49" spans="1:21" s="1" customFormat="1" ht="15" customHeight="1" thickBot="1" x14ac:dyDescent="0.25">
      <c r="A49" s="1089"/>
      <c r="B49" s="33"/>
      <c r="C49" s="99"/>
      <c r="D49" s="1344"/>
      <c r="E49" s="1347"/>
      <c r="F49" s="1303"/>
      <c r="G49" s="46" t="s">
        <v>34</v>
      </c>
      <c r="H49" s="22">
        <f t="shared" ref="H49:L49" si="8">SUM(H47:H47)</f>
        <v>16</v>
      </c>
      <c r="I49" s="300">
        <f t="shared" ref="I49" si="9">SUM(I47:I47)</f>
        <v>16</v>
      </c>
      <c r="J49" s="18"/>
      <c r="K49" s="962">
        <f t="shared" si="8"/>
        <v>16</v>
      </c>
      <c r="L49" s="962">
        <f t="shared" si="8"/>
        <v>16</v>
      </c>
      <c r="M49" s="533"/>
      <c r="N49" s="170"/>
      <c r="O49" s="848"/>
      <c r="P49" s="682"/>
      <c r="Q49" s="682"/>
      <c r="R49" s="412"/>
    </row>
    <row r="50" spans="1:21" s="1" customFormat="1" ht="18" customHeight="1" x14ac:dyDescent="0.2">
      <c r="A50" s="1087" t="s">
        <v>16</v>
      </c>
      <c r="B50" s="42" t="s">
        <v>35</v>
      </c>
      <c r="C50" s="98" t="s">
        <v>39</v>
      </c>
      <c r="D50" s="1350" t="s">
        <v>104</v>
      </c>
      <c r="E50" s="145"/>
      <c r="F50" s="1301" t="s">
        <v>22</v>
      </c>
      <c r="G50" s="53" t="s">
        <v>23</v>
      </c>
      <c r="H50" s="57">
        <v>9.5</v>
      </c>
      <c r="I50" s="329">
        <v>9.5</v>
      </c>
      <c r="J50" s="324"/>
      <c r="K50" s="963">
        <v>12</v>
      </c>
      <c r="L50" s="985">
        <v>12</v>
      </c>
      <c r="M50" s="166" t="s">
        <v>105</v>
      </c>
      <c r="N50" s="842" t="s">
        <v>242</v>
      </c>
      <c r="O50" s="850" t="s">
        <v>106</v>
      </c>
      <c r="P50" s="844" t="s">
        <v>106</v>
      </c>
      <c r="Q50" s="844"/>
      <c r="R50" s="414"/>
      <c r="T50" s="11"/>
    </row>
    <row r="51" spans="1:21" s="1" customFormat="1" ht="17.25" customHeight="1" thickBot="1" x14ac:dyDescent="0.25">
      <c r="A51" s="1089"/>
      <c r="B51" s="33"/>
      <c r="C51" s="99"/>
      <c r="D51" s="1351"/>
      <c r="E51" s="206"/>
      <c r="F51" s="1303"/>
      <c r="G51" s="46" t="s">
        <v>34</v>
      </c>
      <c r="H51" s="22">
        <f>SUM(H50)</f>
        <v>9.5</v>
      </c>
      <c r="I51" s="300">
        <f>SUM(I50)</f>
        <v>9.5</v>
      </c>
      <c r="J51" s="18"/>
      <c r="K51" s="962">
        <f t="shared" ref="K51:L51" si="10">SUM(K50)</f>
        <v>12</v>
      </c>
      <c r="L51" s="962">
        <f t="shared" si="10"/>
        <v>12</v>
      </c>
      <c r="M51" s="726" t="s">
        <v>127</v>
      </c>
      <c r="N51" s="852" t="s">
        <v>52</v>
      </c>
      <c r="O51" s="853" t="s">
        <v>52</v>
      </c>
      <c r="P51" s="854" t="s">
        <v>52</v>
      </c>
      <c r="Q51" s="854"/>
      <c r="R51" s="412"/>
    </row>
    <row r="52" spans="1:21" s="1" customFormat="1" ht="47.25" customHeight="1" x14ac:dyDescent="0.2">
      <c r="A52" s="1087" t="s">
        <v>16</v>
      </c>
      <c r="B52" s="42" t="s">
        <v>35</v>
      </c>
      <c r="C52" s="98" t="s">
        <v>43</v>
      </c>
      <c r="D52" s="1491" t="s">
        <v>308</v>
      </c>
      <c r="E52" s="145"/>
      <c r="F52" s="1301" t="s">
        <v>22</v>
      </c>
      <c r="G52" s="53" t="s">
        <v>228</v>
      </c>
      <c r="H52" s="57"/>
      <c r="I52" s="572">
        <v>2</v>
      </c>
      <c r="J52" s="573">
        <f>+I52-H52</f>
        <v>2</v>
      </c>
      <c r="K52" s="1218">
        <v>2</v>
      </c>
      <c r="L52" s="369"/>
      <c r="M52" s="166" t="s">
        <v>311</v>
      </c>
      <c r="N52" s="842" t="s">
        <v>52</v>
      </c>
      <c r="O52" s="850"/>
      <c r="P52" s="844"/>
      <c r="Q52" s="1494" t="s">
        <v>312</v>
      </c>
      <c r="R52" s="414"/>
      <c r="T52" s="11"/>
    </row>
    <row r="53" spans="1:21" s="1" customFormat="1" ht="47.25" customHeight="1" x14ac:dyDescent="0.2">
      <c r="A53" s="1088"/>
      <c r="B53" s="44"/>
      <c r="C53" s="356"/>
      <c r="D53" s="1492"/>
      <c r="E53" s="146"/>
      <c r="F53" s="1302"/>
      <c r="G53" s="1212" t="s">
        <v>93</v>
      </c>
      <c r="H53" s="159"/>
      <c r="I53" s="1214">
        <v>22</v>
      </c>
      <c r="J53" s="1215">
        <f t="shared" ref="J53:J54" si="11">+I53-H53</f>
        <v>22</v>
      </c>
      <c r="K53" s="1219">
        <v>22</v>
      </c>
      <c r="L53" s="760"/>
      <c r="M53" s="1353" t="s">
        <v>309</v>
      </c>
      <c r="N53" s="512"/>
      <c r="O53" s="1213" t="s">
        <v>310</v>
      </c>
      <c r="P53" s="725" t="s">
        <v>310</v>
      </c>
      <c r="Q53" s="1495"/>
      <c r="R53" s="414"/>
      <c r="T53" s="11"/>
    </row>
    <row r="54" spans="1:21" s="1" customFormat="1" ht="47.25" customHeight="1" x14ac:dyDescent="0.2">
      <c r="A54" s="1088"/>
      <c r="B54" s="44"/>
      <c r="C54" s="356"/>
      <c r="D54" s="1492"/>
      <c r="E54" s="146"/>
      <c r="F54" s="1302"/>
      <c r="G54" s="993" t="s">
        <v>56</v>
      </c>
      <c r="H54" s="21"/>
      <c r="I54" s="1216">
        <v>6.9</v>
      </c>
      <c r="J54" s="1217">
        <f t="shared" si="11"/>
        <v>6.9</v>
      </c>
      <c r="K54" s="1220">
        <v>6.9</v>
      </c>
      <c r="L54" s="369"/>
      <c r="M54" s="1354"/>
      <c r="N54" s="486"/>
      <c r="O54" s="855"/>
      <c r="P54" s="681"/>
      <c r="Q54" s="1495"/>
      <c r="R54" s="414"/>
      <c r="T54" s="11"/>
    </row>
    <row r="55" spans="1:21" s="1" customFormat="1" ht="17.25" customHeight="1" thickBot="1" x14ac:dyDescent="0.25">
      <c r="A55" s="1089"/>
      <c r="B55" s="33"/>
      <c r="C55" s="99"/>
      <c r="D55" s="1493"/>
      <c r="E55" s="206"/>
      <c r="F55" s="1303"/>
      <c r="G55" s="46" t="s">
        <v>34</v>
      </c>
      <c r="H55" s="22">
        <f>SUM(H52)</f>
        <v>0</v>
      </c>
      <c r="I55" s="300">
        <f>SUM(I52:I54)</f>
        <v>30.9</v>
      </c>
      <c r="J55" s="840">
        <f>SUM(J52:J54)</f>
        <v>30.9</v>
      </c>
      <c r="K55" s="962">
        <f>SUM(K52:K54)</f>
        <v>30.9</v>
      </c>
      <c r="L55" s="777">
        <f>SUM(L52:L54)</f>
        <v>0</v>
      </c>
      <c r="M55" s="1355"/>
      <c r="N55" s="170"/>
      <c r="O55" s="848"/>
      <c r="P55" s="682"/>
      <c r="Q55" s="1496"/>
      <c r="R55" s="412"/>
    </row>
    <row r="56" spans="1:21" s="1" customFormat="1" ht="30.75" customHeight="1" x14ac:dyDescent="0.2">
      <c r="A56" s="1087" t="s">
        <v>16</v>
      </c>
      <c r="B56" s="42" t="s">
        <v>35</v>
      </c>
      <c r="C56" s="98" t="s">
        <v>57</v>
      </c>
      <c r="D56" s="958" t="s">
        <v>273</v>
      </c>
      <c r="E56" s="145"/>
      <c r="F56" s="1050" t="s">
        <v>22</v>
      </c>
      <c r="G56" s="53"/>
      <c r="H56" s="57"/>
      <c r="I56" s="329"/>
      <c r="J56" s="324"/>
      <c r="K56" s="963"/>
      <c r="L56" s="966"/>
      <c r="M56" s="1062"/>
      <c r="N56" s="907"/>
      <c r="O56" s="908"/>
      <c r="P56" s="909"/>
      <c r="Q56" s="909"/>
      <c r="R56" s="414"/>
      <c r="T56" s="11"/>
      <c r="U56" s="11"/>
    </row>
    <row r="57" spans="1:21" s="1" customFormat="1" ht="69" customHeight="1" x14ac:dyDescent="0.2">
      <c r="A57" s="1088"/>
      <c r="B57" s="44"/>
      <c r="C57" s="356"/>
      <c r="D57" s="959" t="s">
        <v>272</v>
      </c>
      <c r="E57" s="146"/>
      <c r="F57" s="911"/>
      <c r="G57" s="8" t="s">
        <v>23</v>
      </c>
      <c r="H57" s="137">
        <v>8.1999999999999993</v>
      </c>
      <c r="I57" s="298">
        <v>8.1999999999999993</v>
      </c>
      <c r="J57" s="293"/>
      <c r="K57" s="965">
        <v>8.1999999999999993</v>
      </c>
      <c r="L57" s="967">
        <v>8.1999999999999993</v>
      </c>
      <c r="M57" s="916" t="s">
        <v>245</v>
      </c>
      <c r="N57" s="918" t="s">
        <v>246</v>
      </c>
      <c r="O57" s="919" t="s">
        <v>246</v>
      </c>
      <c r="P57" s="920" t="s">
        <v>246</v>
      </c>
      <c r="Q57" s="920"/>
      <c r="R57" s="414"/>
      <c r="T57" s="11"/>
      <c r="U57" s="11"/>
    </row>
    <row r="58" spans="1:21" s="1" customFormat="1" ht="42.75" customHeight="1" x14ac:dyDescent="0.2">
      <c r="A58" s="1088"/>
      <c r="B58" s="44"/>
      <c r="C58" s="356"/>
      <c r="D58" s="1333" t="s">
        <v>111</v>
      </c>
      <c r="E58" s="146"/>
      <c r="F58" s="1335"/>
      <c r="G58" s="235" t="s">
        <v>37</v>
      </c>
      <c r="H58" s="30">
        <v>5.0999999999999996</v>
      </c>
      <c r="I58" s="559">
        <v>3</v>
      </c>
      <c r="J58" s="1156">
        <f>+I58-H58</f>
        <v>-2.0999999999999996</v>
      </c>
      <c r="K58" s="960">
        <v>3</v>
      </c>
      <c r="L58" s="960">
        <v>3</v>
      </c>
      <c r="M58" s="1337" t="s">
        <v>243</v>
      </c>
      <c r="N58" s="918" t="s">
        <v>244</v>
      </c>
      <c r="O58" s="919" t="s">
        <v>244</v>
      </c>
      <c r="P58" s="920" t="s">
        <v>244</v>
      </c>
      <c r="Q58" s="1497" t="s">
        <v>314</v>
      </c>
      <c r="R58" s="414"/>
      <c r="T58" s="11"/>
      <c r="U58" s="11"/>
    </row>
    <row r="59" spans="1:21" s="1" customFormat="1" ht="16.5" customHeight="1" thickBot="1" x14ac:dyDescent="0.25">
      <c r="A59" s="1089"/>
      <c r="B59" s="33"/>
      <c r="C59" s="99"/>
      <c r="D59" s="1334"/>
      <c r="E59" s="206"/>
      <c r="F59" s="1336"/>
      <c r="G59" s="46" t="s">
        <v>34</v>
      </c>
      <c r="H59" s="22">
        <f>SUM(H57:H58)</f>
        <v>13.299999999999999</v>
      </c>
      <c r="I59" s="300">
        <f>SUM(I57:I58)</f>
        <v>11.2</v>
      </c>
      <c r="J59" s="300">
        <f>SUM(J57:J58)</f>
        <v>-2.0999999999999996</v>
      </c>
      <c r="K59" s="962">
        <f>SUM(K57:K58)</f>
        <v>11.2</v>
      </c>
      <c r="L59" s="962">
        <f>SUM(L57:L58)</f>
        <v>11.2</v>
      </c>
      <c r="M59" s="1338"/>
      <c r="N59" s="170"/>
      <c r="O59" s="848"/>
      <c r="P59" s="682"/>
      <c r="Q59" s="1498"/>
      <c r="R59" s="412"/>
      <c r="U59" s="11"/>
    </row>
    <row r="60" spans="1:21" s="1" customFormat="1" ht="37.5" customHeight="1" x14ac:dyDescent="0.2">
      <c r="A60" s="1087" t="s">
        <v>16</v>
      </c>
      <c r="B60" s="42" t="s">
        <v>35</v>
      </c>
      <c r="C60" s="98" t="s">
        <v>58</v>
      </c>
      <c r="D60" s="1339" t="s">
        <v>115</v>
      </c>
      <c r="E60" s="145"/>
      <c r="F60" s="784" t="s">
        <v>22</v>
      </c>
      <c r="G60" s="4" t="s">
        <v>23</v>
      </c>
      <c r="H60" s="65">
        <v>50</v>
      </c>
      <c r="I60" s="297">
        <v>50</v>
      </c>
      <c r="J60" s="292"/>
      <c r="K60" s="973">
        <v>50</v>
      </c>
      <c r="L60" s="176"/>
      <c r="M60" s="1340" t="s">
        <v>136</v>
      </c>
      <c r="N60" s="842" t="s">
        <v>117</v>
      </c>
      <c r="O60" s="850" t="s">
        <v>117</v>
      </c>
      <c r="P60" s="844"/>
      <c r="Q60" s="844"/>
      <c r="R60" s="414"/>
      <c r="T60" s="11"/>
    </row>
    <row r="61" spans="1:21" s="1" customFormat="1" ht="17.25" customHeight="1" x14ac:dyDescent="0.2">
      <c r="A61" s="1088"/>
      <c r="B61" s="44"/>
      <c r="C61" s="163"/>
      <c r="D61" s="1327"/>
      <c r="E61" s="146"/>
      <c r="F61" s="1055"/>
      <c r="G61" s="867" t="s">
        <v>34</v>
      </c>
      <c r="H61" s="980">
        <f t="shared" ref="H61:K61" si="12">H60</f>
        <v>50</v>
      </c>
      <c r="I61" s="872">
        <f t="shared" ref="I61" si="13">I60</f>
        <v>50</v>
      </c>
      <c r="J61" s="871"/>
      <c r="K61" s="984">
        <f t="shared" si="12"/>
        <v>50</v>
      </c>
      <c r="L61" s="873"/>
      <c r="M61" s="1341"/>
      <c r="N61" s="486"/>
      <c r="O61" s="855"/>
      <c r="P61" s="722"/>
      <c r="Q61" s="681"/>
      <c r="R61" s="412"/>
    </row>
    <row r="62" spans="1:21" s="1" customFormat="1" ht="15.75" customHeight="1" thickBot="1" x14ac:dyDescent="0.25">
      <c r="A62" s="1090" t="s">
        <v>16</v>
      </c>
      <c r="B62" s="264" t="s">
        <v>35</v>
      </c>
      <c r="C62" s="1356" t="s">
        <v>44</v>
      </c>
      <c r="D62" s="1357"/>
      <c r="E62" s="1357"/>
      <c r="F62" s="1357"/>
      <c r="G62" s="1358"/>
      <c r="H62" s="981">
        <f t="shared" ref="H62" si="14">+H61+H51+H49+H46+H59</f>
        <v>1069.2</v>
      </c>
      <c r="I62" s="891">
        <f>+I61+I51+I49+I46+I59+I55</f>
        <v>1157.4000000000001</v>
      </c>
      <c r="J62" s="891">
        <f>+J61+J51+J49+J46+J59+J55</f>
        <v>88.199999999999974</v>
      </c>
      <c r="K62" s="986">
        <f>+K61+K51+K49+K46+K59+K55</f>
        <v>1154.2</v>
      </c>
      <c r="L62" s="1221">
        <f>+L61+L51+L49+L46+L59+L55</f>
        <v>1074.4000000000001</v>
      </c>
      <c r="M62" s="1359"/>
      <c r="N62" s="1360"/>
      <c r="O62" s="1360"/>
      <c r="P62" s="1360"/>
      <c r="Q62" s="1361"/>
      <c r="R62" s="414"/>
      <c r="S62" s="198"/>
      <c r="T62" s="198"/>
      <c r="U62" s="11"/>
    </row>
    <row r="63" spans="1:21" s="1" customFormat="1" ht="13.5" thickBot="1" x14ac:dyDescent="0.25">
      <c r="A63" s="1091" t="s">
        <v>16</v>
      </c>
      <c r="B63" s="40" t="s">
        <v>39</v>
      </c>
      <c r="C63" s="1362" t="s">
        <v>54</v>
      </c>
      <c r="D63" s="1363"/>
      <c r="E63" s="1363"/>
      <c r="F63" s="1363"/>
      <c r="G63" s="1363"/>
      <c r="H63" s="1363"/>
      <c r="I63" s="1363"/>
      <c r="J63" s="1363"/>
      <c r="K63" s="1363"/>
      <c r="L63" s="1364"/>
      <c r="M63" s="1363"/>
      <c r="N63" s="1363"/>
      <c r="O63" s="1363"/>
      <c r="P63" s="1363"/>
      <c r="Q63" s="1365"/>
      <c r="R63" s="414"/>
      <c r="S63" s="198"/>
    </row>
    <row r="64" spans="1:21" s="1" customFormat="1" ht="18.75" customHeight="1" x14ac:dyDescent="0.2">
      <c r="A64" s="1366" t="s">
        <v>16</v>
      </c>
      <c r="B64" s="1369" t="s">
        <v>39</v>
      </c>
      <c r="C64" s="1372" t="s">
        <v>16</v>
      </c>
      <c r="D64" s="1391" t="s">
        <v>288</v>
      </c>
      <c r="E64" s="1394" t="s">
        <v>55</v>
      </c>
      <c r="F64" s="1397" t="s">
        <v>52</v>
      </c>
      <c r="G64" s="255" t="s">
        <v>23</v>
      </c>
      <c r="H64" s="37">
        <v>50</v>
      </c>
      <c r="I64" s="314">
        <v>50</v>
      </c>
      <c r="J64" s="308"/>
      <c r="K64" s="66"/>
      <c r="L64" s="225"/>
      <c r="M64" s="1385" t="s">
        <v>102</v>
      </c>
      <c r="N64" s="1388">
        <v>100</v>
      </c>
      <c r="O64" s="1382"/>
      <c r="P64" s="1075"/>
      <c r="Q64" s="1075"/>
      <c r="R64" s="412"/>
    </row>
    <row r="65" spans="1:26" s="1" customFormat="1" ht="18.75" customHeight="1" x14ac:dyDescent="0.2">
      <c r="A65" s="1367"/>
      <c r="B65" s="1370"/>
      <c r="C65" s="1373"/>
      <c r="D65" s="1392"/>
      <c r="E65" s="1395"/>
      <c r="F65" s="1398"/>
      <c r="G65" s="243"/>
      <c r="H65" s="236"/>
      <c r="I65" s="301"/>
      <c r="J65" s="294"/>
      <c r="K65" s="968"/>
      <c r="L65" s="365"/>
      <c r="M65" s="1386"/>
      <c r="N65" s="1389"/>
      <c r="O65" s="1383"/>
      <c r="P65" s="1076"/>
      <c r="Q65" s="1076"/>
      <c r="R65" s="414"/>
      <c r="T65" s="11"/>
    </row>
    <row r="66" spans="1:26" s="1" customFormat="1" ht="16.5" customHeight="1" thickBot="1" x14ac:dyDescent="0.25">
      <c r="A66" s="1368"/>
      <c r="B66" s="1371"/>
      <c r="C66" s="1374"/>
      <c r="D66" s="1393"/>
      <c r="E66" s="1396"/>
      <c r="F66" s="1399"/>
      <c r="G66" s="1069" t="s">
        <v>34</v>
      </c>
      <c r="H66" s="158">
        <f t="shared" ref="H66:I66" si="15">SUM(H64:H64)</f>
        <v>50</v>
      </c>
      <c r="I66" s="328">
        <f t="shared" si="15"/>
        <v>50</v>
      </c>
      <c r="J66" s="323"/>
      <c r="K66" s="55"/>
      <c r="L66" s="366"/>
      <c r="M66" s="1387"/>
      <c r="N66" s="1390"/>
      <c r="O66" s="1384"/>
      <c r="P66" s="861"/>
      <c r="Q66" s="861"/>
      <c r="R66" s="412"/>
      <c r="T66" s="11"/>
    </row>
    <row r="67" spans="1:26" s="1" customFormat="1" ht="26.25" customHeight="1" x14ac:dyDescent="0.2">
      <c r="A67" s="1366" t="s">
        <v>16</v>
      </c>
      <c r="B67" s="1369" t="s">
        <v>39</v>
      </c>
      <c r="C67" s="1372" t="s">
        <v>35</v>
      </c>
      <c r="D67" s="1406" t="s">
        <v>282</v>
      </c>
      <c r="E67" s="1408" t="s">
        <v>55</v>
      </c>
      <c r="F67" s="1397" t="s">
        <v>22</v>
      </c>
      <c r="G67" s="255" t="s">
        <v>23</v>
      </c>
      <c r="H67" s="37">
        <v>110</v>
      </c>
      <c r="I67" s="314">
        <v>110</v>
      </c>
      <c r="J67" s="308"/>
      <c r="K67" s="66"/>
      <c r="L67" s="485"/>
      <c r="M67" s="1413" t="s">
        <v>223</v>
      </c>
      <c r="N67" s="1388">
        <v>1</v>
      </c>
      <c r="O67" s="1382"/>
      <c r="P67" s="1075"/>
      <c r="Q67" s="1075"/>
      <c r="R67" s="412"/>
      <c r="V67" s="11"/>
    </row>
    <row r="68" spans="1:26" s="1" customFormat="1" ht="15.75" customHeight="1" thickBot="1" x14ac:dyDescent="0.25">
      <c r="A68" s="1368"/>
      <c r="B68" s="1371"/>
      <c r="C68" s="1374"/>
      <c r="D68" s="1407"/>
      <c r="E68" s="1409"/>
      <c r="F68" s="1399"/>
      <c r="G68" s="1069" t="s">
        <v>34</v>
      </c>
      <c r="H68" s="158">
        <f>SUM(H67:H67)</f>
        <v>110</v>
      </c>
      <c r="I68" s="328">
        <f>SUM(I67:I67)</f>
        <v>110</v>
      </c>
      <c r="J68" s="323"/>
      <c r="K68" s="55"/>
      <c r="L68" s="366"/>
      <c r="M68" s="1338"/>
      <c r="N68" s="1390"/>
      <c r="O68" s="1384"/>
      <c r="P68" s="861"/>
      <c r="Q68" s="861"/>
      <c r="R68" s="412"/>
      <c r="U68" s="11"/>
    </row>
    <row r="69" spans="1:26" s="1" customFormat="1" ht="16.5" customHeight="1" x14ac:dyDescent="0.2">
      <c r="A69" s="1366" t="s">
        <v>16</v>
      </c>
      <c r="B69" s="1369" t="s">
        <v>39</v>
      </c>
      <c r="C69" s="1372" t="s">
        <v>39</v>
      </c>
      <c r="D69" s="1375" t="s">
        <v>284</v>
      </c>
      <c r="E69" s="1378" t="s">
        <v>98</v>
      </c>
      <c r="F69" s="1380" t="s">
        <v>53</v>
      </c>
      <c r="G69" s="789" t="s">
        <v>23</v>
      </c>
      <c r="H69" s="30">
        <v>50</v>
      </c>
      <c r="I69" s="327">
        <v>50</v>
      </c>
      <c r="J69" s="322"/>
      <c r="K69" s="960"/>
      <c r="L69" s="790"/>
      <c r="M69" s="1400" t="s">
        <v>224</v>
      </c>
      <c r="N69" s="480">
        <v>100</v>
      </c>
      <c r="O69" s="728"/>
      <c r="P69" s="1075"/>
      <c r="Q69" s="481"/>
      <c r="R69" s="413"/>
      <c r="S69" s="11"/>
      <c r="U69" s="11"/>
    </row>
    <row r="70" spans="1:26" s="1" customFormat="1" ht="16.5" customHeight="1" x14ac:dyDescent="0.2">
      <c r="A70" s="1367"/>
      <c r="B70" s="1370"/>
      <c r="C70" s="1373"/>
      <c r="D70" s="1376"/>
      <c r="E70" s="1379"/>
      <c r="F70" s="1302"/>
      <c r="G70" s="875" t="s">
        <v>168</v>
      </c>
      <c r="H70" s="876">
        <v>4.8</v>
      </c>
      <c r="I70" s="877">
        <v>4.8</v>
      </c>
      <c r="J70" s="878"/>
      <c r="K70" s="964"/>
      <c r="L70" s="1044"/>
      <c r="M70" s="1401"/>
      <c r="N70" s="1045"/>
      <c r="O70" s="1046"/>
      <c r="P70" s="1047"/>
      <c r="Q70" s="1135"/>
      <c r="R70" s="413"/>
      <c r="S70" s="11"/>
      <c r="U70" s="11"/>
    </row>
    <row r="71" spans="1:26" s="1" customFormat="1" ht="15" customHeight="1" x14ac:dyDescent="0.2">
      <c r="A71" s="1367"/>
      <c r="B71" s="1370"/>
      <c r="C71" s="1373"/>
      <c r="D71" s="1376"/>
      <c r="E71" s="1379"/>
      <c r="F71" s="1302"/>
      <c r="G71" s="875" t="s">
        <v>93</v>
      </c>
      <c r="H71" s="876">
        <v>1000</v>
      </c>
      <c r="I71" s="877">
        <v>1000</v>
      </c>
      <c r="J71" s="878"/>
      <c r="K71" s="964">
        <v>548</v>
      </c>
      <c r="L71" s="976"/>
      <c r="M71" s="1077" t="s">
        <v>118</v>
      </c>
      <c r="N71" s="141">
        <v>70</v>
      </c>
      <c r="O71" s="673">
        <v>100</v>
      </c>
      <c r="P71" s="1076"/>
      <c r="Q71" s="138"/>
      <c r="R71" s="413"/>
      <c r="S71" s="11"/>
    </row>
    <row r="72" spans="1:26" s="1" customFormat="1" ht="15.75" customHeight="1" thickBot="1" x14ac:dyDescent="0.25">
      <c r="A72" s="1368"/>
      <c r="B72" s="1371"/>
      <c r="C72" s="1374"/>
      <c r="D72" s="1377"/>
      <c r="E72" s="144" t="s">
        <v>55</v>
      </c>
      <c r="F72" s="1381"/>
      <c r="G72" s="797" t="s">
        <v>34</v>
      </c>
      <c r="H72" s="22">
        <f>SUM(H69:H71)</f>
        <v>1054.8</v>
      </c>
      <c r="I72" s="300">
        <f>SUM(I69:I71)</f>
        <v>1054.8</v>
      </c>
      <c r="J72" s="18"/>
      <c r="K72" s="962">
        <f>SUM(K69:K71)</f>
        <v>548</v>
      </c>
      <c r="L72" s="18"/>
      <c r="M72" s="1068"/>
      <c r="N72" s="62"/>
      <c r="O72" s="488"/>
      <c r="P72" s="63"/>
      <c r="Q72" s="63"/>
      <c r="R72" s="412"/>
    </row>
    <row r="73" spans="1:26" s="1" customFormat="1" ht="18" customHeight="1" x14ac:dyDescent="0.2">
      <c r="A73" s="1366" t="s">
        <v>16</v>
      </c>
      <c r="B73" s="1369" t="s">
        <v>39</v>
      </c>
      <c r="C73" s="1372" t="s">
        <v>43</v>
      </c>
      <c r="D73" s="1406" t="s">
        <v>280</v>
      </c>
      <c r="E73" s="1378" t="s">
        <v>98</v>
      </c>
      <c r="F73" s="1411" t="s">
        <v>53</v>
      </c>
      <c r="G73" s="382" t="s">
        <v>168</v>
      </c>
      <c r="H73" s="30">
        <v>100</v>
      </c>
      <c r="I73" s="327">
        <v>100</v>
      </c>
      <c r="J73" s="322"/>
      <c r="K73" s="960"/>
      <c r="L73" s="373"/>
      <c r="M73" s="1413" t="s">
        <v>289</v>
      </c>
      <c r="N73" s="1064">
        <v>40</v>
      </c>
      <c r="O73" s="1060">
        <v>100</v>
      </c>
      <c r="P73" s="1075"/>
      <c r="Q73" s="1075"/>
      <c r="R73" s="1489"/>
    </row>
    <row r="74" spans="1:26" s="1" customFormat="1" ht="18" customHeight="1" x14ac:dyDescent="0.2">
      <c r="A74" s="1367"/>
      <c r="B74" s="1370"/>
      <c r="C74" s="1373"/>
      <c r="D74" s="1410"/>
      <c r="E74" s="1379"/>
      <c r="F74" s="1335"/>
      <c r="G74" s="382" t="s">
        <v>56</v>
      </c>
      <c r="H74" s="30">
        <v>250</v>
      </c>
      <c r="I74" s="327">
        <v>250</v>
      </c>
      <c r="J74" s="322"/>
      <c r="K74" s="960"/>
      <c r="L74" s="373"/>
      <c r="M74" s="1414"/>
      <c r="N74" s="1065"/>
      <c r="O74" s="1061"/>
      <c r="P74" s="1076"/>
      <c r="Q74" s="1076"/>
      <c r="R74" s="1489"/>
    </row>
    <row r="75" spans="1:26" s="1" customFormat="1" ht="24.75" customHeight="1" x14ac:dyDescent="0.2">
      <c r="A75" s="1367"/>
      <c r="B75" s="1370"/>
      <c r="C75" s="1373"/>
      <c r="D75" s="1410"/>
      <c r="E75" s="1379"/>
      <c r="F75" s="1335"/>
      <c r="G75" s="975" t="s">
        <v>23</v>
      </c>
      <c r="H75" s="876"/>
      <c r="I75" s="877"/>
      <c r="J75" s="878"/>
      <c r="K75" s="964">
        <v>400</v>
      </c>
      <c r="L75" s="976">
        <v>100</v>
      </c>
      <c r="M75" s="1414"/>
      <c r="N75" s="1065"/>
      <c r="O75" s="1061"/>
      <c r="P75" s="1076"/>
      <c r="Q75" s="1076"/>
      <c r="R75" s="1489"/>
      <c r="V75" s="11"/>
    </row>
    <row r="76" spans="1:26" s="1" customFormat="1" ht="16.5" customHeight="1" x14ac:dyDescent="0.2">
      <c r="A76" s="1367"/>
      <c r="B76" s="1370"/>
      <c r="C76" s="1373"/>
      <c r="D76" s="1410"/>
      <c r="E76" s="1404" t="s">
        <v>55</v>
      </c>
      <c r="F76" s="1335"/>
      <c r="G76" s="874"/>
      <c r="H76" s="364"/>
      <c r="I76" s="370"/>
      <c r="J76" s="648"/>
      <c r="K76" s="961"/>
      <c r="L76" s="367"/>
      <c r="M76" s="865" t="s">
        <v>260</v>
      </c>
      <c r="N76" s="793"/>
      <c r="O76" s="794">
        <v>1</v>
      </c>
      <c r="P76" s="695"/>
      <c r="Q76" s="923"/>
      <c r="R76" s="1489"/>
      <c r="V76" s="11"/>
    </row>
    <row r="77" spans="1:26" s="1" customFormat="1" ht="15.75" customHeight="1" thickBot="1" x14ac:dyDescent="0.25">
      <c r="A77" s="1368"/>
      <c r="B77" s="1371"/>
      <c r="C77" s="1374"/>
      <c r="D77" s="1407"/>
      <c r="E77" s="1405"/>
      <c r="F77" s="1412"/>
      <c r="G77" s="1069" t="s">
        <v>34</v>
      </c>
      <c r="H77" s="158">
        <f t="shared" ref="H77:I77" si="16">SUM(H73:H75)</f>
        <v>350</v>
      </c>
      <c r="I77" s="328">
        <f t="shared" si="16"/>
        <v>350</v>
      </c>
      <c r="J77" s="323"/>
      <c r="K77" s="55">
        <f>SUM(K73:K76)</f>
        <v>400</v>
      </c>
      <c r="L77" s="748">
        <f>SUM(L73:L76)</f>
        <v>100</v>
      </c>
      <c r="M77" s="1063" t="s">
        <v>249</v>
      </c>
      <c r="N77" s="1065"/>
      <c r="O77" s="1065"/>
      <c r="P77" s="864">
        <v>2</v>
      </c>
      <c r="Q77" s="864"/>
      <c r="R77" s="1490"/>
    </row>
    <row r="78" spans="1:26" s="1" customFormat="1" ht="14.25" customHeight="1" x14ac:dyDescent="0.2">
      <c r="A78" s="1366" t="s">
        <v>16</v>
      </c>
      <c r="B78" s="1369" t="s">
        <v>39</v>
      </c>
      <c r="C78" s="1418" t="s">
        <v>57</v>
      </c>
      <c r="D78" s="1421" t="s">
        <v>285</v>
      </c>
      <c r="E78" s="767" t="s">
        <v>55</v>
      </c>
      <c r="F78" s="1380" t="s">
        <v>53</v>
      </c>
      <c r="G78" s="768" t="s">
        <v>168</v>
      </c>
      <c r="H78" s="209">
        <v>6</v>
      </c>
      <c r="I78" s="514">
        <v>6</v>
      </c>
      <c r="J78" s="515"/>
      <c r="K78" s="970"/>
      <c r="L78" s="771"/>
      <c r="M78" s="1003" t="s">
        <v>61</v>
      </c>
      <c r="N78" s="1004">
        <v>100</v>
      </c>
      <c r="O78" s="683"/>
      <c r="P78" s="687"/>
      <c r="Q78" s="54"/>
      <c r="R78" s="413"/>
      <c r="S78" s="11"/>
      <c r="U78" s="11"/>
      <c r="V78" s="11"/>
    </row>
    <row r="79" spans="1:26" s="1" customFormat="1" ht="14.25" customHeight="1" x14ac:dyDescent="0.2">
      <c r="A79" s="1367"/>
      <c r="B79" s="1370"/>
      <c r="C79" s="1419"/>
      <c r="D79" s="1422"/>
      <c r="E79" s="1430" t="s">
        <v>97</v>
      </c>
      <c r="F79" s="1428"/>
      <c r="G79" s="992"/>
      <c r="H79" s="193"/>
      <c r="I79" s="303"/>
      <c r="J79" s="922"/>
      <c r="K79" s="988"/>
      <c r="L79" s="545"/>
      <c r="M79" s="1415"/>
      <c r="N79" s="218"/>
      <c r="O79" s="1002"/>
      <c r="P79" s="260"/>
      <c r="Q79" s="1136"/>
      <c r="R79" s="412"/>
      <c r="S79" s="11"/>
      <c r="U79" s="11"/>
      <c r="Z79" s="11"/>
    </row>
    <row r="80" spans="1:26" s="1" customFormat="1" ht="14.25" customHeight="1" x14ac:dyDescent="0.2">
      <c r="A80" s="1367"/>
      <c r="B80" s="1370"/>
      <c r="C80" s="1419"/>
      <c r="D80" s="1423"/>
      <c r="E80" s="1431"/>
      <c r="F80" s="1429"/>
      <c r="G80" s="991"/>
      <c r="H80" s="193"/>
      <c r="I80" s="303"/>
      <c r="J80" s="922"/>
      <c r="K80" s="988"/>
      <c r="L80" s="374"/>
      <c r="M80" s="1415"/>
      <c r="N80" s="215"/>
      <c r="O80" s="685"/>
      <c r="P80" s="260"/>
      <c r="Q80" s="216"/>
      <c r="R80" s="412"/>
      <c r="S80" s="198"/>
      <c r="U80" s="11"/>
    </row>
    <row r="81" spans="1:26" s="1" customFormat="1" ht="14.25" customHeight="1" thickBot="1" x14ac:dyDescent="0.25">
      <c r="A81" s="1368"/>
      <c r="B81" s="1371"/>
      <c r="C81" s="1420"/>
      <c r="D81" s="1424"/>
      <c r="E81" s="1432"/>
      <c r="F81" s="1381"/>
      <c r="G81" s="46" t="s">
        <v>34</v>
      </c>
      <c r="H81" s="158">
        <f>SUM(H78:H80)</f>
        <v>6</v>
      </c>
      <c r="I81" s="328">
        <f>SUM(I78:I80)</f>
        <v>6</v>
      </c>
      <c r="J81" s="323"/>
      <c r="K81" s="55"/>
      <c r="L81" s="366"/>
      <c r="M81" s="1005"/>
      <c r="N81" s="1006"/>
      <c r="O81" s="686"/>
      <c r="P81" s="1007"/>
      <c r="Q81" s="219"/>
      <c r="R81" s="412"/>
      <c r="S81" s="11"/>
    </row>
    <row r="82" spans="1:26" s="1" customFormat="1" ht="14.25" customHeight="1" x14ac:dyDescent="0.2">
      <c r="A82" s="1366" t="s">
        <v>16</v>
      </c>
      <c r="B82" s="1369" t="s">
        <v>39</v>
      </c>
      <c r="C82" s="1418" t="s">
        <v>58</v>
      </c>
      <c r="D82" s="1421" t="s">
        <v>137</v>
      </c>
      <c r="E82" s="767" t="s">
        <v>55</v>
      </c>
      <c r="F82" s="1380" t="s">
        <v>53</v>
      </c>
      <c r="G82" s="768" t="s">
        <v>56</v>
      </c>
      <c r="H82" s="209">
        <v>11.8</v>
      </c>
      <c r="I82" s="514">
        <v>11.8</v>
      </c>
      <c r="J82" s="515"/>
      <c r="K82" s="970"/>
      <c r="L82" s="771"/>
      <c r="M82" s="1003" t="s">
        <v>102</v>
      </c>
      <c r="N82" s="1004"/>
      <c r="O82" s="683"/>
      <c r="P82" s="687"/>
      <c r="Q82" s="54"/>
      <c r="R82" s="413"/>
      <c r="S82" s="11"/>
      <c r="U82" s="11"/>
      <c r="V82" s="11"/>
    </row>
    <row r="83" spans="1:26" s="1" customFormat="1" ht="14.25" customHeight="1" x14ac:dyDescent="0.2">
      <c r="A83" s="1367"/>
      <c r="B83" s="1370"/>
      <c r="C83" s="1419"/>
      <c r="D83" s="1422"/>
      <c r="E83" s="1430" t="s">
        <v>97</v>
      </c>
      <c r="F83" s="1428"/>
      <c r="G83" s="992"/>
      <c r="H83" s="193"/>
      <c r="I83" s="303"/>
      <c r="J83" s="922"/>
      <c r="K83" s="988"/>
      <c r="L83" s="545"/>
      <c r="M83" s="1427" t="s">
        <v>122</v>
      </c>
      <c r="N83" s="212">
        <v>1</v>
      </c>
      <c r="O83" s="684"/>
      <c r="P83" s="259"/>
      <c r="Q83" s="213"/>
      <c r="R83" s="412"/>
      <c r="S83" s="11"/>
      <c r="U83" s="11"/>
      <c r="Z83" s="11"/>
    </row>
    <row r="84" spans="1:26" s="1" customFormat="1" ht="14.25" customHeight="1" x14ac:dyDescent="0.2">
      <c r="A84" s="1367"/>
      <c r="B84" s="1370"/>
      <c r="C84" s="1419"/>
      <c r="D84" s="1423"/>
      <c r="E84" s="1431"/>
      <c r="F84" s="1429"/>
      <c r="G84" s="991"/>
      <c r="H84" s="193"/>
      <c r="I84" s="303"/>
      <c r="J84" s="922"/>
      <c r="K84" s="988"/>
      <c r="L84" s="374"/>
      <c r="M84" s="1415"/>
      <c r="N84" s="215"/>
      <c r="O84" s="685"/>
      <c r="P84" s="260"/>
      <c r="Q84" s="216"/>
      <c r="R84" s="412"/>
      <c r="S84" s="198"/>
      <c r="U84" s="11"/>
    </row>
    <row r="85" spans="1:26" s="1" customFormat="1" ht="14.25" customHeight="1" thickBot="1" x14ac:dyDescent="0.25">
      <c r="A85" s="1368"/>
      <c r="B85" s="1371"/>
      <c r="C85" s="1420"/>
      <c r="D85" s="1424"/>
      <c r="E85" s="1432"/>
      <c r="F85" s="1381"/>
      <c r="G85" s="46" t="s">
        <v>34</v>
      </c>
      <c r="H85" s="158">
        <f>SUM(H82:H84)</f>
        <v>11.8</v>
      </c>
      <c r="I85" s="328">
        <f>SUM(I82:I84)</f>
        <v>11.8</v>
      </c>
      <c r="J85" s="323"/>
      <c r="K85" s="55"/>
      <c r="L85" s="366"/>
      <c r="M85" s="1005"/>
      <c r="N85" s="1006"/>
      <c r="O85" s="686"/>
      <c r="P85" s="1007"/>
      <c r="Q85" s="219"/>
      <c r="R85" s="412"/>
      <c r="S85" s="11"/>
    </row>
    <row r="86" spans="1:26" s="1" customFormat="1" ht="28.5" customHeight="1" x14ac:dyDescent="0.2">
      <c r="A86" s="1366" t="s">
        <v>16</v>
      </c>
      <c r="B86" s="1369" t="s">
        <v>39</v>
      </c>
      <c r="C86" s="1372" t="s">
        <v>21</v>
      </c>
      <c r="D86" s="1391" t="s">
        <v>258</v>
      </c>
      <c r="E86" s="818" t="s">
        <v>55</v>
      </c>
      <c r="F86" s="1411" t="s">
        <v>53</v>
      </c>
      <c r="G86" s="798" t="s">
        <v>23</v>
      </c>
      <c r="H86" s="37">
        <v>40</v>
      </c>
      <c r="I86" s="314">
        <v>40</v>
      </c>
      <c r="J86" s="308"/>
      <c r="K86" s="66"/>
      <c r="L86" s="225"/>
      <c r="M86" s="819" t="s">
        <v>119</v>
      </c>
      <c r="N86" s="821">
        <v>1</v>
      </c>
      <c r="O86" s="822"/>
      <c r="P86" s="823"/>
      <c r="Q86" s="1137"/>
      <c r="R86" s="414"/>
      <c r="U86" s="11"/>
    </row>
    <row r="87" spans="1:26" s="1" customFormat="1" ht="19.5" customHeight="1" x14ac:dyDescent="0.2">
      <c r="A87" s="1367"/>
      <c r="B87" s="1370"/>
      <c r="C87" s="1373"/>
      <c r="D87" s="1392"/>
      <c r="E87" s="1416" t="s">
        <v>97</v>
      </c>
      <c r="F87" s="1335"/>
      <c r="G87" s="812" t="s">
        <v>56</v>
      </c>
      <c r="H87" s="30"/>
      <c r="I87" s="327"/>
      <c r="J87" s="322"/>
      <c r="K87" s="960">
        <v>295</v>
      </c>
      <c r="L87" s="373">
        <v>300</v>
      </c>
      <c r="M87" s="1425" t="s">
        <v>275</v>
      </c>
      <c r="N87" s="107"/>
      <c r="O87" s="928">
        <v>20</v>
      </c>
      <c r="P87" s="108">
        <v>50</v>
      </c>
      <c r="Q87" s="1138"/>
      <c r="R87" s="414"/>
    </row>
    <row r="88" spans="1:26" s="1" customFormat="1" ht="15.75" customHeight="1" thickBot="1" x14ac:dyDescent="0.25">
      <c r="A88" s="1368"/>
      <c r="B88" s="1371"/>
      <c r="C88" s="1374"/>
      <c r="D88" s="1393"/>
      <c r="E88" s="1417"/>
      <c r="F88" s="1412"/>
      <c r="G88" s="797" t="s">
        <v>34</v>
      </c>
      <c r="H88" s="22">
        <f t="shared" ref="H88:L88" si="17">SUM(H86:H87)</f>
        <v>40</v>
      </c>
      <c r="I88" s="300">
        <f t="shared" ref="I88" si="18">SUM(I86:I87)</f>
        <v>40</v>
      </c>
      <c r="J88" s="18"/>
      <c r="K88" s="962">
        <f t="shared" si="17"/>
        <v>295</v>
      </c>
      <c r="L88" s="368">
        <f t="shared" si="17"/>
        <v>300</v>
      </c>
      <c r="M88" s="1426"/>
      <c r="N88" s="141"/>
      <c r="O88" s="927"/>
      <c r="P88" s="138"/>
      <c r="Q88" s="1139"/>
      <c r="R88" s="412"/>
    </row>
    <row r="89" spans="1:26" s="1" customFormat="1" ht="28.5" customHeight="1" x14ac:dyDescent="0.2">
      <c r="A89" s="1366" t="s">
        <v>16</v>
      </c>
      <c r="B89" s="1369" t="s">
        <v>39</v>
      </c>
      <c r="C89" s="1372" t="s">
        <v>59</v>
      </c>
      <c r="D89" s="1406" t="s">
        <v>269</v>
      </c>
      <c r="E89" s="1408" t="s">
        <v>55</v>
      </c>
      <c r="F89" s="1397" t="s">
        <v>53</v>
      </c>
      <c r="G89" s="255" t="s">
        <v>23</v>
      </c>
      <c r="H89" s="37">
        <v>33</v>
      </c>
      <c r="I89" s="314">
        <v>33</v>
      </c>
      <c r="J89" s="308"/>
      <c r="K89" s="66">
        <v>138.80000000000001</v>
      </c>
      <c r="L89" s="225">
        <v>1056</v>
      </c>
      <c r="M89" s="1062" t="s">
        <v>274</v>
      </c>
      <c r="N89" s="821">
        <v>1</v>
      </c>
      <c r="O89" s="821"/>
      <c r="P89" s="481"/>
      <c r="Q89" s="481"/>
      <c r="R89" s="412"/>
      <c r="V89" s="11"/>
    </row>
    <row r="90" spans="1:26" s="1" customFormat="1" ht="30.75" customHeight="1" x14ac:dyDescent="0.2">
      <c r="A90" s="1367"/>
      <c r="B90" s="1370"/>
      <c r="C90" s="1373"/>
      <c r="D90" s="1410"/>
      <c r="E90" s="1433"/>
      <c r="F90" s="1398"/>
      <c r="G90" s="874"/>
      <c r="H90" s="364"/>
      <c r="I90" s="370"/>
      <c r="J90" s="648"/>
      <c r="K90" s="961"/>
      <c r="L90" s="367"/>
      <c r="M90" s="899" t="s">
        <v>248</v>
      </c>
      <c r="N90" s="94"/>
      <c r="O90" s="793">
        <v>1</v>
      </c>
      <c r="P90" s="902"/>
      <c r="Q90" s="902"/>
      <c r="R90" s="412"/>
      <c r="U90" s="11"/>
      <c r="V90" s="11"/>
    </row>
    <row r="91" spans="1:26" s="1" customFormat="1" ht="15.75" customHeight="1" thickBot="1" x14ac:dyDescent="0.25">
      <c r="A91" s="1368"/>
      <c r="B91" s="1371"/>
      <c r="C91" s="1374"/>
      <c r="D91" s="1407"/>
      <c r="E91" s="1409"/>
      <c r="F91" s="1399"/>
      <c r="G91" s="735" t="s">
        <v>34</v>
      </c>
      <c r="H91" s="698">
        <f t="shared" ref="H91:L91" si="19">SUM(H89:H90)</f>
        <v>33</v>
      </c>
      <c r="I91" s="699">
        <f t="shared" ref="I91" si="20">SUM(I89:I90)</f>
        <v>33</v>
      </c>
      <c r="J91" s="700"/>
      <c r="K91" s="969">
        <f t="shared" si="19"/>
        <v>138.80000000000001</v>
      </c>
      <c r="L91" s="738">
        <f t="shared" si="19"/>
        <v>1056</v>
      </c>
      <c r="M91" s="898" t="s">
        <v>268</v>
      </c>
      <c r="N91" s="901"/>
      <c r="O91" s="901"/>
      <c r="P91" s="705">
        <v>40</v>
      </c>
      <c r="Q91" s="1140"/>
      <c r="R91" s="412"/>
    </row>
    <row r="92" spans="1:26" s="1" customFormat="1" ht="42" customHeight="1" x14ac:dyDescent="0.2">
      <c r="A92" s="1092" t="s">
        <v>16</v>
      </c>
      <c r="B92" s="1057" t="s">
        <v>39</v>
      </c>
      <c r="C92" s="1058" t="s">
        <v>60</v>
      </c>
      <c r="D92" s="693" t="s">
        <v>134</v>
      </c>
      <c r="E92" s="1378" t="s">
        <v>97</v>
      </c>
      <c r="F92" s="1051" t="s">
        <v>103</v>
      </c>
      <c r="G92" s="798"/>
      <c r="H92" s="57"/>
      <c r="I92" s="329"/>
      <c r="J92" s="324"/>
      <c r="K92" s="963"/>
      <c r="L92" s="369"/>
      <c r="M92" s="801"/>
      <c r="N92" s="24"/>
      <c r="O92" s="802"/>
      <c r="P92" s="25"/>
      <c r="Q92" s="1141"/>
      <c r="R92" s="412"/>
    </row>
    <row r="93" spans="1:26" s="1" customFormat="1" ht="32.25" customHeight="1" x14ac:dyDescent="0.2">
      <c r="A93" s="1092"/>
      <c r="B93" s="1057"/>
      <c r="C93" s="1058"/>
      <c r="D93" s="1445" t="s">
        <v>290</v>
      </c>
      <c r="E93" s="1379"/>
      <c r="F93" s="1055"/>
      <c r="G93" s="875" t="s">
        <v>23</v>
      </c>
      <c r="H93" s="876"/>
      <c r="I93" s="877"/>
      <c r="J93" s="878"/>
      <c r="K93" s="964">
        <v>180</v>
      </c>
      <c r="L93" s="372"/>
      <c r="M93" s="805" t="s">
        <v>119</v>
      </c>
      <c r="N93" s="94">
        <v>1</v>
      </c>
      <c r="O93" s="807"/>
      <c r="P93" s="95"/>
      <c r="Q93" s="1142"/>
      <c r="R93" s="414"/>
      <c r="T93" s="11"/>
      <c r="U93" s="11"/>
    </row>
    <row r="94" spans="1:26" s="1" customFormat="1" ht="30.75" customHeight="1" x14ac:dyDescent="0.2">
      <c r="A94" s="1092"/>
      <c r="B94" s="1057"/>
      <c r="C94" s="1058"/>
      <c r="D94" s="1446"/>
      <c r="E94" s="1059"/>
      <c r="F94" s="1055"/>
      <c r="G94" s="875" t="s">
        <v>168</v>
      </c>
      <c r="H94" s="876">
        <v>20.2</v>
      </c>
      <c r="I94" s="877">
        <v>20.2</v>
      </c>
      <c r="J94" s="878"/>
      <c r="K94" s="965"/>
      <c r="L94" s="372"/>
      <c r="M94" s="805" t="s">
        <v>140</v>
      </c>
      <c r="N94" s="94"/>
      <c r="O94" s="807">
        <v>162.66999999999999</v>
      </c>
      <c r="P94" s="95"/>
      <c r="Q94" s="1142"/>
      <c r="R94" s="414"/>
      <c r="T94" s="11"/>
      <c r="U94" s="11"/>
    </row>
    <row r="95" spans="1:26" s="1" customFormat="1" ht="19.5" customHeight="1" x14ac:dyDescent="0.2">
      <c r="A95" s="1092"/>
      <c r="B95" s="1057"/>
      <c r="C95" s="1058"/>
      <c r="D95" s="1446"/>
      <c r="E95" s="1059"/>
      <c r="F95" s="1055"/>
      <c r="G95" s="808"/>
      <c r="H95" s="21"/>
      <c r="I95" s="299"/>
      <c r="J95" s="156"/>
      <c r="K95" s="966"/>
      <c r="L95" s="369"/>
      <c r="M95" s="809" t="s">
        <v>220</v>
      </c>
      <c r="N95" s="94"/>
      <c r="O95" s="811">
        <v>1</v>
      </c>
      <c r="P95" s="95"/>
      <c r="Q95" s="1143"/>
      <c r="R95" s="414"/>
      <c r="U95" s="11"/>
    </row>
    <row r="96" spans="1:26" s="1" customFormat="1" ht="41.25" customHeight="1" x14ac:dyDescent="0.2">
      <c r="A96" s="1092"/>
      <c r="B96" s="1057"/>
      <c r="C96" s="1058"/>
      <c r="D96" s="1447"/>
      <c r="E96" s="1059"/>
      <c r="F96" s="1055"/>
      <c r="G96" s="808"/>
      <c r="H96" s="21"/>
      <c r="I96" s="299"/>
      <c r="J96" s="156"/>
      <c r="K96" s="966"/>
      <c r="L96" s="369"/>
      <c r="M96" s="809" t="s">
        <v>199</v>
      </c>
      <c r="N96" s="94"/>
      <c r="O96" s="811"/>
      <c r="P96" s="95"/>
      <c r="Q96" s="1143"/>
      <c r="R96" s="414"/>
      <c r="U96" s="11"/>
    </row>
    <row r="97" spans="1:22" s="1" customFormat="1" ht="17.25" customHeight="1" x14ac:dyDescent="0.2">
      <c r="A97" s="1092"/>
      <c r="B97" s="1057"/>
      <c r="C97" s="1058"/>
      <c r="D97" s="1067" t="s">
        <v>135</v>
      </c>
      <c r="E97" s="1074"/>
      <c r="F97" s="1055"/>
      <c r="G97" s="977" t="s">
        <v>168</v>
      </c>
      <c r="H97" s="137">
        <v>24</v>
      </c>
      <c r="I97" s="298">
        <v>24</v>
      </c>
      <c r="J97" s="293"/>
      <c r="K97" s="965"/>
      <c r="L97" s="372"/>
      <c r="M97" s="1323" t="s">
        <v>291</v>
      </c>
      <c r="N97" s="92">
        <v>100</v>
      </c>
      <c r="O97" s="815"/>
      <c r="P97" s="93"/>
      <c r="Q97" s="1144"/>
      <c r="R97" s="412"/>
    </row>
    <row r="98" spans="1:22" s="1" customFormat="1" ht="17.25" customHeight="1" thickBot="1" x14ac:dyDescent="0.25">
      <c r="A98" s="1092"/>
      <c r="B98" s="1057"/>
      <c r="C98" s="1058"/>
      <c r="D98" s="247"/>
      <c r="E98" s="248"/>
      <c r="F98" s="1056"/>
      <c r="G98" s="246" t="s">
        <v>34</v>
      </c>
      <c r="H98" s="22">
        <f>SUM(H92:H97)</f>
        <v>44.2</v>
      </c>
      <c r="I98" s="300">
        <f>SUM(I92:I97)</f>
        <v>44.2</v>
      </c>
      <c r="J98" s="18"/>
      <c r="K98" s="962">
        <f>SUM(K93:K97)</f>
        <v>180</v>
      </c>
      <c r="L98" s="368"/>
      <c r="M98" s="1329"/>
      <c r="N98" s="62"/>
      <c r="O98" s="817"/>
      <c r="P98" s="63"/>
      <c r="Q98" s="604"/>
      <c r="R98" s="1066"/>
    </row>
    <row r="99" spans="1:22" s="1" customFormat="1" ht="27" customHeight="1" x14ac:dyDescent="0.2">
      <c r="A99" s="1366" t="s">
        <v>16</v>
      </c>
      <c r="B99" s="1369" t="s">
        <v>39</v>
      </c>
      <c r="C99" s="1372" t="s">
        <v>190</v>
      </c>
      <c r="D99" s="1391" t="s">
        <v>256</v>
      </c>
      <c r="E99" s="1394" t="s">
        <v>55</v>
      </c>
      <c r="F99" s="1443" t="s">
        <v>22</v>
      </c>
      <c r="G99" s="255" t="s">
        <v>23</v>
      </c>
      <c r="H99" s="37"/>
      <c r="I99" s="314"/>
      <c r="J99" s="308"/>
      <c r="K99" s="66">
        <v>236</v>
      </c>
      <c r="L99" s="225"/>
      <c r="M99" s="727" t="s">
        <v>61</v>
      </c>
      <c r="N99" s="480"/>
      <c r="O99" s="728">
        <v>100</v>
      </c>
      <c r="P99" s="1075"/>
      <c r="Q99" s="481"/>
      <c r="R99" s="412"/>
    </row>
    <row r="100" spans="1:22" s="1" customFormat="1" ht="18.75" customHeight="1" thickBot="1" x14ac:dyDescent="0.25">
      <c r="A100" s="1368"/>
      <c r="B100" s="1371"/>
      <c r="C100" s="1374"/>
      <c r="D100" s="1393"/>
      <c r="E100" s="1396"/>
      <c r="F100" s="1444"/>
      <c r="G100" s="1069" t="s">
        <v>34</v>
      </c>
      <c r="H100" s="158"/>
      <c r="I100" s="328"/>
      <c r="J100" s="323"/>
      <c r="K100" s="55">
        <f t="shared" ref="K100" si="21">SUM(K99:K99)</f>
        <v>236</v>
      </c>
      <c r="L100" s="366"/>
      <c r="M100" s="730" t="s">
        <v>247</v>
      </c>
      <c r="N100" s="732"/>
      <c r="O100" s="733">
        <v>30</v>
      </c>
      <c r="P100" s="862"/>
      <c r="Q100" s="1145"/>
      <c r="R100" s="412"/>
      <c r="T100" s="11"/>
    </row>
    <row r="101" spans="1:22" s="1" customFormat="1" ht="31.5" customHeight="1" x14ac:dyDescent="0.2">
      <c r="A101" s="1366" t="s">
        <v>16</v>
      </c>
      <c r="B101" s="1369" t="s">
        <v>39</v>
      </c>
      <c r="C101" s="1418" t="s">
        <v>200</v>
      </c>
      <c r="D101" s="1406" t="s">
        <v>292</v>
      </c>
      <c r="E101" s="1408"/>
      <c r="F101" s="1397" t="s">
        <v>53</v>
      </c>
      <c r="G101" s="482" t="s">
        <v>23</v>
      </c>
      <c r="H101" s="242"/>
      <c r="I101" s="483"/>
      <c r="J101" s="484"/>
      <c r="K101" s="972">
        <v>20</v>
      </c>
      <c r="L101" s="485">
        <v>80</v>
      </c>
      <c r="M101" s="892" t="s">
        <v>248</v>
      </c>
      <c r="N101" s="1064"/>
      <c r="O101" s="1064">
        <v>1</v>
      </c>
      <c r="P101" s="1075"/>
      <c r="Q101" s="1075"/>
      <c r="R101" s="412"/>
      <c r="V101" s="11"/>
    </row>
    <row r="102" spans="1:22" s="1" customFormat="1" ht="16.5" customHeight="1" thickBot="1" x14ac:dyDescent="0.25">
      <c r="A102" s="1440"/>
      <c r="B102" s="1441"/>
      <c r="C102" s="1442"/>
      <c r="D102" s="1407"/>
      <c r="E102" s="1409"/>
      <c r="F102" s="1399"/>
      <c r="G102" s="735" t="s">
        <v>34</v>
      </c>
      <c r="H102" s="698"/>
      <c r="I102" s="699"/>
      <c r="J102" s="700"/>
      <c r="K102" s="969">
        <f t="shared" ref="K102:L102" si="22">SUM(K101:K101)</f>
        <v>20</v>
      </c>
      <c r="L102" s="738">
        <f t="shared" si="22"/>
        <v>80</v>
      </c>
      <c r="M102" s="893" t="s">
        <v>267</v>
      </c>
      <c r="N102" s="895"/>
      <c r="O102" s="896"/>
      <c r="P102" s="897">
        <v>100</v>
      </c>
      <c r="Q102" s="1146"/>
      <c r="R102" s="412"/>
      <c r="T102" s="11"/>
    </row>
    <row r="103" spans="1:22" s="1" customFormat="1" ht="16.5" customHeight="1" thickBot="1" x14ac:dyDescent="0.25">
      <c r="A103" s="1093" t="s">
        <v>16</v>
      </c>
      <c r="B103" s="38" t="s">
        <v>39</v>
      </c>
      <c r="C103" s="1434" t="s">
        <v>44</v>
      </c>
      <c r="D103" s="1435"/>
      <c r="E103" s="1435"/>
      <c r="F103" s="1435"/>
      <c r="G103" s="1436"/>
      <c r="H103" s="903">
        <f>+H98+H88+H77+H72+H85+H91+H68+H102+H100+H66+H81</f>
        <v>1699.8</v>
      </c>
      <c r="I103" s="1129">
        <f>+I98+I88+I77+I72+I85+I91+I68+I102+I100+I66+I81</f>
        <v>1699.8</v>
      </c>
      <c r="J103" s="857"/>
      <c r="K103" s="974">
        <f>+K98+K88+K77+K72+K85+K91+K68+K102+K100+K66</f>
        <v>1817.8</v>
      </c>
      <c r="L103" s="857">
        <f>+L98+L88+L77+L72+L85+L91+L68+L102+L100+L66</f>
        <v>1536</v>
      </c>
      <c r="M103" s="1437"/>
      <c r="N103" s="1438"/>
      <c r="O103" s="1438"/>
      <c r="P103" s="1438"/>
      <c r="Q103" s="1439"/>
      <c r="R103" s="413"/>
    </row>
    <row r="104" spans="1:22" s="1" customFormat="1" ht="16.5" customHeight="1" thickBot="1" x14ac:dyDescent="0.25">
      <c r="A104" s="1094" t="s">
        <v>16</v>
      </c>
      <c r="B104" s="1470" t="s">
        <v>64</v>
      </c>
      <c r="C104" s="1471"/>
      <c r="D104" s="1471"/>
      <c r="E104" s="1471"/>
      <c r="F104" s="1471"/>
      <c r="G104" s="1472"/>
      <c r="H104" s="1095">
        <f>H103+H62+H39</f>
        <v>3894.2</v>
      </c>
      <c r="I104" s="1113">
        <f>I103+I62+I39</f>
        <v>4021.7</v>
      </c>
      <c r="J104" s="1113">
        <f>J103+J62+J39</f>
        <v>127.49999999999997</v>
      </c>
      <c r="K104" s="1096">
        <f>K103+K62+K39</f>
        <v>4154.7</v>
      </c>
      <c r="L104" s="1097">
        <f>L103+L62+L39</f>
        <v>3746.6000000000004</v>
      </c>
      <c r="M104" s="1473"/>
      <c r="N104" s="1474"/>
      <c r="O104" s="1474"/>
      <c r="P104" s="1474"/>
      <c r="Q104" s="1475"/>
      <c r="R104" s="412"/>
    </row>
    <row r="105" spans="1:22" s="1" customFormat="1" ht="16.5" customHeight="1" thickBot="1" x14ac:dyDescent="0.25">
      <c r="A105" s="1098" t="s">
        <v>65</v>
      </c>
      <c r="B105" s="1476" t="s">
        <v>66</v>
      </c>
      <c r="C105" s="1477"/>
      <c r="D105" s="1477"/>
      <c r="E105" s="1477"/>
      <c r="F105" s="1477"/>
      <c r="G105" s="1478"/>
      <c r="H105" s="1099">
        <f t="shared" ref="H105:L105" si="23">H104</f>
        <v>3894.2</v>
      </c>
      <c r="I105" s="1117">
        <f t="shared" ref="I105:J105" si="24">I104</f>
        <v>4021.7</v>
      </c>
      <c r="J105" s="1117">
        <f t="shared" si="24"/>
        <v>127.49999999999997</v>
      </c>
      <c r="K105" s="1100">
        <f t="shared" si="23"/>
        <v>4154.7</v>
      </c>
      <c r="L105" s="1101">
        <f t="shared" si="23"/>
        <v>3746.6000000000004</v>
      </c>
      <c r="M105" s="1479"/>
      <c r="N105" s="1480"/>
      <c r="O105" s="1480"/>
      <c r="P105" s="1480"/>
      <c r="Q105" s="1481"/>
      <c r="R105" s="412"/>
    </row>
    <row r="106" spans="1:22" s="1" customFormat="1" ht="23.25" customHeight="1" thickBot="1" x14ac:dyDescent="0.25">
      <c r="A106" s="75"/>
      <c r="B106" s="1482" t="s">
        <v>67</v>
      </c>
      <c r="C106" s="1482"/>
      <c r="D106" s="1482"/>
      <c r="E106" s="1482"/>
      <c r="F106" s="1482"/>
      <c r="G106" s="1482"/>
      <c r="H106" s="1482"/>
      <c r="I106" s="1482"/>
      <c r="J106" s="1482"/>
      <c r="K106" s="1482"/>
      <c r="L106" s="1482"/>
      <c r="M106" s="76"/>
      <c r="N106" s="202"/>
      <c r="O106" s="203"/>
      <c r="P106" s="202"/>
      <c r="Q106" s="203"/>
      <c r="R106" s="412"/>
    </row>
    <row r="107" spans="1:22" s="1" customFormat="1" ht="69" customHeight="1" x14ac:dyDescent="0.2">
      <c r="A107" s="77"/>
      <c r="B107" s="1467" t="s">
        <v>68</v>
      </c>
      <c r="C107" s="1468"/>
      <c r="D107" s="1468"/>
      <c r="E107" s="1468"/>
      <c r="F107" s="1468"/>
      <c r="G107" s="1469"/>
      <c r="H107" s="1130" t="s">
        <v>297</v>
      </c>
      <c r="I107" s="1132" t="s">
        <v>300</v>
      </c>
      <c r="J107" s="1131" t="s">
        <v>100</v>
      </c>
      <c r="K107" s="995" t="s">
        <v>298</v>
      </c>
      <c r="L107" s="994" t="s">
        <v>299</v>
      </c>
      <c r="M107" s="1071"/>
      <c r="N107" s="1071"/>
      <c r="O107" s="203"/>
      <c r="P107" s="1071"/>
      <c r="Q107" s="203"/>
      <c r="R107" s="412"/>
    </row>
    <row r="108" spans="1:22" s="1" customFormat="1" ht="17.25" customHeight="1" x14ac:dyDescent="0.2">
      <c r="A108" s="77"/>
      <c r="B108" s="1464" t="s">
        <v>70</v>
      </c>
      <c r="C108" s="1465"/>
      <c r="D108" s="1465"/>
      <c r="E108" s="1465"/>
      <c r="F108" s="1465"/>
      <c r="G108" s="1466"/>
      <c r="H108" s="1102">
        <f>SUM(H109:H115)</f>
        <v>2549.8000000000002</v>
      </c>
      <c r="I108" s="1120">
        <f>SUM(I109:I115)</f>
        <v>2638.8</v>
      </c>
      <c r="J108" s="1120">
        <f>SUM(J109:J115)</f>
        <v>89.000000000000171</v>
      </c>
      <c r="K108" s="1103">
        <f>SUM(K109:K114)</f>
        <v>3201.8</v>
      </c>
      <c r="L108" s="1104">
        <f>SUM(L109:L114)</f>
        <v>3370</v>
      </c>
      <c r="M108" s="1072"/>
      <c r="N108" s="1072"/>
      <c r="O108" s="203"/>
      <c r="P108" s="1072"/>
      <c r="Q108" s="203"/>
      <c r="R108" s="412"/>
    </row>
    <row r="109" spans="1:22" s="1" customFormat="1" ht="15.75" customHeight="1" x14ac:dyDescent="0.2">
      <c r="A109" s="77"/>
      <c r="B109" s="1458" t="s">
        <v>71</v>
      </c>
      <c r="C109" s="1459"/>
      <c r="D109" s="1459"/>
      <c r="E109" s="1459"/>
      <c r="F109" s="1459"/>
      <c r="G109" s="1460"/>
      <c r="H109" s="290">
        <f>SUMIF(G13:G102,"sb",H13:H102)</f>
        <v>1685.3</v>
      </c>
      <c r="I109" s="1162">
        <f>SUMIF(G13:G102,"sb",I13:I102)</f>
        <v>1765.1000000000001</v>
      </c>
      <c r="J109" s="1163">
        <f>+I109-H109</f>
        <v>79.800000000000182</v>
      </c>
      <c r="K109" s="79">
        <f>SUMIF(G13:G102,"sb",K13:K102)</f>
        <v>2464</v>
      </c>
      <c r="L109" s="538">
        <f>SUMIF(G13:G102,"sb",L13:L102)</f>
        <v>2669.8</v>
      </c>
      <c r="M109" s="1070"/>
      <c r="N109" s="1070"/>
      <c r="O109" s="203"/>
      <c r="P109" s="1070"/>
      <c r="Q109" s="203"/>
      <c r="R109" s="412"/>
    </row>
    <row r="110" spans="1:22" s="1" customFormat="1" ht="15" customHeight="1" x14ac:dyDescent="0.2">
      <c r="A110" s="77"/>
      <c r="B110" s="1450" t="s">
        <v>169</v>
      </c>
      <c r="C110" s="1451"/>
      <c r="D110" s="1451"/>
      <c r="E110" s="1451"/>
      <c r="F110" s="1451"/>
      <c r="G110" s="1452"/>
      <c r="H110" s="169">
        <f>SUMIF(G14:G102,"sb(L)",H14:H102)</f>
        <v>155</v>
      </c>
      <c r="I110" s="326">
        <f>SUMIF(G14:G102,"sb(L)",I14:I102)</f>
        <v>155</v>
      </c>
      <c r="J110" s="321"/>
      <c r="K110" s="79">
        <f>SUMIF(G14:G102,"sb(l)",K14:K102)</f>
        <v>0</v>
      </c>
      <c r="L110" s="538">
        <f>SUMIF(G14:G103,"sb(l)",L14:L103)</f>
        <v>0</v>
      </c>
      <c r="M110" s="1070"/>
      <c r="N110" s="1070"/>
      <c r="O110" s="203"/>
      <c r="P110" s="1070"/>
      <c r="Q110" s="203"/>
      <c r="R110" s="412"/>
    </row>
    <row r="111" spans="1:22" s="1" customFormat="1" ht="28.5" customHeight="1" x14ac:dyDescent="0.2">
      <c r="A111" s="77"/>
      <c r="B111" s="1450" t="s">
        <v>72</v>
      </c>
      <c r="C111" s="1451"/>
      <c r="D111" s="1451"/>
      <c r="E111" s="1451"/>
      <c r="F111" s="1451"/>
      <c r="G111" s="1452"/>
      <c r="H111" s="290">
        <f>SUMIF(G13:G98,"sb(aa)",H13:H98)</f>
        <v>105</v>
      </c>
      <c r="I111" s="341">
        <f>SUMIF(G13:G98,"sb(aa)",I13:I98)</f>
        <v>105</v>
      </c>
      <c r="J111" s="337"/>
      <c r="K111" s="79">
        <f>SUMIF(G13:G97,G14,K13:K97)</f>
        <v>110</v>
      </c>
      <c r="L111" s="538">
        <f>SUMIF(G13:G102,"sb(aa)",L13:L102)</f>
        <v>110</v>
      </c>
      <c r="M111" s="1070"/>
      <c r="N111" s="1070"/>
      <c r="O111" s="203"/>
      <c r="P111" s="1070"/>
      <c r="Q111" s="203"/>
      <c r="R111" s="412"/>
    </row>
    <row r="112" spans="1:22" s="1" customFormat="1" ht="15" customHeight="1" x14ac:dyDescent="0.2">
      <c r="A112" s="77"/>
      <c r="B112" s="1458" t="s">
        <v>73</v>
      </c>
      <c r="C112" s="1459"/>
      <c r="D112" s="1459"/>
      <c r="E112" s="1459"/>
      <c r="F112" s="1459"/>
      <c r="G112" s="1460"/>
      <c r="H112" s="290">
        <f>SUMIF(G13:G98,"sb(sp)",H13:H98)</f>
        <v>22.5</v>
      </c>
      <c r="I112" s="341">
        <f>SUMIF(G13:G98,"sb(sp)",I13:I98)</f>
        <v>22.5</v>
      </c>
      <c r="J112" s="337"/>
      <c r="K112" s="79">
        <f>SUMIF(G13:G97,"sb(sp)",K13:K97)</f>
        <v>22.6</v>
      </c>
      <c r="L112" s="538">
        <f>SUMIF(G13:G102,"sb(sp)",L13:L102)</f>
        <v>22.7</v>
      </c>
      <c r="M112" s="1070"/>
      <c r="N112" s="1070"/>
      <c r="O112" s="203"/>
      <c r="P112" s="1070"/>
      <c r="Q112" s="203"/>
      <c r="R112" s="412"/>
    </row>
    <row r="113" spans="1:18" s="84" customFormat="1" ht="15" customHeight="1" x14ac:dyDescent="0.2">
      <c r="A113" s="77"/>
      <c r="B113" s="1458" t="s">
        <v>74</v>
      </c>
      <c r="C113" s="1459"/>
      <c r="D113" s="1459"/>
      <c r="E113" s="1459"/>
      <c r="F113" s="1459"/>
      <c r="G113" s="1460"/>
      <c r="H113" s="290">
        <f>SUMIF(G13:G98,"sb(vb)",H13:H98)</f>
        <v>489.6</v>
      </c>
      <c r="I113" s="1162">
        <f>SUMIF(G13:G98,"sb(vb)",I13:I98)</f>
        <v>493.8</v>
      </c>
      <c r="J113" s="1163">
        <f>+I113-H113</f>
        <v>4.1999999999999886</v>
      </c>
      <c r="K113" s="79">
        <f>SUMIF(G13:G97,"sb(vb)",K13:K97)</f>
        <v>492.3</v>
      </c>
      <c r="L113" s="538">
        <f>SUMIF(G13:G102,"sb(vb)",L13:L102)</f>
        <v>492.3</v>
      </c>
      <c r="M113" s="1070"/>
      <c r="N113" s="1070"/>
      <c r="O113" s="203"/>
      <c r="P113" s="1070"/>
      <c r="Q113" s="203"/>
      <c r="R113" s="415"/>
    </row>
    <row r="114" spans="1:18" s="84" customFormat="1" ht="31.5" customHeight="1" x14ac:dyDescent="0.2">
      <c r="A114" s="77"/>
      <c r="B114" s="1450" t="s">
        <v>293</v>
      </c>
      <c r="C114" s="1451"/>
      <c r="D114" s="1451"/>
      <c r="E114" s="1451"/>
      <c r="F114" s="1451"/>
      <c r="G114" s="1452"/>
      <c r="H114" s="290">
        <f>SUMIF(G13:G102,"sb(es)",H13:H102)</f>
        <v>88.3</v>
      </c>
      <c r="I114" s="341">
        <f>SUMIF(G13:G102,"sb(es)",I13:I102)</f>
        <v>88.3</v>
      </c>
      <c r="J114" s="337"/>
      <c r="K114" s="79">
        <f>SUMIF(G13:G102,"sb(es)",K13:K102)</f>
        <v>112.9</v>
      </c>
      <c r="L114" s="538">
        <f>SUMIF(G13:G102,"sb(es)",L13:L102)</f>
        <v>75.2</v>
      </c>
      <c r="M114" s="1070"/>
      <c r="N114" s="1070"/>
      <c r="O114" s="203"/>
      <c r="P114" s="1070"/>
      <c r="Q114" s="203"/>
      <c r="R114" s="415"/>
    </row>
    <row r="115" spans="1:18" s="84" customFormat="1" ht="28.5" customHeight="1" x14ac:dyDescent="0.2">
      <c r="A115" s="77"/>
      <c r="B115" s="1450" t="s">
        <v>271</v>
      </c>
      <c r="C115" s="1451"/>
      <c r="D115" s="1451"/>
      <c r="E115" s="1451"/>
      <c r="F115" s="1451"/>
      <c r="G115" s="1452"/>
      <c r="H115" s="740">
        <f>SUMIF(G15:G64,"sb(esa)",H15:H64)</f>
        <v>4.0999999999999996</v>
      </c>
      <c r="I115" s="341">
        <f>SUMIF(G15:G64,"sb(esa)",I15:I64)</f>
        <v>9.1</v>
      </c>
      <c r="J115" s="337">
        <f>+I115-H115</f>
        <v>5</v>
      </c>
      <c r="K115" s="79">
        <f>SUMIF(G15:G64,"sb(esa)",K15:K64)</f>
        <v>0</v>
      </c>
      <c r="L115" s="538">
        <f>SUMIF(G15:G64,"sb(esa)",L15:L64)</f>
        <v>0</v>
      </c>
      <c r="M115" s="1070"/>
      <c r="N115" s="1070"/>
      <c r="O115" s="203"/>
      <c r="P115" s="1070"/>
      <c r="Q115" s="203"/>
      <c r="R115" s="415"/>
    </row>
    <row r="116" spans="1:18" s="1" customFormat="1" ht="15" customHeight="1" x14ac:dyDescent="0.2">
      <c r="A116" s="77"/>
      <c r="B116" s="1464" t="s">
        <v>75</v>
      </c>
      <c r="C116" s="1465"/>
      <c r="D116" s="1465"/>
      <c r="E116" s="1465"/>
      <c r="F116" s="1465"/>
      <c r="G116" s="1466"/>
      <c r="H116" s="1105">
        <f>SUM(H117:H120)</f>
        <v>1344.3999999999999</v>
      </c>
      <c r="I116" s="1125">
        <f>SUM(I117:I120)</f>
        <v>1382.8999999999999</v>
      </c>
      <c r="J116" s="1125">
        <f>SUM(J117:J120)</f>
        <v>38.499999999999886</v>
      </c>
      <c r="K116" s="1106">
        <f t="shared" ref="K116:L116" si="25">SUM(K117:K120)</f>
        <v>952.9</v>
      </c>
      <c r="L116" s="1107">
        <f t="shared" si="25"/>
        <v>376.6</v>
      </c>
      <c r="M116" s="1072"/>
      <c r="N116" s="1072"/>
      <c r="O116" s="203"/>
      <c r="P116" s="1072"/>
      <c r="Q116" s="203"/>
      <c r="R116" s="412"/>
    </row>
    <row r="117" spans="1:18" s="1" customFormat="1" ht="15" customHeight="1" x14ac:dyDescent="0.2">
      <c r="A117" s="77"/>
      <c r="B117" s="1450" t="s">
        <v>77</v>
      </c>
      <c r="C117" s="1451"/>
      <c r="D117" s="1451"/>
      <c r="E117" s="1451"/>
      <c r="F117" s="1451"/>
      <c r="G117" s="1452"/>
      <c r="H117" s="186">
        <f>SUMIF(G13:G97,"es",H13:H97)</f>
        <v>1000</v>
      </c>
      <c r="I117" s="342">
        <f>SUMIF(G13:G97,"es",I13:I97)</f>
        <v>1029.5999999999999</v>
      </c>
      <c r="J117" s="338">
        <f>+I117-H117</f>
        <v>29.599999999999909</v>
      </c>
      <c r="K117" s="208">
        <f>SUMIF(G13:G97,"es",K13:K97)</f>
        <v>570</v>
      </c>
      <c r="L117" s="540">
        <f>SUMIF(G13:G102,"es",L13:L102)</f>
        <v>0</v>
      </c>
      <c r="M117" s="1070"/>
      <c r="N117" s="1070"/>
      <c r="O117" s="203"/>
      <c r="P117" s="1070"/>
      <c r="Q117" s="203"/>
      <c r="R117" s="412"/>
    </row>
    <row r="118" spans="1:18" s="1" customFormat="1" ht="12.75" x14ac:dyDescent="0.2">
      <c r="A118" s="80"/>
      <c r="B118" s="1453" t="s">
        <v>76</v>
      </c>
      <c r="C118" s="1454"/>
      <c r="D118" s="1454"/>
      <c r="E118" s="1454"/>
      <c r="F118" s="1454"/>
      <c r="G118" s="1455"/>
      <c r="H118" s="169">
        <f>SUMIF(G13:G98,"PSDF",H13:H98)</f>
        <v>74.8</v>
      </c>
      <c r="I118" s="326">
        <f>SUMIF(G13:G98,"PSDF",I13:I98)</f>
        <v>74.8</v>
      </c>
      <c r="J118" s="321"/>
      <c r="K118" s="31">
        <f>SUMIF(G13:G97,"PSDF",K13:K97)</f>
        <v>69</v>
      </c>
      <c r="L118" s="742">
        <f>SUMIF(G13:G102,"PSDF",L13:L102)</f>
        <v>70</v>
      </c>
      <c r="M118" s="82"/>
      <c r="N118" s="83"/>
      <c r="O118" s="205"/>
      <c r="P118" s="83"/>
      <c r="Q118" s="205"/>
      <c r="R118" s="412"/>
    </row>
    <row r="119" spans="1:18" s="1" customFormat="1" ht="12.75" x14ac:dyDescent="0.2">
      <c r="A119" s="80"/>
      <c r="B119" s="1453" t="s">
        <v>251</v>
      </c>
      <c r="C119" s="1456"/>
      <c r="D119" s="1456"/>
      <c r="E119" s="1456"/>
      <c r="F119" s="1456"/>
      <c r="G119" s="1457"/>
      <c r="H119" s="169">
        <f>SUMIF(G13:G102,"lrvb",H13:H102)</f>
        <v>7.8</v>
      </c>
      <c r="I119" s="326">
        <f>SUMIF(G13:G102,"lrvb",I13:I102)</f>
        <v>9.8000000000000007</v>
      </c>
      <c r="J119" s="321">
        <f>+I119-H119</f>
        <v>2.0000000000000009</v>
      </c>
      <c r="K119" s="31">
        <f>SUMIF(G13:G102,"lrvb",K13:K102)</f>
        <v>12</v>
      </c>
      <c r="L119" s="742">
        <f>SUMIF(G13:G102,"lrvb",L13:L102)</f>
        <v>6.6</v>
      </c>
      <c r="M119" s="82"/>
      <c r="N119" s="83"/>
      <c r="O119" s="205"/>
      <c r="P119" s="83"/>
      <c r="Q119" s="205"/>
      <c r="R119" s="412"/>
    </row>
    <row r="120" spans="1:18" s="1" customFormat="1" ht="12.75" x14ac:dyDescent="0.2">
      <c r="A120" s="77"/>
      <c r="B120" s="1458" t="s">
        <v>78</v>
      </c>
      <c r="C120" s="1459"/>
      <c r="D120" s="1459"/>
      <c r="E120" s="1459"/>
      <c r="F120" s="1459"/>
      <c r="G120" s="1460"/>
      <c r="H120" s="290">
        <f>SUMIF(G13:G84,"kt",H13:H84)</f>
        <v>261.8</v>
      </c>
      <c r="I120" s="341">
        <f>SUMIF(G13:G84,"kt",I13:I84)</f>
        <v>268.7</v>
      </c>
      <c r="J120" s="321">
        <f>+I120-H120</f>
        <v>6.8999999999999773</v>
      </c>
      <c r="K120" s="79">
        <f>SUMIF(G13:G102,"kt",K13:K102)</f>
        <v>301.89999999999998</v>
      </c>
      <c r="L120" s="538">
        <f>SUMIF(G13:G102,"kt",L13:L102)</f>
        <v>300</v>
      </c>
      <c r="M120" s="1070"/>
      <c r="N120" s="1070"/>
      <c r="O120" s="203"/>
      <c r="P120" s="1070"/>
      <c r="Q120" s="203"/>
      <c r="R120" s="412"/>
    </row>
    <row r="121" spans="1:18" s="1" customFormat="1" ht="13.5" thickBot="1" x14ac:dyDescent="0.25">
      <c r="A121" s="85"/>
      <c r="B121" s="1461" t="s">
        <v>79</v>
      </c>
      <c r="C121" s="1462"/>
      <c r="D121" s="1462"/>
      <c r="E121" s="1462"/>
      <c r="F121" s="1462"/>
      <c r="G121" s="1463"/>
      <c r="H121" s="158">
        <f>H116+H108</f>
        <v>3894.2</v>
      </c>
      <c r="I121" s="328">
        <f>I116+I108</f>
        <v>4021.7</v>
      </c>
      <c r="J121" s="328">
        <f>J116+J108</f>
        <v>127.50000000000006</v>
      </c>
      <c r="K121" s="55">
        <f>K116+K108</f>
        <v>4154.7</v>
      </c>
      <c r="L121" s="366">
        <f>L116+L108</f>
        <v>3746.6</v>
      </c>
      <c r="M121" s="1072"/>
      <c r="N121" s="1072"/>
      <c r="O121" s="203"/>
      <c r="P121" s="1072"/>
      <c r="Q121" s="203"/>
      <c r="R121" s="412"/>
    </row>
    <row r="122" spans="1:18" x14ac:dyDescent="0.25">
      <c r="A122" s="77"/>
      <c r="B122" s="77"/>
      <c r="C122" s="77"/>
      <c r="D122" s="91"/>
      <c r="E122" s="96"/>
      <c r="F122" s="1448" t="s">
        <v>294</v>
      </c>
      <c r="G122" s="1448"/>
      <c r="H122" s="1448"/>
      <c r="I122" s="1448"/>
      <c r="J122" s="1448"/>
      <c r="K122" s="1448"/>
      <c r="L122" s="1448"/>
      <c r="M122" s="77"/>
      <c r="N122" s="96"/>
      <c r="O122" s="203"/>
      <c r="P122" s="96"/>
      <c r="Q122" s="203"/>
    </row>
    <row r="123" spans="1:18" x14ac:dyDescent="0.25">
      <c r="I123" s="197"/>
    </row>
    <row r="124" spans="1:18" x14ac:dyDescent="0.25">
      <c r="G124" s="197"/>
    </row>
  </sheetData>
  <mergeCells count="188">
    <mergeCell ref="N1:Q1"/>
    <mergeCell ref="Q20:Q22"/>
    <mergeCell ref="Q41:Q44"/>
    <mergeCell ref="F6:F8"/>
    <mergeCell ref="G6:G8"/>
    <mergeCell ref="H6:H8"/>
    <mergeCell ref="K6:K8"/>
    <mergeCell ref="L6:L8"/>
    <mergeCell ref="M7:M8"/>
    <mergeCell ref="N7:N8"/>
    <mergeCell ref="O7:O8"/>
    <mergeCell ref="A9:Q9"/>
    <mergeCell ref="A10:Q10"/>
    <mergeCell ref="B11:Q11"/>
    <mergeCell ref="C12:Q12"/>
    <mergeCell ref="A13:A19"/>
    <mergeCell ref="B13:B19"/>
    <mergeCell ref="C13:C19"/>
    <mergeCell ref="F13:F19"/>
    <mergeCell ref="M13:M19"/>
    <mergeCell ref="E14:E15"/>
    <mergeCell ref="M20:M22"/>
    <mergeCell ref="D23:D24"/>
    <mergeCell ref="M26:M27"/>
    <mergeCell ref="A2:Q2"/>
    <mergeCell ref="A3:Q3"/>
    <mergeCell ref="A4:Q4"/>
    <mergeCell ref="A5:Q5"/>
    <mergeCell ref="A6:A8"/>
    <mergeCell ref="B6:B8"/>
    <mergeCell ref="C6:C8"/>
    <mergeCell ref="D6:D8"/>
    <mergeCell ref="E6:E8"/>
    <mergeCell ref="P7:P8"/>
    <mergeCell ref="M6:P6"/>
    <mergeCell ref="Q6:Q8"/>
    <mergeCell ref="D28:D31"/>
    <mergeCell ref="E28:E31"/>
    <mergeCell ref="F28:F31"/>
    <mergeCell ref="M29:M30"/>
    <mergeCell ref="E16:E17"/>
    <mergeCell ref="E18:E19"/>
    <mergeCell ref="C20:C22"/>
    <mergeCell ref="D20:D22"/>
    <mergeCell ref="E20:E22"/>
    <mergeCell ref="F20:F22"/>
    <mergeCell ref="C28:C31"/>
    <mergeCell ref="C39:G39"/>
    <mergeCell ref="C40:Q40"/>
    <mergeCell ref="D41:D43"/>
    <mergeCell ref="F41:F42"/>
    <mergeCell ref="M42:M43"/>
    <mergeCell ref="M45:M46"/>
    <mergeCell ref="C32:C33"/>
    <mergeCell ref="D32:D33"/>
    <mergeCell ref="E32:E33"/>
    <mergeCell ref="F32:F33"/>
    <mergeCell ref="M32:M33"/>
    <mergeCell ref="C34:C35"/>
    <mergeCell ref="D34:D35"/>
    <mergeCell ref="E34:E35"/>
    <mergeCell ref="F34:F35"/>
    <mergeCell ref="C36:C38"/>
    <mergeCell ref="D36:D38"/>
    <mergeCell ref="E36:E38"/>
    <mergeCell ref="F36:F38"/>
    <mergeCell ref="M34:M35"/>
    <mergeCell ref="Q36:Q39"/>
    <mergeCell ref="D58:D59"/>
    <mergeCell ref="F58:F59"/>
    <mergeCell ref="M58:M59"/>
    <mergeCell ref="D60:D61"/>
    <mergeCell ref="M60:M61"/>
    <mergeCell ref="C62:G62"/>
    <mergeCell ref="M62:Q62"/>
    <mergeCell ref="D47:D49"/>
    <mergeCell ref="E47:E49"/>
    <mergeCell ref="F47:F49"/>
    <mergeCell ref="M47:M48"/>
    <mergeCell ref="D50:D51"/>
    <mergeCell ref="F50:F51"/>
    <mergeCell ref="D52:D55"/>
    <mergeCell ref="F52:F55"/>
    <mergeCell ref="M53:M55"/>
    <mergeCell ref="Q52:Q55"/>
    <mergeCell ref="Q58:Q59"/>
    <mergeCell ref="A64:A66"/>
    <mergeCell ref="B64:B66"/>
    <mergeCell ref="C64:C66"/>
    <mergeCell ref="D64:D66"/>
    <mergeCell ref="E64:E66"/>
    <mergeCell ref="F64:F66"/>
    <mergeCell ref="M64:M66"/>
    <mergeCell ref="N64:N66"/>
    <mergeCell ref="O64:O66"/>
    <mergeCell ref="M67:M68"/>
    <mergeCell ref="N67:N68"/>
    <mergeCell ref="O67:O68"/>
    <mergeCell ref="A69:A72"/>
    <mergeCell ref="B69:B72"/>
    <mergeCell ref="C69:C72"/>
    <mergeCell ref="D69:D72"/>
    <mergeCell ref="E69:E71"/>
    <mergeCell ref="F69:F72"/>
    <mergeCell ref="M69:M70"/>
    <mergeCell ref="A67:A68"/>
    <mergeCell ref="B67:B68"/>
    <mergeCell ref="C67:C68"/>
    <mergeCell ref="D67:D68"/>
    <mergeCell ref="E67:E68"/>
    <mergeCell ref="F67:F68"/>
    <mergeCell ref="M73:M75"/>
    <mergeCell ref="R73:R77"/>
    <mergeCell ref="E76:E77"/>
    <mergeCell ref="A78:A81"/>
    <mergeCell ref="B78:B81"/>
    <mergeCell ref="C78:C81"/>
    <mergeCell ref="D78:D81"/>
    <mergeCell ref="F78:F81"/>
    <mergeCell ref="E79:E81"/>
    <mergeCell ref="M79:M80"/>
    <mergeCell ref="A73:A77"/>
    <mergeCell ref="B73:B77"/>
    <mergeCell ref="C73:C77"/>
    <mergeCell ref="D73:D77"/>
    <mergeCell ref="E73:E75"/>
    <mergeCell ref="F73:F77"/>
    <mergeCell ref="M83:M84"/>
    <mergeCell ref="A86:A88"/>
    <mergeCell ref="B86:B88"/>
    <mergeCell ref="C86:C88"/>
    <mergeCell ref="D86:D88"/>
    <mergeCell ref="F86:F88"/>
    <mergeCell ref="E87:E88"/>
    <mergeCell ref="M87:M88"/>
    <mergeCell ref="A82:A85"/>
    <mergeCell ref="B82:B85"/>
    <mergeCell ref="C82:C85"/>
    <mergeCell ref="D82:D85"/>
    <mergeCell ref="F82:F85"/>
    <mergeCell ref="E83:E85"/>
    <mergeCell ref="M97:M98"/>
    <mergeCell ref="A99:A100"/>
    <mergeCell ref="B99:B100"/>
    <mergeCell ref="C99:C100"/>
    <mergeCell ref="D99:D100"/>
    <mergeCell ref="E99:E100"/>
    <mergeCell ref="F99:F100"/>
    <mergeCell ref="A89:A91"/>
    <mergeCell ref="B89:B91"/>
    <mergeCell ref="C89:C91"/>
    <mergeCell ref="D89:D91"/>
    <mergeCell ref="E89:E91"/>
    <mergeCell ref="F89:F91"/>
    <mergeCell ref="M104:Q104"/>
    <mergeCell ref="B105:G105"/>
    <mergeCell ref="M105:Q105"/>
    <mergeCell ref="A101:A102"/>
    <mergeCell ref="B101:B102"/>
    <mergeCell ref="C101:C102"/>
    <mergeCell ref="D101:D102"/>
    <mergeCell ref="E101:E102"/>
    <mergeCell ref="F101:F102"/>
    <mergeCell ref="M103:Q103"/>
    <mergeCell ref="B118:G118"/>
    <mergeCell ref="B119:G119"/>
    <mergeCell ref="B120:G120"/>
    <mergeCell ref="B121:G121"/>
    <mergeCell ref="F122:L122"/>
    <mergeCell ref="I6:I8"/>
    <mergeCell ref="J6:J8"/>
    <mergeCell ref="B112:G112"/>
    <mergeCell ref="B113:G113"/>
    <mergeCell ref="B114:G114"/>
    <mergeCell ref="B115:G115"/>
    <mergeCell ref="B116:G116"/>
    <mergeCell ref="B117:G117"/>
    <mergeCell ref="B106:L106"/>
    <mergeCell ref="B107:G107"/>
    <mergeCell ref="B108:G108"/>
    <mergeCell ref="B109:G109"/>
    <mergeCell ref="B110:G110"/>
    <mergeCell ref="B111:G111"/>
    <mergeCell ref="C103:G103"/>
    <mergeCell ref="B104:G104"/>
    <mergeCell ref="E92:E93"/>
    <mergeCell ref="D93:D96"/>
    <mergeCell ref="C63:Q63"/>
  </mergeCells>
  <printOptions horizontalCentered="1"/>
  <pageMargins left="0.31496062992125984" right="0.31496062992125984" top="0.74803149606299213" bottom="0.35433070866141736" header="0.31496062992125984" footer="0.31496062992125984"/>
  <pageSetup paperSize="9" scale="91" orientation="landscape" r:id="rId1"/>
  <rowBreaks count="2" manualBreakCount="2">
    <brk id="51" max="16" man="1"/>
    <brk id="105" max="16" man="1"/>
  </rowBreaks>
  <colBreaks count="1" manualBreakCount="1">
    <brk id="17"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46"/>
  <sheetViews>
    <sheetView zoomScaleNormal="100" zoomScaleSheetLayoutView="70" workbookViewId="0"/>
  </sheetViews>
  <sheetFormatPr defaultColWidth="9.140625" defaultRowHeight="15" x14ac:dyDescent="0.25"/>
  <cols>
    <col min="1" max="3" width="3" style="130" customWidth="1"/>
    <col min="4" max="4" width="32.85546875" style="130" customWidth="1"/>
    <col min="5" max="6" width="3.7109375" style="143" customWidth="1"/>
    <col min="7" max="7" width="13.5703125" style="766" customWidth="1"/>
    <col min="8" max="8" width="8.140625" style="130" customWidth="1"/>
    <col min="9" max="9" width="9.7109375" style="626" customWidth="1"/>
    <col min="10" max="10" width="10.7109375" style="130" customWidth="1"/>
    <col min="11" max="16" width="7" style="130" customWidth="1"/>
    <col min="17" max="17" width="24.140625" style="160" customWidth="1"/>
    <col min="18" max="18" width="5.42578125" style="668" customWidth="1"/>
    <col min="19" max="21" width="4.5703125" style="143" customWidth="1"/>
    <col min="22" max="16384" width="9.140625" style="130"/>
  </cols>
  <sheetData>
    <row r="1" spans="1:24" s="87" customFormat="1" ht="38.25" customHeight="1" x14ac:dyDescent="0.25">
      <c r="A1" s="91"/>
      <c r="B1" s="91"/>
      <c r="C1" s="91"/>
      <c r="D1" s="91"/>
      <c r="E1" s="334"/>
      <c r="F1" s="335"/>
      <c r="G1" s="761"/>
      <c r="H1" s="88"/>
      <c r="I1" s="610"/>
      <c r="J1" s="91"/>
      <c r="K1" s="91"/>
      <c r="L1" s="91"/>
      <c r="M1" s="91"/>
      <c r="N1" s="91"/>
      <c r="O1" s="1569" t="s">
        <v>277</v>
      </c>
      <c r="P1" s="1569"/>
      <c r="Q1" s="1569"/>
      <c r="R1" s="1569"/>
      <c r="S1" s="1569"/>
      <c r="T1" s="1569"/>
      <c r="U1" s="1569"/>
      <c r="V1" s="336"/>
      <c r="W1" s="336"/>
      <c r="X1" s="336"/>
    </row>
    <row r="2" spans="1:24" s="100" customFormat="1" ht="16.5" customHeight="1" x14ac:dyDescent="0.2">
      <c r="A2" s="1242" t="s">
        <v>219</v>
      </c>
      <c r="B2" s="1242"/>
      <c r="C2" s="1242"/>
      <c r="D2" s="1242"/>
      <c r="E2" s="1242"/>
      <c r="F2" s="1242"/>
      <c r="G2" s="1242"/>
      <c r="H2" s="1242"/>
      <c r="I2" s="1242"/>
      <c r="J2" s="1242"/>
      <c r="K2" s="1242"/>
      <c r="L2" s="1242"/>
      <c r="M2" s="1242"/>
      <c r="N2" s="1242"/>
      <c r="O2" s="1242"/>
      <c r="P2" s="1242"/>
      <c r="Q2" s="1242"/>
      <c r="R2" s="1242"/>
      <c r="S2" s="1242"/>
      <c r="T2" s="1242"/>
      <c r="U2" s="1242"/>
    </row>
    <row r="3" spans="1:24" s="100" customFormat="1" ht="16.5" customHeight="1" x14ac:dyDescent="0.2">
      <c r="A3" s="1243" t="s">
        <v>0</v>
      </c>
      <c r="B3" s="1243"/>
      <c r="C3" s="1243"/>
      <c r="D3" s="1243"/>
      <c r="E3" s="1243"/>
      <c r="F3" s="1243"/>
      <c r="G3" s="1243"/>
      <c r="H3" s="1243"/>
      <c r="I3" s="1243"/>
      <c r="J3" s="1243"/>
      <c r="K3" s="1243"/>
      <c r="L3" s="1243"/>
      <c r="M3" s="1243"/>
      <c r="N3" s="1243"/>
      <c r="O3" s="1243"/>
      <c r="P3" s="1243"/>
      <c r="Q3" s="1243"/>
      <c r="R3" s="1243"/>
      <c r="S3" s="1243"/>
      <c r="T3" s="1243"/>
      <c r="U3" s="1243"/>
    </row>
    <row r="4" spans="1:24" s="100" customFormat="1" ht="16.5" customHeight="1" x14ac:dyDescent="0.2">
      <c r="A4" s="1244" t="s">
        <v>1</v>
      </c>
      <c r="B4" s="1244"/>
      <c r="C4" s="1244"/>
      <c r="D4" s="1244"/>
      <c r="E4" s="1244"/>
      <c r="F4" s="1244"/>
      <c r="G4" s="1244"/>
      <c r="H4" s="1244"/>
      <c r="I4" s="1244"/>
      <c r="J4" s="1244"/>
      <c r="K4" s="1244"/>
      <c r="L4" s="1244"/>
      <c r="M4" s="1244"/>
      <c r="N4" s="1244"/>
      <c r="O4" s="1244"/>
      <c r="P4" s="1244"/>
      <c r="Q4" s="1244"/>
      <c r="R4" s="1244"/>
      <c r="S4" s="1244"/>
      <c r="T4" s="1244"/>
      <c r="U4" s="1244"/>
    </row>
    <row r="5" spans="1:24" s="1" customFormat="1" ht="19.5" customHeight="1" thickBot="1" x14ac:dyDescent="0.25">
      <c r="A5" s="1245" t="s">
        <v>2</v>
      </c>
      <c r="B5" s="1245"/>
      <c r="C5" s="1245"/>
      <c r="D5" s="1245"/>
      <c r="E5" s="1245"/>
      <c r="F5" s="1245"/>
      <c r="G5" s="1245"/>
      <c r="H5" s="1245"/>
      <c r="I5" s="1245"/>
      <c r="J5" s="1245"/>
      <c r="K5" s="1245"/>
      <c r="L5" s="1245"/>
      <c r="M5" s="1245"/>
      <c r="N5" s="1245"/>
      <c r="O5" s="1245"/>
      <c r="P5" s="1245"/>
      <c r="Q5" s="1245"/>
      <c r="R5" s="1245"/>
      <c r="S5" s="1245"/>
      <c r="T5" s="1245"/>
      <c r="U5" s="1245"/>
    </row>
    <row r="6" spans="1:24" s="1" customFormat="1" ht="22.5" customHeight="1" x14ac:dyDescent="0.2">
      <c r="A6" s="1246" t="s">
        <v>3</v>
      </c>
      <c r="B6" s="1249" t="s">
        <v>4</v>
      </c>
      <c r="C6" s="1249" t="s">
        <v>5</v>
      </c>
      <c r="D6" s="1252" t="s">
        <v>6</v>
      </c>
      <c r="E6" s="1255" t="s">
        <v>7</v>
      </c>
      <c r="F6" s="1271" t="s">
        <v>8</v>
      </c>
      <c r="G6" s="1572" t="s">
        <v>89</v>
      </c>
      <c r="H6" s="1274" t="s">
        <v>9</v>
      </c>
      <c r="I6" s="1556" t="s">
        <v>209</v>
      </c>
      <c r="J6" s="1553" t="s">
        <v>210</v>
      </c>
      <c r="K6" s="1559" t="s">
        <v>211</v>
      </c>
      <c r="L6" s="1560"/>
      <c r="M6" s="1560"/>
      <c r="N6" s="1561"/>
      <c r="O6" s="1260" t="s">
        <v>109</v>
      </c>
      <c r="P6" s="1260" t="s">
        <v>215</v>
      </c>
      <c r="Q6" s="1263" t="s">
        <v>11</v>
      </c>
      <c r="R6" s="1264"/>
      <c r="S6" s="1264"/>
      <c r="T6" s="1265"/>
      <c r="U6" s="1266"/>
    </row>
    <row r="7" spans="1:24" s="1" customFormat="1" ht="12" customHeight="1" x14ac:dyDescent="0.2">
      <c r="A7" s="1247"/>
      <c r="B7" s="1250"/>
      <c r="C7" s="1250"/>
      <c r="D7" s="1253"/>
      <c r="E7" s="1256"/>
      <c r="F7" s="1272"/>
      <c r="G7" s="1573"/>
      <c r="H7" s="1275"/>
      <c r="I7" s="1557"/>
      <c r="J7" s="1554"/>
      <c r="K7" s="1562" t="s">
        <v>90</v>
      </c>
      <c r="L7" s="1564" t="s">
        <v>212</v>
      </c>
      <c r="M7" s="1564"/>
      <c r="N7" s="1565" t="s">
        <v>213</v>
      </c>
      <c r="O7" s="1261"/>
      <c r="P7" s="1261"/>
      <c r="Q7" s="1267" t="s">
        <v>6</v>
      </c>
      <c r="R7" s="1570" t="s">
        <v>12</v>
      </c>
      <c r="S7" s="1250" t="s">
        <v>13</v>
      </c>
      <c r="T7" s="1269" t="s">
        <v>110</v>
      </c>
      <c r="U7" s="1258" t="s">
        <v>218</v>
      </c>
    </row>
    <row r="8" spans="1:24" s="1" customFormat="1" ht="104.25" customHeight="1" thickBot="1" x14ac:dyDescent="0.25">
      <c r="A8" s="1248"/>
      <c r="B8" s="1251"/>
      <c r="C8" s="1251"/>
      <c r="D8" s="1254"/>
      <c r="E8" s="1257"/>
      <c r="F8" s="1273"/>
      <c r="G8" s="1574"/>
      <c r="H8" s="1276"/>
      <c r="I8" s="1558"/>
      <c r="J8" s="1555"/>
      <c r="K8" s="1563"/>
      <c r="L8" s="606" t="s">
        <v>90</v>
      </c>
      <c r="M8" s="607" t="s">
        <v>214</v>
      </c>
      <c r="N8" s="1566"/>
      <c r="O8" s="1262"/>
      <c r="P8" s="1262"/>
      <c r="Q8" s="1268"/>
      <c r="R8" s="1571"/>
      <c r="S8" s="1251"/>
      <c r="T8" s="1270"/>
      <c r="U8" s="1259"/>
    </row>
    <row r="9" spans="1:24" s="1" customFormat="1" ht="16.5" customHeight="1" thickBot="1" x14ac:dyDescent="0.25">
      <c r="A9" s="1277" t="s">
        <v>14</v>
      </c>
      <c r="B9" s="1278"/>
      <c r="C9" s="1278"/>
      <c r="D9" s="1278"/>
      <c r="E9" s="1278"/>
      <c r="F9" s="1278"/>
      <c r="G9" s="1278"/>
      <c r="H9" s="1278"/>
      <c r="I9" s="1278"/>
      <c r="J9" s="1278"/>
      <c r="K9" s="1278"/>
      <c r="L9" s="1278"/>
      <c r="M9" s="1278"/>
      <c r="N9" s="1278"/>
      <c r="O9" s="1278"/>
      <c r="P9" s="1278"/>
      <c r="Q9" s="1278"/>
      <c r="R9" s="1278"/>
      <c r="S9" s="1278"/>
      <c r="T9" s="1278"/>
      <c r="U9" s="1279"/>
    </row>
    <row r="10" spans="1:24" s="1" customFormat="1" ht="13.5" thickBot="1" x14ac:dyDescent="0.25">
      <c r="A10" s="1280" t="s">
        <v>15</v>
      </c>
      <c r="B10" s="1281"/>
      <c r="C10" s="1281"/>
      <c r="D10" s="1281"/>
      <c r="E10" s="1281"/>
      <c r="F10" s="1281"/>
      <c r="G10" s="1281"/>
      <c r="H10" s="1281"/>
      <c r="I10" s="1281"/>
      <c r="J10" s="1281"/>
      <c r="K10" s="1281"/>
      <c r="L10" s="1281"/>
      <c r="M10" s="1281"/>
      <c r="N10" s="1281"/>
      <c r="O10" s="1281"/>
      <c r="P10" s="1281"/>
      <c r="Q10" s="1281"/>
      <c r="R10" s="1281"/>
      <c r="S10" s="1281"/>
      <c r="T10" s="1281"/>
      <c r="U10" s="1282"/>
    </row>
    <row r="11" spans="1:24" s="1" customFormat="1" ht="13.5" customHeight="1" thickBot="1" x14ac:dyDescent="0.25">
      <c r="A11" s="1078" t="s">
        <v>16</v>
      </c>
      <c r="B11" s="1283" t="s">
        <v>17</v>
      </c>
      <c r="C11" s="1284"/>
      <c r="D11" s="1284"/>
      <c r="E11" s="1284"/>
      <c r="F11" s="1284"/>
      <c r="G11" s="1284"/>
      <c r="H11" s="1284"/>
      <c r="I11" s="1284"/>
      <c r="J11" s="1284"/>
      <c r="K11" s="1284"/>
      <c r="L11" s="1284"/>
      <c r="M11" s="1284"/>
      <c r="N11" s="1284"/>
      <c r="O11" s="1284"/>
      <c r="P11" s="1284"/>
      <c r="Q11" s="1284"/>
      <c r="R11" s="1284"/>
      <c r="S11" s="1284"/>
      <c r="T11" s="1284"/>
      <c r="U11" s="1285"/>
    </row>
    <row r="12" spans="1:24" s="1" customFormat="1" ht="13.5" thickBot="1" x14ac:dyDescent="0.25">
      <c r="A12" s="1079" t="s">
        <v>16</v>
      </c>
      <c r="B12" s="103" t="s">
        <v>16</v>
      </c>
      <c r="C12" s="1575" t="s">
        <v>18</v>
      </c>
      <c r="D12" s="1576"/>
      <c r="E12" s="1576"/>
      <c r="F12" s="1576"/>
      <c r="G12" s="1576"/>
      <c r="H12" s="1576"/>
      <c r="I12" s="1576"/>
      <c r="J12" s="1576"/>
      <c r="K12" s="1576"/>
      <c r="L12" s="1576"/>
      <c r="M12" s="1576"/>
      <c r="N12" s="1576"/>
      <c r="O12" s="1576"/>
      <c r="P12" s="1576"/>
      <c r="Q12" s="1576"/>
      <c r="R12" s="1576"/>
      <c r="S12" s="1576"/>
      <c r="T12" s="1576"/>
      <c r="U12" s="1577"/>
    </row>
    <row r="13" spans="1:24" s="1" customFormat="1" ht="41.25" customHeight="1" x14ac:dyDescent="0.2">
      <c r="A13" s="1289" t="s">
        <v>16</v>
      </c>
      <c r="B13" s="1293" t="s">
        <v>16</v>
      </c>
      <c r="C13" s="1297" t="s">
        <v>16</v>
      </c>
      <c r="D13" s="3" t="s">
        <v>19</v>
      </c>
      <c r="E13" s="933" t="s">
        <v>20</v>
      </c>
      <c r="F13" s="1301" t="s">
        <v>22</v>
      </c>
      <c r="G13" s="346" t="s">
        <v>252</v>
      </c>
      <c r="H13" s="4" t="s">
        <v>23</v>
      </c>
      <c r="I13" s="611">
        <v>11</v>
      </c>
      <c r="J13" s="637">
        <v>26.8</v>
      </c>
      <c r="K13" s="756">
        <v>27</v>
      </c>
      <c r="L13" s="749">
        <v>27</v>
      </c>
      <c r="M13" s="292"/>
      <c r="N13" s="637"/>
      <c r="O13" s="65">
        <v>30</v>
      </c>
      <c r="P13" s="638">
        <v>30</v>
      </c>
      <c r="Q13" s="1304" t="s">
        <v>24</v>
      </c>
      <c r="R13" s="649">
        <v>100</v>
      </c>
      <c r="S13" s="5">
        <v>100</v>
      </c>
      <c r="T13" s="838">
        <v>100</v>
      </c>
      <c r="U13" s="6">
        <v>100</v>
      </c>
      <c r="V13" s="198"/>
      <c r="X13" s="11"/>
    </row>
    <row r="14" spans="1:24" s="1" customFormat="1" ht="18" customHeight="1" x14ac:dyDescent="0.2">
      <c r="A14" s="1290"/>
      <c r="B14" s="1294"/>
      <c r="C14" s="1298"/>
      <c r="D14" s="7" t="s">
        <v>25</v>
      </c>
      <c r="E14" s="1313" t="s">
        <v>26</v>
      </c>
      <c r="F14" s="1302"/>
      <c r="G14" s="347"/>
      <c r="H14" s="8" t="s">
        <v>27</v>
      </c>
      <c r="I14" s="612">
        <v>109.1</v>
      </c>
      <c r="J14" s="642">
        <v>109.1</v>
      </c>
      <c r="K14" s="828">
        <v>105</v>
      </c>
      <c r="L14" s="825">
        <v>105</v>
      </c>
      <c r="M14" s="293"/>
      <c r="N14" s="642"/>
      <c r="O14" s="137">
        <v>110</v>
      </c>
      <c r="P14" s="640">
        <v>110</v>
      </c>
      <c r="Q14" s="1305"/>
      <c r="R14" s="650"/>
      <c r="S14" s="9"/>
      <c r="T14" s="669"/>
      <c r="U14" s="10"/>
      <c r="W14" s="11"/>
    </row>
    <row r="15" spans="1:24" s="1" customFormat="1" ht="18" customHeight="1" x14ac:dyDescent="0.2">
      <c r="A15" s="1291"/>
      <c r="B15" s="1295"/>
      <c r="C15" s="1299"/>
      <c r="D15" s="12" t="s">
        <v>28</v>
      </c>
      <c r="E15" s="1314"/>
      <c r="F15" s="1302"/>
      <c r="G15" s="347"/>
      <c r="H15" s="8" t="s">
        <v>92</v>
      </c>
      <c r="I15" s="612">
        <v>39</v>
      </c>
      <c r="J15" s="642">
        <v>39</v>
      </c>
      <c r="K15" s="828"/>
      <c r="L15" s="825"/>
      <c r="M15" s="293"/>
      <c r="N15" s="642"/>
      <c r="O15" s="137"/>
      <c r="P15" s="643"/>
      <c r="Q15" s="1305"/>
      <c r="R15" s="650"/>
      <c r="S15" s="9"/>
      <c r="T15" s="669"/>
      <c r="U15" s="10"/>
    </row>
    <row r="16" spans="1:24" s="1" customFormat="1" ht="27.75" customHeight="1" x14ac:dyDescent="0.2">
      <c r="A16" s="1291"/>
      <c r="B16" s="1295"/>
      <c r="C16" s="1299"/>
      <c r="D16" s="12" t="s">
        <v>29</v>
      </c>
      <c r="E16" s="1313" t="s">
        <v>30</v>
      </c>
      <c r="F16" s="1302"/>
      <c r="G16" s="347"/>
      <c r="H16" s="13"/>
      <c r="I16" s="613"/>
      <c r="J16" s="643"/>
      <c r="K16" s="757"/>
      <c r="L16" s="826"/>
      <c r="M16" s="156"/>
      <c r="N16" s="643"/>
      <c r="O16" s="21"/>
      <c r="P16" s="643"/>
      <c r="Q16" s="1305"/>
      <c r="R16" s="650"/>
      <c r="S16" s="9"/>
      <c r="T16" s="669"/>
      <c r="U16" s="10"/>
    </row>
    <row r="17" spans="1:28" s="1" customFormat="1" ht="29.25" customHeight="1" x14ac:dyDescent="0.2">
      <c r="A17" s="1291"/>
      <c r="B17" s="1295"/>
      <c r="C17" s="1299"/>
      <c r="D17" s="12" t="s">
        <v>31</v>
      </c>
      <c r="E17" s="1315"/>
      <c r="F17" s="1302"/>
      <c r="G17" s="347"/>
      <c r="H17" s="13"/>
      <c r="I17" s="613"/>
      <c r="J17" s="643"/>
      <c r="K17" s="757"/>
      <c r="L17" s="826"/>
      <c r="M17" s="156"/>
      <c r="N17" s="643"/>
      <c r="O17" s="21"/>
      <c r="P17" s="643"/>
      <c r="Q17" s="1305"/>
      <c r="R17" s="650"/>
      <c r="S17" s="9"/>
      <c r="T17" s="669"/>
      <c r="U17" s="10"/>
    </row>
    <row r="18" spans="1:28" s="1" customFormat="1" ht="30" customHeight="1" x14ac:dyDescent="0.2">
      <c r="A18" s="1291"/>
      <c r="B18" s="1295"/>
      <c r="C18" s="1299"/>
      <c r="D18" s="12" t="s">
        <v>32</v>
      </c>
      <c r="E18" s="1315"/>
      <c r="F18" s="1302"/>
      <c r="G18" s="347"/>
      <c r="H18" s="14"/>
      <c r="I18" s="613"/>
      <c r="J18" s="643"/>
      <c r="K18" s="757"/>
      <c r="L18" s="826"/>
      <c r="M18" s="156"/>
      <c r="N18" s="643"/>
      <c r="O18" s="21"/>
      <c r="P18" s="643"/>
      <c r="Q18" s="1305"/>
      <c r="R18" s="651"/>
      <c r="S18" s="15"/>
      <c r="T18" s="670"/>
      <c r="U18" s="16"/>
    </row>
    <row r="19" spans="1:28" s="1" customFormat="1" ht="18.75" customHeight="1" thickBot="1" x14ac:dyDescent="0.25">
      <c r="A19" s="1292"/>
      <c r="B19" s="1296"/>
      <c r="C19" s="1300"/>
      <c r="D19" s="12" t="s">
        <v>33</v>
      </c>
      <c r="E19" s="1316"/>
      <c r="F19" s="1303"/>
      <c r="G19" s="348"/>
      <c r="H19" s="17" t="s">
        <v>34</v>
      </c>
      <c r="I19" s="614">
        <f t="shared" ref="I19:P19" si="0">SUM(I13:I18)</f>
        <v>159.1</v>
      </c>
      <c r="J19" s="528">
        <f t="shared" si="0"/>
        <v>174.9</v>
      </c>
      <c r="K19" s="524">
        <f>SUM(K13:K18)</f>
        <v>132</v>
      </c>
      <c r="L19" s="777">
        <f t="shared" si="0"/>
        <v>132</v>
      </c>
      <c r="M19" s="18">
        <f t="shared" si="0"/>
        <v>0</v>
      </c>
      <c r="N19" s="528">
        <f t="shared" si="0"/>
        <v>0</v>
      </c>
      <c r="O19" s="22">
        <f>SUM(O13:O18)</f>
        <v>140</v>
      </c>
      <c r="P19" s="528">
        <f t="shared" si="0"/>
        <v>140</v>
      </c>
      <c r="Q19" s="1306"/>
      <c r="R19" s="652"/>
      <c r="S19" s="19"/>
      <c r="T19" s="671"/>
      <c r="U19" s="20"/>
      <c r="Y19" s="11"/>
    </row>
    <row r="20" spans="1:28" s="1" customFormat="1" ht="26.25" customHeight="1" x14ac:dyDescent="0.2">
      <c r="A20" s="1080" t="s">
        <v>16</v>
      </c>
      <c r="B20" s="105" t="s">
        <v>16</v>
      </c>
      <c r="C20" s="1317" t="s">
        <v>35</v>
      </c>
      <c r="D20" s="1319" t="s">
        <v>36</v>
      </c>
      <c r="E20" s="1322" t="s">
        <v>30</v>
      </c>
      <c r="F20" s="1301" t="s">
        <v>22</v>
      </c>
      <c r="G20" s="1549" t="s">
        <v>252</v>
      </c>
      <c r="H20" s="131" t="s">
        <v>37</v>
      </c>
      <c r="I20" s="615">
        <v>345</v>
      </c>
      <c r="J20" s="644">
        <f>345+6.6</f>
        <v>351.6</v>
      </c>
      <c r="K20" s="1147">
        <v>372.6</v>
      </c>
      <c r="L20" s="1148">
        <v>372.6</v>
      </c>
      <c r="M20" s="1149">
        <v>266.7</v>
      </c>
      <c r="N20" s="644"/>
      <c r="O20" s="168">
        <f>+K20</f>
        <v>372.6</v>
      </c>
      <c r="P20" s="644">
        <f>+L20</f>
        <v>372.6</v>
      </c>
      <c r="Q20" s="1307" t="s">
        <v>38</v>
      </c>
      <c r="R20" s="653">
        <v>108</v>
      </c>
      <c r="S20" s="92">
        <v>102</v>
      </c>
      <c r="T20" s="672">
        <v>102</v>
      </c>
      <c r="U20" s="93">
        <v>102</v>
      </c>
      <c r="V20" s="198"/>
      <c r="W20" s="11"/>
    </row>
    <row r="21" spans="1:28" s="1" customFormat="1" ht="26.25" customHeight="1" x14ac:dyDescent="0.2">
      <c r="A21" s="1081"/>
      <c r="B21" s="945"/>
      <c r="C21" s="1298"/>
      <c r="D21" s="1320"/>
      <c r="E21" s="1315"/>
      <c r="F21" s="1302"/>
      <c r="G21" s="1550"/>
      <c r="H21" s="167" t="s">
        <v>23</v>
      </c>
      <c r="I21" s="616">
        <v>303.10000000000002</v>
      </c>
      <c r="J21" s="634">
        <v>303.10000000000002</v>
      </c>
      <c r="K21" s="1150">
        <f>348.4-5</f>
        <v>343.4</v>
      </c>
      <c r="L21" s="1151">
        <f>348.4-5</f>
        <v>343.4</v>
      </c>
      <c r="M21" s="904">
        <v>235.4</v>
      </c>
      <c r="N21" s="634"/>
      <c r="O21" s="236">
        <f>+K21</f>
        <v>343.4</v>
      </c>
      <c r="P21" s="633">
        <f>+L21</f>
        <v>343.4</v>
      </c>
      <c r="Q21" s="1308"/>
      <c r="R21" s="653"/>
      <c r="S21" s="92"/>
      <c r="T21" s="672"/>
      <c r="U21" s="93"/>
    </row>
    <row r="22" spans="1:28" s="1" customFormat="1" ht="14.25" customHeight="1" thickBot="1" x14ac:dyDescent="0.25">
      <c r="A22" s="1082"/>
      <c r="B22" s="103"/>
      <c r="C22" s="1318"/>
      <c r="D22" s="1321"/>
      <c r="E22" s="1316"/>
      <c r="F22" s="1303"/>
      <c r="G22" s="348"/>
      <c r="H22" s="17" t="s">
        <v>34</v>
      </c>
      <c r="I22" s="614">
        <f t="shared" ref="I22:P22" si="1">SUM(I20:I21)</f>
        <v>648.1</v>
      </c>
      <c r="J22" s="528">
        <f t="shared" si="1"/>
        <v>654.70000000000005</v>
      </c>
      <c r="K22" s="524">
        <f>SUM(K20:K21)</f>
        <v>716</v>
      </c>
      <c r="L22" s="777">
        <f t="shared" ref="L22:M22" si="2">SUM(L20:L21)</f>
        <v>716</v>
      </c>
      <c r="M22" s="18">
        <f t="shared" si="2"/>
        <v>502.1</v>
      </c>
      <c r="N22" s="528">
        <f t="shared" si="1"/>
        <v>0</v>
      </c>
      <c r="O22" s="22">
        <f>SUM(O20:O21)</f>
        <v>716</v>
      </c>
      <c r="P22" s="528">
        <f t="shared" si="1"/>
        <v>716</v>
      </c>
      <c r="Q22" s="1308"/>
      <c r="R22" s="653"/>
      <c r="S22" s="92"/>
      <c r="T22" s="672"/>
      <c r="U22" s="93"/>
    </row>
    <row r="23" spans="1:28" s="1" customFormat="1" ht="55.5" customHeight="1" x14ac:dyDescent="0.2">
      <c r="A23" s="1080" t="s">
        <v>16</v>
      </c>
      <c r="B23" s="190" t="s">
        <v>16</v>
      </c>
      <c r="C23" s="191" t="s">
        <v>39</v>
      </c>
      <c r="D23" s="1309" t="s">
        <v>40</v>
      </c>
      <c r="E23" s="267"/>
      <c r="F23" s="1033" t="s">
        <v>22</v>
      </c>
      <c r="G23" s="1034" t="s">
        <v>252</v>
      </c>
      <c r="H23" s="23" t="s">
        <v>37</v>
      </c>
      <c r="I23" s="615">
        <v>177.8</v>
      </c>
      <c r="J23" s="644">
        <f>177.8+3.4</f>
        <v>181.20000000000002</v>
      </c>
      <c r="K23" s="1147">
        <v>118.2</v>
      </c>
      <c r="L23" s="1148">
        <v>118.2</v>
      </c>
      <c r="M23" s="1149">
        <v>82</v>
      </c>
      <c r="N23" s="644"/>
      <c r="O23" s="168">
        <v>116.7</v>
      </c>
      <c r="P23" s="644">
        <v>116.7</v>
      </c>
      <c r="Q23" s="59" t="s">
        <v>225</v>
      </c>
      <c r="R23" s="654">
        <v>4098</v>
      </c>
      <c r="S23" s="24">
        <v>4100</v>
      </c>
      <c r="T23" s="696">
        <v>4100</v>
      </c>
      <c r="U23" s="25">
        <v>4200</v>
      </c>
    </row>
    <row r="24" spans="1:28" s="1" customFormat="1" ht="50.25" customHeight="1" x14ac:dyDescent="0.2">
      <c r="A24" s="1083"/>
      <c r="B24" s="187"/>
      <c r="C24" s="124"/>
      <c r="D24" s="1310"/>
      <c r="E24" s="188"/>
      <c r="F24" s="1032"/>
      <c r="G24" s="1035"/>
      <c r="H24" s="194" t="s">
        <v>41</v>
      </c>
      <c r="I24" s="617">
        <v>3.5</v>
      </c>
      <c r="J24" s="636">
        <v>3.5</v>
      </c>
      <c r="K24" s="829">
        <v>4</v>
      </c>
      <c r="L24" s="796">
        <v>4</v>
      </c>
      <c r="M24" s="648">
        <v>1.9</v>
      </c>
      <c r="N24" s="646"/>
      <c r="O24" s="364">
        <v>4</v>
      </c>
      <c r="P24" s="646">
        <v>4</v>
      </c>
      <c r="Q24" s="1323" t="s">
        <v>226</v>
      </c>
      <c r="R24" s="835">
        <v>110000</v>
      </c>
      <c r="S24" s="835">
        <v>110425</v>
      </c>
      <c r="T24" s="836">
        <v>120000</v>
      </c>
      <c r="U24" s="837">
        <v>121000</v>
      </c>
      <c r="AA24" s="11"/>
      <c r="AB24" s="11"/>
    </row>
    <row r="25" spans="1:28" s="1" customFormat="1" ht="17.25" customHeight="1" x14ac:dyDescent="0.2">
      <c r="A25" s="1108"/>
      <c r="B25" s="574"/>
      <c r="C25" s="453"/>
      <c r="D25" s="575"/>
      <c r="E25" s="576"/>
      <c r="F25" s="1031"/>
      <c r="G25" s="1037"/>
      <c r="H25" s="194" t="s">
        <v>96</v>
      </c>
      <c r="I25" s="641">
        <v>0.7</v>
      </c>
      <c r="J25" s="636">
        <v>0.7</v>
      </c>
      <c r="K25" s="734"/>
      <c r="L25" s="745"/>
      <c r="M25" s="322"/>
      <c r="N25" s="633"/>
      <c r="O25" s="30"/>
      <c r="P25" s="633"/>
      <c r="Q25" s="1328"/>
      <c r="R25" s="833"/>
      <c r="S25" s="27"/>
      <c r="T25" s="834"/>
      <c r="U25" s="28"/>
      <c r="AB25" s="11"/>
    </row>
    <row r="26" spans="1:28" s="1" customFormat="1" ht="93" customHeight="1" x14ac:dyDescent="0.2">
      <c r="A26" s="1081"/>
      <c r="B26" s="272"/>
      <c r="C26" s="1022"/>
      <c r="D26" s="132"/>
      <c r="E26" s="188"/>
      <c r="F26" s="1015"/>
      <c r="G26" s="1030"/>
      <c r="H26" s="26" t="s">
        <v>23</v>
      </c>
      <c r="I26" s="1036">
        <v>42.6</v>
      </c>
      <c r="J26" s="645">
        <v>7.6</v>
      </c>
      <c r="K26" s="544">
        <v>7.6</v>
      </c>
      <c r="L26" s="921">
        <v>7.6</v>
      </c>
      <c r="M26" s="922">
        <v>5.8</v>
      </c>
      <c r="N26" s="645"/>
      <c r="O26" s="193">
        <v>2</v>
      </c>
      <c r="P26" s="645"/>
      <c r="Q26" s="241" t="s">
        <v>81</v>
      </c>
      <c r="R26" s="655">
        <v>1</v>
      </c>
      <c r="S26" s="141">
        <v>1</v>
      </c>
      <c r="T26" s="673">
        <v>1</v>
      </c>
      <c r="U26" s="138"/>
      <c r="V26" s="198"/>
      <c r="W26" s="11"/>
      <c r="X26" s="11"/>
    </row>
    <row r="27" spans="1:28" s="1" customFormat="1" ht="21" customHeight="1" x14ac:dyDescent="0.2">
      <c r="A27" s="1081"/>
      <c r="B27" s="272"/>
      <c r="C27" s="1022"/>
      <c r="D27" s="132"/>
      <c r="E27" s="188"/>
      <c r="F27" s="1015"/>
      <c r="G27" s="1030"/>
      <c r="H27" s="929" t="s">
        <v>23</v>
      </c>
      <c r="I27" s="641"/>
      <c r="J27" s="630">
        <v>3.6</v>
      </c>
      <c r="K27" s="81"/>
      <c r="L27" s="386"/>
      <c r="M27" s="321"/>
      <c r="N27" s="630"/>
      <c r="O27" s="169"/>
      <c r="P27" s="630"/>
      <c r="Q27" s="355" t="s">
        <v>276</v>
      </c>
      <c r="R27" s="956">
        <v>1</v>
      </c>
      <c r="S27" s="793"/>
      <c r="T27" s="793"/>
      <c r="U27" s="923"/>
      <c r="W27" s="11"/>
      <c r="X27" s="11"/>
    </row>
    <row r="28" spans="1:28" s="1" customFormat="1" ht="23.25" customHeight="1" x14ac:dyDescent="0.2">
      <c r="A28" s="1081"/>
      <c r="B28" s="272"/>
      <c r="C28" s="1022"/>
      <c r="D28" s="132"/>
      <c r="E28" s="188"/>
      <c r="F28" s="1015"/>
      <c r="G28" s="1030"/>
      <c r="H28" s="29" t="s">
        <v>23</v>
      </c>
      <c r="I28" s="618">
        <v>0.7</v>
      </c>
      <c r="J28" s="631">
        <v>42.6</v>
      </c>
      <c r="K28" s="1152">
        <v>61.1</v>
      </c>
      <c r="L28" s="1153">
        <v>61.1</v>
      </c>
      <c r="M28" s="1154">
        <v>38.9</v>
      </c>
      <c r="N28" s="631"/>
      <c r="O28" s="140">
        <f>+K28</f>
        <v>61.1</v>
      </c>
      <c r="P28" s="630">
        <f>+L28</f>
        <v>61.1</v>
      </c>
      <c r="Q28" s="1311" t="s">
        <v>126</v>
      </c>
      <c r="R28" s="656">
        <v>6</v>
      </c>
      <c r="S28" s="107">
        <v>6</v>
      </c>
      <c r="T28" s="674">
        <v>6</v>
      </c>
      <c r="U28" s="108">
        <v>6</v>
      </c>
      <c r="W28" s="11"/>
      <c r="X28" s="11"/>
      <c r="Y28" s="11"/>
      <c r="Z28" s="11"/>
    </row>
    <row r="29" spans="1:28" s="1" customFormat="1" ht="16.5" customHeight="1" thickBot="1" x14ac:dyDescent="0.25">
      <c r="A29" s="1084"/>
      <c r="B29" s="110"/>
      <c r="C29" s="111"/>
      <c r="D29" s="133"/>
      <c r="E29" s="189"/>
      <c r="F29" s="1021"/>
      <c r="G29" s="350"/>
      <c r="H29" s="34" t="s">
        <v>34</v>
      </c>
      <c r="I29" s="614">
        <f t="shared" ref="I29:P29" si="3">SUM(I23:I28)</f>
        <v>225.29999999999998</v>
      </c>
      <c r="J29" s="528">
        <f t="shared" si="3"/>
        <v>239.2</v>
      </c>
      <c r="K29" s="524">
        <f>SUM(K23:K28)</f>
        <v>190.9</v>
      </c>
      <c r="L29" s="777">
        <f t="shared" si="3"/>
        <v>190.9</v>
      </c>
      <c r="M29" s="18">
        <f t="shared" si="3"/>
        <v>128.6</v>
      </c>
      <c r="N29" s="528">
        <f t="shared" si="3"/>
        <v>0</v>
      </c>
      <c r="O29" s="22">
        <f>SUM(O23:O28)</f>
        <v>183.8</v>
      </c>
      <c r="P29" s="528">
        <f t="shared" si="3"/>
        <v>181.8</v>
      </c>
      <c r="Q29" s="1312"/>
      <c r="R29" s="702"/>
      <c r="S29" s="703"/>
      <c r="T29" s="704"/>
      <c r="U29" s="705"/>
    </row>
    <row r="30" spans="1:28" s="1" customFormat="1" ht="66.75" customHeight="1" x14ac:dyDescent="0.2">
      <c r="A30" s="1080" t="s">
        <v>16</v>
      </c>
      <c r="B30" s="105" t="s">
        <v>16</v>
      </c>
      <c r="C30" s="1317" t="s">
        <v>43</v>
      </c>
      <c r="D30" s="1319" t="s">
        <v>232</v>
      </c>
      <c r="E30" s="1322"/>
      <c r="F30" s="1301" t="s">
        <v>22</v>
      </c>
      <c r="G30" s="1029" t="s">
        <v>252</v>
      </c>
      <c r="H30" s="131" t="s">
        <v>227</v>
      </c>
      <c r="I30" s="615"/>
      <c r="J30" s="644"/>
      <c r="K30" s="522">
        <v>88.3</v>
      </c>
      <c r="L30" s="924">
        <f>88.3-N30</f>
        <v>44</v>
      </c>
      <c r="M30" s="925">
        <v>2.9</v>
      </c>
      <c r="N30" s="926">
        <v>44.3</v>
      </c>
      <c r="O30" s="168">
        <v>112.9</v>
      </c>
      <c r="P30" s="644">
        <v>75.2</v>
      </c>
      <c r="Q30" s="59" t="s">
        <v>229</v>
      </c>
      <c r="R30" s="654"/>
      <c r="S30" s="24">
        <v>2244</v>
      </c>
      <c r="T30" s="696">
        <v>6464</v>
      </c>
      <c r="U30" s="25">
        <v>8484</v>
      </c>
      <c r="V30" s="922"/>
      <c r="W30" s="922"/>
      <c r="X30" s="922"/>
      <c r="Y30" s="922"/>
      <c r="Z30" s="11"/>
    </row>
    <row r="31" spans="1:28" s="1" customFormat="1" ht="14.25" customHeight="1" x14ac:dyDescent="0.2">
      <c r="A31" s="1081"/>
      <c r="B31" s="945"/>
      <c r="C31" s="1298"/>
      <c r="D31" s="1320"/>
      <c r="E31" s="1315"/>
      <c r="F31" s="1302"/>
      <c r="G31" s="1030"/>
      <c r="H31" s="167" t="s">
        <v>23</v>
      </c>
      <c r="I31" s="706"/>
      <c r="J31" s="707"/>
      <c r="K31" s="81">
        <v>7.8</v>
      </c>
      <c r="L31" s="386">
        <f>7.8-N31</f>
        <v>3.9</v>
      </c>
      <c r="M31" s="321">
        <v>0.3</v>
      </c>
      <c r="N31" s="630">
        <v>3.9</v>
      </c>
      <c r="O31" s="708">
        <v>10</v>
      </c>
      <c r="P31" s="707">
        <v>6.6</v>
      </c>
      <c r="Q31" s="1323" t="s">
        <v>230</v>
      </c>
      <c r="R31" s="780"/>
      <c r="S31" s="781"/>
      <c r="T31" s="839"/>
      <c r="U31" s="782">
        <v>1</v>
      </c>
      <c r="V31" s="922"/>
      <c r="W31" s="922"/>
      <c r="X31" s="922"/>
      <c r="Y31" s="922"/>
    </row>
    <row r="32" spans="1:28" s="1" customFormat="1" ht="14.25" customHeight="1" x14ac:dyDescent="0.2">
      <c r="A32" s="1081"/>
      <c r="B32" s="945"/>
      <c r="C32" s="1298"/>
      <c r="D32" s="1320"/>
      <c r="E32" s="1315"/>
      <c r="F32" s="1302"/>
      <c r="G32" s="347"/>
      <c r="H32" s="167" t="s">
        <v>228</v>
      </c>
      <c r="I32" s="616"/>
      <c r="J32" s="634"/>
      <c r="K32" s="523">
        <v>7.8</v>
      </c>
      <c r="L32" s="779">
        <f>K32-N32</f>
        <v>3.9</v>
      </c>
      <c r="M32" s="294">
        <v>0.3</v>
      </c>
      <c r="N32" s="634">
        <v>3.9</v>
      </c>
      <c r="O32" s="236">
        <v>10</v>
      </c>
      <c r="P32" s="634">
        <v>6.6</v>
      </c>
      <c r="Q32" s="1308"/>
      <c r="R32" s="653"/>
      <c r="S32" s="92"/>
      <c r="T32" s="672"/>
      <c r="U32" s="93"/>
      <c r="V32" s="294"/>
      <c r="W32" s="294"/>
      <c r="X32" s="294"/>
      <c r="Y32" s="294"/>
    </row>
    <row r="33" spans="1:27" s="1" customFormat="1" ht="14.25" customHeight="1" thickBot="1" x14ac:dyDescent="0.25">
      <c r="A33" s="1082"/>
      <c r="B33" s="103"/>
      <c r="C33" s="1318"/>
      <c r="D33" s="1321"/>
      <c r="E33" s="1316"/>
      <c r="F33" s="1303"/>
      <c r="G33" s="348"/>
      <c r="H33" s="17" t="s">
        <v>34</v>
      </c>
      <c r="I33" s="614">
        <f t="shared" ref="I33:P33" si="4">SUM(I30:I32)</f>
        <v>0</v>
      </c>
      <c r="J33" s="528">
        <f t="shared" si="4"/>
        <v>0</v>
      </c>
      <c r="K33" s="524">
        <f>SUM(K30:K32)</f>
        <v>103.89999999999999</v>
      </c>
      <c r="L33" s="777">
        <f t="shared" si="4"/>
        <v>51.8</v>
      </c>
      <c r="M33" s="18">
        <f t="shared" si="4"/>
        <v>3.4999999999999996</v>
      </c>
      <c r="N33" s="528">
        <f t="shared" si="4"/>
        <v>52.099999999999994</v>
      </c>
      <c r="O33" s="22">
        <f>SUM(O30:O32)</f>
        <v>132.9</v>
      </c>
      <c r="P33" s="528">
        <f t="shared" si="4"/>
        <v>88.399999999999991</v>
      </c>
      <c r="Q33" s="701"/>
      <c r="R33" s="657"/>
      <c r="S33" s="62"/>
      <c r="T33" s="488"/>
      <c r="U33" s="63"/>
    </row>
    <row r="34" spans="1:27" s="1" customFormat="1" ht="27" customHeight="1" x14ac:dyDescent="0.2">
      <c r="A34" s="1080" t="s">
        <v>16</v>
      </c>
      <c r="B34" s="105" t="s">
        <v>16</v>
      </c>
      <c r="C34" s="1317" t="s">
        <v>57</v>
      </c>
      <c r="D34" s="1319" t="s">
        <v>231</v>
      </c>
      <c r="E34" s="1322"/>
      <c r="F34" s="1301" t="s">
        <v>22</v>
      </c>
      <c r="G34" s="1549" t="s">
        <v>252</v>
      </c>
      <c r="H34" s="167" t="s">
        <v>23</v>
      </c>
      <c r="I34" s="615"/>
      <c r="J34" s="644"/>
      <c r="K34" s="542">
        <v>5</v>
      </c>
      <c r="L34" s="827">
        <v>5</v>
      </c>
      <c r="M34" s="647"/>
      <c r="N34" s="644"/>
      <c r="O34" s="168">
        <v>10</v>
      </c>
      <c r="P34" s="644">
        <v>10</v>
      </c>
      <c r="Q34" s="1307" t="s">
        <v>233</v>
      </c>
      <c r="R34" s="709"/>
      <c r="S34" s="68">
        <v>1</v>
      </c>
      <c r="T34" s="517">
        <v>2</v>
      </c>
      <c r="U34" s="69">
        <v>2</v>
      </c>
      <c r="V34" s="198"/>
      <c r="W34" s="11"/>
    </row>
    <row r="35" spans="1:27" s="1" customFormat="1" ht="14.25" customHeight="1" thickBot="1" x14ac:dyDescent="0.25">
      <c r="A35" s="1082"/>
      <c r="B35" s="103"/>
      <c r="C35" s="1318"/>
      <c r="D35" s="1321"/>
      <c r="E35" s="1316"/>
      <c r="F35" s="1303"/>
      <c r="G35" s="1551"/>
      <c r="H35" s="17" t="s">
        <v>34</v>
      </c>
      <c r="I35" s="614">
        <f t="shared" ref="I35:P35" si="5">SUM(I34:I34)</f>
        <v>0</v>
      </c>
      <c r="J35" s="528">
        <f t="shared" si="5"/>
        <v>0</v>
      </c>
      <c r="K35" s="524">
        <f t="shared" si="5"/>
        <v>5</v>
      </c>
      <c r="L35" s="777">
        <f t="shared" si="5"/>
        <v>5</v>
      </c>
      <c r="M35" s="18">
        <f t="shared" si="5"/>
        <v>0</v>
      </c>
      <c r="N35" s="528">
        <f t="shared" si="5"/>
        <v>0</v>
      </c>
      <c r="O35" s="22">
        <f t="shared" si="5"/>
        <v>10</v>
      </c>
      <c r="P35" s="528">
        <f t="shared" si="5"/>
        <v>10</v>
      </c>
      <c r="Q35" s="1329"/>
      <c r="R35" s="657"/>
      <c r="S35" s="62"/>
      <c r="T35" s="488"/>
      <c r="U35" s="63"/>
    </row>
    <row r="36" spans="1:27" s="1" customFormat="1" ht="27" customHeight="1" x14ac:dyDescent="0.2">
      <c r="A36" s="1080" t="s">
        <v>16</v>
      </c>
      <c r="B36" s="105" t="s">
        <v>16</v>
      </c>
      <c r="C36" s="1317" t="s">
        <v>58</v>
      </c>
      <c r="D36" s="1319" t="s">
        <v>295</v>
      </c>
      <c r="E36" s="1322"/>
      <c r="F36" s="1301" t="s">
        <v>22</v>
      </c>
      <c r="G36" s="1549" t="s">
        <v>252</v>
      </c>
      <c r="H36" s="131" t="s">
        <v>270</v>
      </c>
      <c r="I36" s="615"/>
      <c r="J36" s="644"/>
      <c r="K36" s="542">
        <v>4.0999999999999996</v>
      </c>
      <c r="L36" s="827">
        <v>4.0999999999999996</v>
      </c>
      <c r="M36" s="647"/>
      <c r="N36" s="644"/>
      <c r="O36" s="168"/>
      <c r="P36" s="644"/>
      <c r="Q36" s="1307" t="s">
        <v>234</v>
      </c>
      <c r="R36" s="709"/>
      <c r="S36" s="68">
        <v>1</v>
      </c>
      <c r="T36" s="517"/>
      <c r="U36" s="69"/>
      <c r="V36" s="198"/>
      <c r="W36" s="11"/>
    </row>
    <row r="37" spans="1:27" s="1" customFormat="1" ht="14.25" customHeight="1" thickBot="1" x14ac:dyDescent="0.25">
      <c r="A37" s="1082"/>
      <c r="B37" s="103"/>
      <c r="C37" s="1318"/>
      <c r="D37" s="1321"/>
      <c r="E37" s="1316"/>
      <c r="F37" s="1303"/>
      <c r="G37" s="1551"/>
      <c r="H37" s="17" t="s">
        <v>34</v>
      </c>
      <c r="I37" s="614">
        <f t="shared" ref="I37:P37" si="6">SUM(I36:I36)</f>
        <v>0</v>
      </c>
      <c r="J37" s="528">
        <f t="shared" si="6"/>
        <v>0</v>
      </c>
      <c r="K37" s="524">
        <f t="shared" si="6"/>
        <v>4.0999999999999996</v>
      </c>
      <c r="L37" s="777">
        <f t="shared" si="6"/>
        <v>4.0999999999999996</v>
      </c>
      <c r="M37" s="18">
        <f t="shared" si="6"/>
        <v>0</v>
      </c>
      <c r="N37" s="528">
        <f t="shared" si="6"/>
        <v>0</v>
      </c>
      <c r="O37" s="22">
        <f t="shared" si="6"/>
        <v>0</v>
      </c>
      <c r="P37" s="528">
        <f t="shared" si="6"/>
        <v>0</v>
      </c>
      <c r="Q37" s="1329"/>
      <c r="R37" s="657"/>
      <c r="S37" s="62"/>
      <c r="T37" s="488"/>
      <c r="U37" s="63"/>
    </row>
    <row r="38" spans="1:27" s="1" customFormat="1" ht="15.75" customHeight="1" x14ac:dyDescent="0.2">
      <c r="A38" s="1080" t="s">
        <v>16</v>
      </c>
      <c r="B38" s="105" t="s">
        <v>16</v>
      </c>
      <c r="C38" s="1317" t="s">
        <v>21</v>
      </c>
      <c r="D38" s="1579" t="s">
        <v>306</v>
      </c>
      <c r="E38" s="1322"/>
      <c r="F38" s="1301" t="s">
        <v>22</v>
      </c>
      <c r="G38" s="1549" t="s">
        <v>252</v>
      </c>
      <c r="H38" s="1203" t="s">
        <v>270</v>
      </c>
      <c r="I38" s="615"/>
      <c r="J38" s="644"/>
      <c r="K38" s="570">
        <v>5</v>
      </c>
      <c r="L38" s="570">
        <v>5</v>
      </c>
      <c r="M38" s="647"/>
      <c r="N38" s="644"/>
      <c r="O38" s="168"/>
      <c r="P38" s="644"/>
      <c r="Q38" s="1237" t="s">
        <v>315</v>
      </c>
      <c r="R38" s="1238"/>
      <c r="S38" s="1238">
        <v>2</v>
      </c>
      <c r="T38" s="672"/>
      <c r="U38" s="93"/>
      <c r="V38" s="198"/>
      <c r="W38" s="11"/>
    </row>
    <row r="39" spans="1:27" s="1" customFormat="1" ht="15.75" customHeight="1" x14ac:dyDescent="0.2">
      <c r="A39" s="1168"/>
      <c r="B39" s="1169"/>
      <c r="C39" s="1298"/>
      <c r="D39" s="1580"/>
      <c r="E39" s="1315"/>
      <c r="F39" s="1302"/>
      <c r="G39" s="1550"/>
      <c r="H39" s="1205" t="s">
        <v>93</v>
      </c>
      <c r="I39" s="613"/>
      <c r="J39" s="1210"/>
      <c r="K39" s="1207">
        <v>7.6</v>
      </c>
      <c r="L39" s="1207">
        <v>7.6</v>
      </c>
      <c r="M39" s="1211"/>
      <c r="N39" s="1210"/>
      <c r="O39" s="1200"/>
      <c r="P39" s="1210"/>
      <c r="Q39" s="1202"/>
      <c r="R39" s="653"/>
      <c r="S39" s="92"/>
      <c r="T39" s="672"/>
      <c r="U39" s="93"/>
      <c r="V39" s="198"/>
      <c r="W39" s="11"/>
    </row>
    <row r="40" spans="1:27" s="1" customFormat="1" ht="14.25" customHeight="1" thickBot="1" x14ac:dyDescent="0.25">
      <c r="A40" s="1082"/>
      <c r="B40" s="103"/>
      <c r="C40" s="1318"/>
      <c r="D40" s="1581"/>
      <c r="E40" s="1316"/>
      <c r="F40" s="1303"/>
      <c r="G40" s="1551"/>
      <c r="H40" s="17" t="s">
        <v>34</v>
      </c>
      <c r="I40" s="614">
        <f t="shared" ref="I40:P40" si="7">SUM(I38:I38)</f>
        <v>0</v>
      </c>
      <c r="J40" s="528">
        <f t="shared" si="7"/>
        <v>0</v>
      </c>
      <c r="K40" s="22">
        <f>SUM(K38:K39)</f>
        <v>12.6</v>
      </c>
      <c r="L40" s="300">
        <f>SUM(L38:L39)</f>
        <v>12.6</v>
      </c>
      <c r="M40" s="18">
        <f t="shared" si="7"/>
        <v>0</v>
      </c>
      <c r="N40" s="528">
        <f t="shared" si="7"/>
        <v>0</v>
      </c>
      <c r="O40" s="22">
        <f t="shared" si="7"/>
        <v>0</v>
      </c>
      <c r="P40" s="528">
        <f t="shared" si="7"/>
        <v>0</v>
      </c>
      <c r="Q40" s="1202"/>
      <c r="R40" s="653"/>
      <c r="S40" s="92"/>
      <c r="T40" s="672"/>
      <c r="U40" s="93"/>
    </row>
    <row r="41" spans="1:27" s="1" customFormat="1" ht="14.25" customHeight="1" thickBot="1" x14ac:dyDescent="0.25">
      <c r="A41" s="1085" t="s">
        <v>16</v>
      </c>
      <c r="B41" s="113" t="s">
        <v>16</v>
      </c>
      <c r="C41" s="1330" t="s">
        <v>44</v>
      </c>
      <c r="D41" s="1331"/>
      <c r="E41" s="1331"/>
      <c r="F41" s="1331"/>
      <c r="G41" s="1331"/>
      <c r="H41" s="1332"/>
      <c r="I41" s="1026">
        <f t="shared" ref="I41:P41" si="8">+I29+I22+I19+I33+I35+I37</f>
        <v>1032.5</v>
      </c>
      <c r="J41" s="824">
        <f t="shared" si="8"/>
        <v>1068.8000000000002</v>
      </c>
      <c r="K41" s="1195">
        <f>+K29+K22+K19+K33+K35+K37+K40</f>
        <v>1164.5</v>
      </c>
      <c r="L41" s="831">
        <f>+L29+L22+L19+L33+L35+L37+L40</f>
        <v>1112.3999999999999</v>
      </c>
      <c r="M41" s="831">
        <f t="shared" si="8"/>
        <v>634.20000000000005</v>
      </c>
      <c r="N41" s="1027">
        <f t="shared" si="8"/>
        <v>52.099999999999994</v>
      </c>
      <c r="O41" s="1026">
        <f>+O29+O22+O19+O33+O35+O37</f>
        <v>1182.7</v>
      </c>
      <c r="P41" s="832">
        <f t="shared" si="8"/>
        <v>1136.2</v>
      </c>
      <c r="Q41" s="1519"/>
      <c r="R41" s="1520"/>
      <c r="S41" s="1520"/>
      <c r="T41" s="1520"/>
      <c r="U41" s="1521"/>
      <c r="V41" s="11"/>
      <c r="Y41" s="11"/>
    </row>
    <row r="42" spans="1:27" s="1" customFormat="1" ht="14.25" customHeight="1" thickBot="1" x14ac:dyDescent="0.25">
      <c r="A42" s="1079" t="s">
        <v>16</v>
      </c>
      <c r="B42" s="114" t="s">
        <v>35</v>
      </c>
      <c r="C42" s="1584" t="s">
        <v>45</v>
      </c>
      <c r="D42" s="1325"/>
      <c r="E42" s="1325"/>
      <c r="F42" s="1325"/>
      <c r="G42" s="1325"/>
      <c r="H42" s="1325"/>
      <c r="I42" s="1325"/>
      <c r="J42" s="1325"/>
      <c r="K42" s="1325"/>
      <c r="L42" s="1325"/>
      <c r="M42" s="1325"/>
      <c r="N42" s="1325"/>
      <c r="O42" s="1325"/>
      <c r="P42" s="1585"/>
      <c r="Q42" s="1325"/>
      <c r="R42" s="1325"/>
      <c r="S42" s="1325"/>
      <c r="T42" s="1325"/>
      <c r="U42" s="1326"/>
      <c r="W42" s="11"/>
      <c r="Z42" s="11"/>
    </row>
    <row r="43" spans="1:27" s="1" customFormat="1" ht="16.5" customHeight="1" x14ac:dyDescent="0.2">
      <c r="A43" s="1086" t="s">
        <v>16</v>
      </c>
      <c r="B43" s="116" t="s">
        <v>35</v>
      </c>
      <c r="C43" s="117" t="s">
        <v>16</v>
      </c>
      <c r="D43" s="1339" t="s">
        <v>46</v>
      </c>
      <c r="E43" s="148"/>
      <c r="F43" s="1301" t="s">
        <v>22</v>
      </c>
      <c r="G43" s="1549" t="s">
        <v>252</v>
      </c>
      <c r="H43" s="712" t="s">
        <v>37</v>
      </c>
      <c r="I43" s="713">
        <v>921</v>
      </c>
      <c r="J43" s="881">
        <v>921</v>
      </c>
      <c r="K43" s="737"/>
      <c r="L43" s="308"/>
      <c r="M43" s="314"/>
      <c r="N43" s="225"/>
      <c r="O43" s="308"/>
      <c r="P43" s="632"/>
      <c r="Q43" s="531" t="s">
        <v>83</v>
      </c>
      <c r="R43" s="658">
        <v>55</v>
      </c>
      <c r="S43" s="120" t="s">
        <v>235</v>
      </c>
      <c r="T43" s="679">
        <v>16</v>
      </c>
      <c r="U43" s="680" t="s">
        <v>51</v>
      </c>
      <c r="X43" s="11"/>
    </row>
    <row r="44" spans="1:27" s="1" customFormat="1" ht="15" customHeight="1" x14ac:dyDescent="0.2">
      <c r="A44" s="1083"/>
      <c r="B44" s="123"/>
      <c r="C44" s="124"/>
      <c r="D44" s="1327"/>
      <c r="E44" s="150"/>
      <c r="F44" s="1302"/>
      <c r="G44" s="1550"/>
      <c r="H44" s="167" t="s">
        <v>23</v>
      </c>
      <c r="I44" s="616"/>
      <c r="J44" s="882"/>
      <c r="K44" s="1155">
        <v>962.5</v>
      </c>
      <c r="L44" s="1156">
        <v>962.5</v>
      </c>
      <c r="M44" s="559">
        <v>653.79999999999995</v>
      </c>
      <c r="N44" s="373"/>
      <c r="O44" s="322">
        <f>+K44</f>
        <v>962.5</v>
      </c>
      <c r="P44" s="633">
        <f>+L44</f>
        <v>962.5</v>
      </c>
      <c r="Q44" s="1323" t="s">
        <v>48</v>
      </c>
      <c r="R44" s="723" t="s">
        <v>49</v>
      </c>
      <c r="S44" s="512" t="s">
        <v>114</v>
      </c>
      <c r="T44" s="724" t="s">
        <v>114</v>
      </c>
      <c r="U44" s="725" t="s">
        <v>114</v>
      </c>
      <c r="W44" s="11"/>
    </row>
    <row r="45" spans="1:27" s="1" customFormat="1" ht="40.5" customHeight="1" x14ac:dyDescent="0.2">
      <c r="A45" s="1083"/>
      <c r="B45" s="123"/>
      <c r="C45" s="124"/>
      <c r="D45" s="1327"/>
      <c r="E45" s="150"/>
      <c r="F45" s="1015"/>
      <c r="G45" s="1550"/>
      <c r="H45" s="251" t="s">
        <v>50</v>
      </c>
      <c r="I45" s="714">
        <v>16.600000000000001</v>
      </c>
      <c r="J45" s="913">
        <v>41.3</v>
      </c>
      <c r="K45" s="751">
        <v>67.8</v>
      </c>
      <c r="L45" s="717">
        <v>67.8</v>
      </c>
      <c r="M45" s="716">
        <v>50.8</v>
      </c>
      <c r="N45" s="758"/>
      <c r="O45" s="717">
        <v>69</v>
      </c>
      <c r="P45" s="715">
        <v>70</v>
      </c>
      <c r="Q45" s="1328"/>
      <c r="R45" s="719"/>
      <c r="S45" s="720"/>
      <c r="T45" s="721"/>
      <c r="U45" s="722"/>
      <c r="W45" s="11"/>
    </row>
    <row r="46" spans="1:27" s="1" customFormat="1" ht="41.25" customHeight="1" x14ac:dyDescent="0.2">
      <c r="A46" s="1083"/>
      <c r="B46" s="123"/>
      <c r="C46" s="124"/>
      <c r="D46" s="783"/>
      <c r="E46" s="150"/>
      <c r="F46" s="1015"/>
      <c r="G46" s="347"/>
      <c r="H46" s="45" t="s">
        <v>41</v>
      </c>
      <c r="I46" s="620"/>
      <c r="J46" s="883"/>
      <c r="K46" s="752">
        <v>2.5</v>
      </c>
      <c r="L46" s="717">
        <v>2.5</v>
      </c>
      <c r="M46" s="716"/>
      <c r="N46" s="175"/>
      <c r="O46" s="310">
        <v>2.6</v>
      </c>
      <c r="P46" s="639">
        <v>2.7</v>
      </c>
      <c r="Q46" s="355" t="s">
        <v>82</v>
      </c>
      <c r="R46" s="659" t="s">
        <v>236</v>
      </c>
      <c r="S46" s="126" t="s">
        <v>237</v>
      </c>
      <c r="T46" s="675" t="s">
        <v>238</v>
      </c>
      <c r="U46" s="151" t="s">
        <v>238</v>
      </c>
      <c r="W46" s="11"/>
    </row>
    <row r="47" spans="1:27" s="1" customFormat="1" ht="16.5" customHeight="1" x14ac:dyDescent="0.2">
      <c r="A47" s="1083"/>
      <c r="B47" s="123"/>
      <c r="C47" s="124"/>
      <c r="D47" s="164"/>
      <c r="E47" s="150"/>
      <c r="F47" s="1015"/>
      <c r="G47" s="347"/>
      <c r="H47" s="45" t="s">
        <v>50</v>
      </c>
      <c r="I47" s="718"/>
      <c r="J47" s="884"/>
      <c r="K47" s="753">
        <v>7</v>
      </c>
      <c r="L47" s="608">
        <v>7</v>
      </c>
      <c r="M47" s="711"/>
      <c r="N47" s="759"/>
      <c r="O47" s="608"/>
      <c r="P47" s="710"/>
      <c r="Q47" s="1323" t="s">
        <v>239</v>
      </c>
      <c r="R47" s="660"/>
      <c r="S47" s="486" t="s">
        <v>240</v>
      </c>
      <c r="T47" s="676" t="s">
        <v>240</v>
      </c>
      <c r="U47" s="681" t="s">
        <v>240</v>
      </c>
      <c r="X47" s="11"/>
      <c r="AA47" s="11"/>
    </row>
    <row r="48" spans="1:27" s="1" customFormat="1" ht="16.5" customHeight="1" thickBot="1" x14ac:dyDescent="0.25">
      <c r="A48" s="1084"/>
      <c r="B48" s="110"/>
      <c r="C48" s="111"/>
      <c r="D48" s="152"/>
      <c r="E48" s="153"/>
      <c r="F48" s="1021"/>
      <c r="G48" s="348"/>
      <c r="H48" s="46" t="s">
        <v>34</v>
      </c>
      <c r="I48" s="605">
        <f>SUM(I43:I47)</f>
        <v>937.6</v>
      </c>
      <c r="J48" s="840">
        <f>SUM(J43:J47)</f>
        <v>962.3</v>
      </c>
      <c r="K48" s="524">
        <f>SUM(K43:K47)</f>
        <v>1039.8</v>
      </c>
      <c r="L48" s="18">
        <f t="shared" ref="L48:P48" si="9">SUM(L43:L47)</f>
        <v>1039.8</v>
      </c>
      <c r="M48" s="300">
        <f t="shared" si="9"/>
        <v>704.59999999999991</v>
      </c>
      <c r="N48" s="368">
        <f t="shared" si="9"/>
        <v>0</v>
      </c>
      <c r="O48" s="18">
        <f>SUM(O43:O47)</f>
        <v>1034.0999999999999</v>
      </c>
      <c r="P48" s="528">
        <f t="shared" si="9"/>
        <v>1035.2</v>
      </c>
      <c r="Q48" s="1329"/>
      <c r="R48" s="661"/>
      <c r="S48" s="170"/>
      <c r="T48" s="677"/>
      <c r="U48" s="682"/>
      <c r="X48" s="11"/>
      <c r="Y48" s="11"/>
    </row>
    <row r="49" spans="1:25" s="1" customFormat="1" ht="20.25" customHeight="1" x14ac:dyDescent="0.2">
      <c r="A49" s="1087" t="s">
        <v>16</v>
      </c>
      <c r="B49" s="42" t="s">
        <v>35</v>
      </c>
      <c r="C49" s="98" t="s">
        <v>35</v>
      </c>
      <c r="D49" s="1342" t="s">
        <v>84</v>
      </c>
      <c r="E49" s="1345" t="s">
        <v>101</v>
      </c>
      <c r="F49" s="1301" t="s">
        <v>22</v>
      </c>
      <c r="G49" s="1549" t="s">
        <v>252</v>
      </c>
      <c r="H49" s="43" t="s">
        <v>41</v>
      </c>
      <c r="I49" s="611">
        <v>14.7</v>
      </c>
      <c r="J49" s="885">
        <f>14.7+16.8</f>
        <v>31.5</v>
      </c>
      <c r="K49" s="754">
        <v>16</v>
      </c>
      <c r="L49" s="324">
        <v>16</v>
      </c>
      <c r="M49" s="329">
        <v>12.3</v>
      </c>
      <c r="N49" s="360"/>
      <c r="O49" s="324">
        <v>16</v>
      </c>
      <c r="P49" s="637">
        <v>16</v>
      </c>
      <c r="Q49" s="1348" t="s">
        <v>87</v>
      </c>
      <c r="R49" s="841">
        <v>8</v>
      </c>
      <c r="S49" s="842" t="s">
        <v>190</v>
      </c>
      <c r="T49" s="843">
        <v>12</v>
      </c>
      <c r="U49" s="844" t="s">
        <v>241</v>
      </c>
    </row>
    <row r="50" spans="1:25" s="1" customFormat="1" ht="20.25" customHeight="1" x14ac:dyDescent="0.2">
      <c r="A50" s="1088"/>
      <c r="B50" s="44"/>
      <c r="C50" s="356"/>
      <c r="D50" s="1343"/>
      <c r="E50" s="1346"/>
      <c r="F50" s="1302"/>
      <c r="G50" s="1550"/>
      <c r="H50" s="45" t="s">
        <v>96</v>
      </c>
      <c r="I50" s="621">
        <v>4.2</v>
      </c>
      <c r="J50" s="375">
        <v>4.2</v>
      </c>
      <c r="K50" s="755"/>
      <c r="L50" s="513"/>
      <c r="M50" s="371"/>
      <c r="N50" s="760"/>
      <c r="O50" s="513"/>
      <c r="P50" s="640"/>
      <c r="Q50" s="1349"/>
      <c r="R50" s="845"/>
      <c r="S50" s="486"/>
      <c r="T50" s="846"/>
      <c r="U50" s="681"/>
    </row>
    <row r="51" spans="1:25" s="1" customFormat="1" ht="15" customHeight="1" thickBot="1" x14ac:dyDescent="0.25">
      <c r="A51" s="1089"/>
      <c r="B51" s="33"/>
      <c r="C51" s="99"/>
      <c r="D51" s="1344"/>
      <c r="E51" s="1347"/>
      <c r="F51" s="1303"/>
      <c r="G51" s="348"/>
      <c r="H51" s="46" t="s">
        <v>34</v>
      </c>
      <c r="I51" s="605">
        <f>SUM(I49:I50)</f>
        <v>18.899999999999999</v>
      </c>
      <c r="J51" s="840">
        <f>SUM(J49:J50)</f>
        <v>35.700000000000003</v>
      </c>
      <c r="K51" s="524">
        <f t="shared" ref="K51:P51" si="10">SUM(K49:K49)</f>
        <v>16</v>
      </c>
      <c r="L51" s="18">
        <f t="shared" si="10"/>
        <v>16</v>
      </c>
      <c r="M51" s="300">
        <f t="shared" si="10"/>
        <v>12.3</v>
      </c>
      <c r="N51" s="368">
        <f t="shared" si="10"/>
        <v>0</v>
      </c>
      <c r="O51" s="18">
        <f t="shared" si="10"/>
        <v>16</v>
      </c>
      <c r="P51" s="528">
        <f t="shared" si="10"/>
        <v>16</v>
      </c>
      <c r="Q51" s="533"/>
      <c r="R51" s="847"/>
      <c r="S51" s="170"/>
      <c r="T51" s="848"/>
      <c r="U51" s="682"/>
    </row>
    <row r="52" spans="1:25" s="1" customFormat="1" ht="27" customHeight="1" x14ac:dyDescent="0.2">
      <c r="A52" s="1087" t="s">
        <v>16</v>
      </c>
      <c r="B52" s="42" t="s">
        <v>35</v>
      </c>
      <c r="C52" s="98" t="s">
        <v>39</v>
      </c>
      <c r="D52" s="1350" t="s">
        <v>104</v>
      </c>
      <c r="E52" s="145"/>
      <c r="F52" s="1301" t="s">
        <v>22</v>
      </c>
      <c r="G52" s="1549" t="s">
        <v>252</v>
      </c>
      <c r="H52" s="53" t="s">
        <v>23</v>
      </c>
      <c r="I52" s="622">
        <v>9</v>
      </c>
      <c r="J52" s="886">
        <v>9</v>
      </c>
      <c r="K52" s="754">
        <v>9.5</v>
      </c>
      <c r="L52" s="324">
        <v>9.5</v>
      </c>
      <c r="M52" s="329"/>
      <c r="N52" s="360"/>
      <c r="O52" s="324">
        <v>12</v>
      </c>
      <c r="P52" s="689">
        <v>12</v>
      </c>
      <c r="Q52" s="166" t="s">
        <v>105</v>
      </c>
      <c r="R52" s="849" t="s">
        <v>106</v>
      </c>
      <c r="S52" s="842" t="s">
        <v>242</v>
      </c>
      <c r="T52" s="850" t="s">
        <v>106</v>
      </c>
      <c r="U52" s="844" t="s">
        <v>106</v>
      </c>
      <c r="V52" s="11"/>
      <c r="X52" s="11"/>
    </row>
    <row r="53" spans="1:25" s="1" customFormat="1" ht="16.5" customHeight="1" thickBot="1" x14ac:dyDescent="0.25">
      <c r="A53" s="1089"/>
      <c r="B53" s="33"/>
      <c r="C53" s="99"/>
      <c r="D53" s="1351"/>
      <c r="E53" s="206"/>
      <c r="F53" s="1303"/>
      <c r="G53" s="1551"/>
      <c r="H53" s="46" t="s">
        <v>34</v>
      </c>
      <c r="I53" s="625">
        <f>+I52</f>
        <v>9</v>
      </c>
      <c r="J53" s="840">
        <f>SUM(J52)</f>
        <v>9</v>
      </c>
      <c r="K53" s="1229">
        <f>SUM(K52)</f>
        <v>9.5</v>
      </c>
      <c r="L53" s="1230">
        <f>SUM(L52)</f>
        <v>9.5</v>
      </c>
      <c r="M53" s="1231">
        <f>SUM(M52)</f>
        <v>0</v>
      </c>
      <c r="N53" s="1232">
        <f>SUM(N52)</f>
        <v>0</v>
      </c>
      <c r="O53" s="18">
        <f t="shared" ref="O53:P53" si="11">SUM(O52)</f>
        <v>12</v>
      </c>
      <c r="P53" s="528">
        <f t="shared" si="11"/>
        <v>12</v>
      </c>
      <c r="Q53" s="726" t="s">
        <v>127</v>
      </c>
      <c r="R53" s="851" t="s">
        <v>52</v>
      </c>
      <c r="S53" s="852" t="s">
        <v>52</v>
      </c>
      <c r="T53" s="853" t="s">
        <v>52</v>
      </c>
      <c r="U53" s="854" t="s">
        <v>52</v>
      </c>
    </row>
    <row r="54" spans="1:25" s="1" customFormat="1" ht="16.5" customHeight="1" x14ac:dyDescent="0.2">
      <c r="A54" s="1087" t="s">
        <v>16</v>
      </c>
      <c r="B54" s="42" t="s">
        <v>35</v>
      </c>
      <c r="C54" s="98" t="s">
        <v>43</v>
      </c>
      <c r="D54" s="1491" t="s">
        <v>305</v>
      </c>
      <c r="E54" s="145"/>
      <c r="F54" s="1301" t="s">
        <v>22</v>
      </c>
      <c r="G54" s="1549" t="s">
        <v>252</v>
      </c>
      <c r="H54" s="53" t="s">
        <v>228</v>
      </c>
      <c r="I54" s="622"/>
      <c r="J54" s="886"/>
      <c r="K54" s="1233">
        <v>2</v>
      </c>
      <c r="L54" s="572">
        <v>2</v>
      </c>
      <c r="M54" s="329"/>
      <c r="N54" s="360"/>
      <c r="O54" s="1226">
        <v>2</v>
      </c>
      <c r="P54" s="643"/>
      <c r="Q54" s="166" t="s">
        <v>311</v>
      </c>
      <c r="S54" s="842" t="s">
        <v>52</v>
      </c>
      <c r="T54" s="850"/>
      <c r="U54" s="844"/>
      <c r="V54" s="11"/>
      <c r="X54" s="11"/>
    </row>
    <row r="55" spans="1:25" s="1" customFormat="1" ht="16.5" customHeight="1" x14ac:dyDescent="0.2">
      <c r="A55" s="1088"/>
      <c r="B55" s="44"/>
      <c r="C55" s="356"/>
      <c r="D55" s="1492"/>
      <c r="E55" s="146"/>
      <c r="F55" s="1302"/>
      <c r="G55" s="1550"/>
      <c r="H55" s="1212" t="s">
        <v>93</v>
      </c>
      <c r="I55" s="914"/>
      <c r="J55" s="915"/>
      <c r="K55" s="1234">
        <v>22</v>
      </c>
      <c r="L55" s="1223">
        <v>22</v>
      </c>
      <c r="M55" s="298"/>
      <c r="N55" s="372"/>
      <c r="O55" s="1227">
        <v>22</v>
      </c>
      <c r="P55" s="642"/>
      <c r="Q55" s="1353" t="s">
        <v>309</v>
      </c>
      <c r="R55" s="1236"/>
      <c r="S55" s="512"/>
      <c r="T55" s="1213" t="s">
        <v>310</v>
      </c>
      <c r="U55" s="725" t="s">
        <v>310</v>
      </c>
      <c r="V55" s="11"/>
      <c r="X55" s="11"/>
    </row>
    <row r="56" spans="1:25" s="1" customFormat="1" ht="16.5" customHeight="1" x14ac:dyDescent="0.2">
      <c r="A56" s="1088"/>
      <c r="B56" s="44"/>
      <c r="C56" s="356"/>
      <c r="D56" s="1492"/>
      <c r="E56" s="146"/>
      <c r="F56" s="1302"/>
      <c r="G56" s="1550"/>
      <c r="H56" s="993" t="s">
        <v>56</v>
      </c>
      <c r="I56" s="1224"/>
      <c r="J56" s="1225"/>
      <c r="K56" s="1235">
        <v>6.9</v>
      </c>
      <c r="L56" s="1214">
        <v>6.9</v>
      </c>
      <c r="M56" s="371"/>
      <c r="N56" s="760"/>
      <c r="O56" s="1228">
        <v>6.9</v>
      </c>
      <c r="P56" s="640"/>
      <c r="Q56" s="1354"/>
      <c r="R56" s="486"/>
      <c r="S56" s="855"/>
      <c r="T56" s="855"/>
      <c r="U56" s="681"/>
      <c r="V56" s="11"/>
      <c r="W56" s="11"/>
      <c r="X56" s="11"/>
    </row>
    <row r="57" spans="1:25" s="1" customFormat="1" ht="16.5" customHeight="1" thickBot="1" x14ac:dyDescent="0.25">
      <c r="A57" s="1089"/>
      <c r="B57" s="33"/>
      <c r="C57" s="99"/>
      <c r="D57" s="1493"/>
      <c r="E57" s="206"/>
      <c r="F57" s="1303"/>
      <c r="G57" s="1551"/>
      <c r="H57" s="46" t="s">
        <v>34</v>
      </c>
      <c r="I57" s="625">
        <f>+I54</f>
        <v>0</v>
      </c>
      <c r="J57" s="840">
        <f>SUM(J54)</f>
        <v>0</v>
      </c>
      <c r="K57" s="22">
        <f>SUM(K54:K56)</f>
        <v>30.9</v>
      </c>
      <c r="L57" s="300">
        <f t="shared" ref="L57:O57" si="12">SUM(L54:L56)</f>
        <v>30.9</v>
      </c>
      <c r="M57" s="300">
        <f t="shared" si="12"/>
        <v>0</v>
      </c>
      <c r="N57" s="368">
        <f t="shared" si="12"/>
        <v>0</v>
      </c>
      <c r="O57" s="777">
        <f t="shared" si="12"/>
        <v>30.9</v>
      </c>
      <c r="P57" s="528">
        <f t="shared" ref="P57" si="13">SUM(P54)</f>
        <v>0</v>
      </c>
      <c r="Q57" s="1355"/>
      <c r="R57" s="170"/>
      <c r="S57" s="848"/>
      <c r="T57" s="848"/>
      <c r="U57" s="682"/>
    </row>
    <row r="58" spans="1:25" s="1" customFormat="1" ht="30.75" customHeight="1" x14ac:dyDescent="0.2">
      <c r="A58" s="1087" t="s">
        <v>16</v>
      </c>
      <c r="B58" s="42" t="s">
        <v>35</v>
      </c>
      <c r="C58" s="98" t="s">
        <v>57</v>
      </c>
      <c r="D58" s="958" t="s">
        <v>273</v>
      </c>
      <c r="E58" s="145"/>
      <c r="F58" s="1020" t="s">
        <v>22</v>
      </c>
      <c r="G58" s="1549" t="s">
        <v>252</v>
      </c>
      <c r="H58" s="53"/>
      <c r="I58" s="622"/>
      <c r="J58" s="886"/>
      <c r="K58" s="757"/>
      <c r="L58" s="156"/>
      <c r="M58" s="299"/>
      <c r="N58" s="369"/>
      <c r="O58" s="324"/>
      <c r="P58" s="643"/>
      <c r="Q58" s="1017"/>
      <c r="R58" s="906"/>
      <c r="S58" s="907"/>
      <c r="T58" s="908"/>
      <c r="U58" s="909"/>
      <c r="V58" s="11"/>
      <c r="X58" s="11"/>
      <c r="Y58" s="11"/>
    </row>
    <row r="59" spans="1:25" s="1" customFormat="1" ht="69" customHeight="1" x14ac:dyDescent="0.2">
      <c r="A59" s="1088"/>
      <c r="B59" s="44"/>
      <c r="C59" s="356"/>
      <c r="D59" s="959" t="s">
        <v>272</v>
      </c>
      <c r="E59" s="146"/>
      <c r="F59" s="911"/>
      <c r="G59" s="1550"/>
      <c r="H59" s="8" t="s">
        <v>23</v>
      </c>
      <c r="I59" s="914"/>
      <c r="J59" s="915"/>
      <c r="K59" s="828">
        <v>8.1999999999999993</v>
      </c>
      <c r="L59" s="293">
        <v>8.1999999999999993</v>
      </c>
      <c r="M59" s="298"/>
      <c r="N59" s="372"/>
      <c r="O59" s="293">
        <v>8.1999999999999993</v>
      </c>
      <c r="P59" s="640">
        <v>8.1999999999999993</v>
      </c>
      <c r="Q59" s="916" t="s">
        <v>245</v>
      </c>
      <c r="R59" s="917"/>
      <c r="S59" s="918" t="s">
        <v>246</v>
      </c>
      <c r="T59" s="919" t="s">
        <v>246</v>
      </c>
      <c r="U59" s="920" t="s">
        <v>246</v>
      </c>
      <c r="V59" s="11"/>
      <c r="X59" s="11"/>
      <c r="Y59" s="11"/>
    </row>
    <row r="60" spans="1:25" s="1" customFormat="1" ht="16.5" customHeight="1" x14ac:dyDescent="0.2">
      <c r="A60" s="1088"/>
      <c r="B60" s="44"/>
      <c r="C60" s="356"/>
      <c r="D60" s="1333" t="s">
        <v>111</v>
      </c>
      <c r="E60" s="146"/>
      <c r="F60" s="1335"/>
      <c r="G60" s="1023"/>
      <c r="H60" s="235" t="s">
        <v>37</v>
      </c>
      <c r="I60" s="912">
        <v>11.9</v>
      </c>
      <c r="J60" s="913">
        <v>4.7</v>
      </c>
      <c r="K60" s="1155">
        <v>3</v>
      </c>
      <c r="L60" s="1156">
        <v>3</v>
      </c>
      <c r="M60" s="559">
        <v>2</v>
      </c>
      <c r="N60" s="373"/>
      <c r="O60" s="1156">
        <v>3</v>
      </c>
      <c r="P60" s="560">
        <v>3</v>
      </c>
      <c r="Q60" s="1337" t="s">
        <v>243</v>
      </c>
      <c r="R60" s="917" t="s">
        <v>113</v>
      </c>
      <c r="S60" s="918" t="s">
        <v>244</v>
      </c>
      <c r="T60" s="919" t="s">
        <v>244</v>
      </c>
      <c r="U60" s="920" t="s">
        <v>244</v>
      </c>
      <c r="V60" s="11"/>
      <c r="X60" s="11"/>
      <c r="Y60" s="11"/>
    </row>
    <row r="61" spans="1:25" s="1" customFormat="1" ht="16.5" customHeight="1" thickBot="1" x14ac:dyDescent="0.25">
      <c r="A61" s="1089"/>
      <c r="B61" s="33"/>
      <c r="C61" s="99"/>
      <c r="D61" s="1334"/>
      <c r="E61" s="206"/>
      <c r="F61" s="1336"/>
      <c r="G61" s="348"/>
      <c r="H61" s="46" t="s">
        <v>34</v>
      </c>
      <c r="I61" s="625">
        <f>+I60</f>
        <v>11.9</v>
      </c>
      <c r="J61" s="840">
        <f>SUM(J60)</f>
        <v>4.7</v>
      </c>
      <c r="K61" s="524">
        <f>SUM(K59:K60)</f>
        <v>11.2</v>
      </c>
      <c r="L61" s="18">
        <f>SUM(L59:L60)</f>
        <v>11.2</v>
      </c>
      <c r="M61" s="300">
        <f>SUM(M59:M60)</f>
        <v>2</v>
      </c>
      <c r="N61" s="368"/>
      <c r="O61" s="18">
        <f>SUM(O59:O60)</f>
        <v>11.2</v>
      </c>
      <c r="P61" s="528">
        <f>SUM(P59:P60)</f>
        <v>11.2</v>
      </c>
      <c r="Q61" s="1338"/>
      <c r="R61" s="847"/>
      <c r="S61" s="170"/>
      <c r="T61" s="848"/>
      <c r="U61" s="682"/>
      <c r="Y61" s="11"/>
    </row>
    <row r="62" spans="1:25" s="1" customFormat="1" ht="37.5" customHeight="1" x14ac:dyDescent="0.2">
      <c r="A62" s="1087" t="s">
        <v>16</v>
      </c>
      <c r="B62" s="42" t="s">
        <v>35</v>
      </c>
      <c r="C62" s="98" t="s">
        <v>58</v>
      </c>
      <c r="D62" s="1339" t="s">
        <v>115</v>
      </c>
      <c r="E62" s="145"/>
      <c r="F62" s="784" t="s">
        <v>22</v>
      </c>
      <c r="G62" s="1549" t="s">
        <v>254</v>
      </c>
      <c r="H62" s="4" t="s">
        <v>23</v>
      </c>
      <c r="I62" s="623">
        <v>50</v>
      </c>
      <c r="J62" s="887">
        <v>50</v>
      </c>
      <c r="K62" s="756">
        <v>50</v>
      </c>
      <c r="L62" s="292">
        <v>50</v>
      </c>
      <c r="M62" s="297"/>
      <c r="N62" s="176"/>
      <c r="O62" s="292">
        <v>50</v>
      </c>
      <c r="P62" s="637"/>
      <c r="Q62" s="1340" t="s">
        <v>136</v>
      </c>
      <c r="R62" s="849" t="s">
        <v>117</v>
      </c>
      <c r="S62" s="842" t="s">
        <v>117</v>
      </c>
      <c r="T62" s="850" t="s">
        <v>117</v>
      </c>
      <c r="U62" s="844"/>
      <c r="V62" s="11"/>
      <c r="X62" s="11"/>
    </row>
    <row r="63" spans="1:25" s="1" customFormat="1" ht="17.25" customHeight="1" x14ac:dyDescent="0.2">
      <c r="A63" s="1088"/>
      <c r="B63" s="44"/>
      <c r="C63" s="163"/>
      <c r="D63" s="1327"/>
      <c r="E63" s="146"/>
      <c r="F63" s="1010"/>
      <c r="G63" s="1578"/>
      <c r="H63" s="867" t="s">
        <v>34</v>
      </c>
      <c r="I63" s="868">
        <f>+I62</f>
        <v>50</v>
      </c>
      <c r="J63" s="888">
        <f t="shared" ref="J63:P63" si="14">J62</f>
        <v>50</v>
      </c>
      <c r="K63" s="870">
        <f t="shared" si="14"/>
        <v>50</v>
      </c>
      <c r="L63" s="871">
        <f t="shared" si="14"/>
        <v>50</v>
      </c>
      <c r="M63" s="872">
        <f t="shared" si="14"/>
        <v>0</v>
      </c>
      <c r="N63" s="873">
        <f t="shared" si="14"/>
        <v>0</v>
      </c>
      <c r="O63" s="871">
        <f t="shared" si="14"/>
        <v>50</v>
      </c>
      <c r="P63" s="869">
        <f t="shared" si="14"/>
        <v>0</v>
      </c>
      <c r="Q63" s="1341"/>
      <c r="R63" s="660"/>
      <c r="S63" s="486"/>
      <c r="T63" s="855"/>
      <c r="U63" s="722"/>
    </row>
    <row r="64" spans="1:25" s="1" customFormat="1" ht="15.75" customHeight="1" thickBot="1" x14ac:dyDescent="0.25">
      <c r="A64" s="1090" t="s">
        <v>16</v>
      </c>
      <c r="B64" s="264" t="s">
        <v>35</v>
      </c>
      <c r="C64" s="1356" t="s">
        <v>44</v>
      </c>
      <c r="D64" s="1357"/>
      <c r="E64" s="1357"/>
      <c r="F64" s="1357"/>
      <c r="G64" s="1525"/>
      <c r="H64" s="1358"/>
      <c r="I64" s="866">
        <f t="shared" ref="I64:P64" si="15">+I63+I53+I51+I48+I61+I57</f>
        <v>1027.4000000000001</v>
      </c>
      <c r="J64" s="880">
        <f t="shared" si="15"/>
        <v>1061.7</v>
      </c>
      <c r="K64" s="889">
        <f t="shared" si="15"/>
        <v>1157.4000000000001</v>
      </c>
      <c r="L64" s="866">
        <f t="shared" si="15"/>
        <v>1157.4000000000001</v>
      </c>
      <c r="M64" s="891">
        <f t="shared" si="15"/>
        <v>718.89999999999986</v>
      </c>
      <c r="N64" s="890">
        <f t="shared" si="15"/>
        <v>0</v>
      </c>
      <c r="O64" s="866">
        <f t="shared" si="15"/>
        <v>1154.2</v>
      </c>
      <c r="P64" s="910">
        <f t="shared" si="15"/>
        <v>1074.4000000000001</v>
      </c>
      <c r="Q64" s="1359"/>
      <c r="R64" s="1360"/>
      <c r="S64" s="1360"/>
      <c r="T64" s="1360"/>
      <c r="U64" s="1361"/>
      <c r="V64" s="11"/>
      <c r="W64" s="198"/>
      <c r="X64" s="198"/>
    </row>
    <row r="65" spans="1:26" s="1" customFormat="1" ht="13.5" thickBot="1" x14ac:dyDescent="0.25">
      <c r="A65" s="1091" t="s">
        <v>16</v>
      </c>
      <c r="B65" s="40" t="s">
        <v>39</v>
      </c>
      <c r="C65" s="1362" t="s">
        <v>54</v>
      </c>
      <c r="D65" s="1363"/>
      <c r="E65" s="1363"/>
      <c r="F65" s="1363"/>
      <c r="G65" s="1363"/>
      <c r="H65" s="1363"/>
      <c r="I65" s="1363"/>
      <c r="J65" s="1363"/>
      <c r="K65" s="1363"/>
      <c r="L65" s="1363"/>
      <c r="M65" s="1363"/>
      <c r="N65" s="1363"/>
      <c r="O65" s="1363"/>
      <c r="P65" s="1364"/>
      <c r="Q65" s="1363"/>
      <c r="R65" s="1363"/>
      <c r="S65" s="1363"/>
      <c r="T65" s="1363"/>
      <c r="U65" s="1365"/>
      <c r="V65" s="11"/>
      <c r="W65" s="198"/>
    </row>
    <row r="66" spans="1:26" s="1" customFormat="1" ht="18.75" customHeight="1" x14ac:dyDescent="0.2">
      <c r="A66" s="1366" t="s">
        <v>16</v>
      </c>
      <c r="B66" s="1369" t="s">
        <v>39</v>
      </c>
      <c r="C66" s="1372" t="s">
        <v>16</v>
      </c>
      <c r="D66" s="1391" t="s">
        <v>262</v>
      </c>
      <c r="E66" s="1394" t="s">
        <v>55</v>
      </c>
      <c r="F66" s="1397" t="s">
        <v>52</v>
      </c>
      <c r="G66" s="1534" t="s">
        <v>257</v>
      </c>
      <c r="H66" s="255" t="s">
        <v>23</v>
      </c>
      <c r="I66" s="619"/>
      <c r="J66" s="632"/>
      <c r="K66" s="37">
        <v>50</v>
      </c>
      <c r="L66" s="314"/>
      <c r="M66" s="308"/>
      <c r="N66" s="632">
        <v>50</v>
      </c>
      <c r="O66" s="750"/>
      <c r="P66" s="225"/>
      <c r="Q66" s="1385" t="s">
        <v>102</v>
      </c>
      <c r="R66" s="858"/>
      <c r="S66" s="1388">
        <v>100</v>
      </c>
      <c r="T66" s="1382"/>
      <c r="U66" s="1024"/>
    </row>
    <row r="67" spans="1:26" s="1" customFormat="1" ht="18.75" customHeight="1" x14ac:dyDescent="0.2">
      <c r="A67" s="1367"/>
      <c r="B67" s="1370"/>
      <c r="C67" s="1373"/>
      <c r="D67" s="1392"/>
      <c r="E67" s="1395"/>
      <c r="F67" s="1398"/>
      <c r="G67" s="1530"/>
      <c r="H67" s="243"/>
      <c r="I67" s="778"/>
      <c r="J67" s="634"/>
      <c r="K67" s="236"/>
      <c r="L67" s="301"/>
      <c r="M67" s="294"/>
      <c r="N67" s="634"/>
      <c r="O67" s="779"/>
      <c r="P67" s="365"/>
      <c r="Q67" s="1386"/>
      <c r="R67" s="859"/>
      <c r="S67" s="1389"/>
      <c r="T67" s="1383"/>
      <c r="U67" s="1025"/>
      <c r="V67" s="11"/>
      <c r="X67" s="11"/>
    </row>
    <row r="68" spans="1:26" s="1" customFormat="1" ht="16.5" customHeight="1" thickBot="1" x14ac:dyDescent="0.25">
      <c r="A68" s="1368"/>
      <c r="B68" s="1371"/>
      <c r="C68" s="1374"/>
      <c r="D68" s="1393"/>
      <c r="E68" s="1396"/>
      <c r="F68" s="1399"/>
      <c r="G68" s="1531"/>
      <c r="H68" s="1008" t="s">
        <v>34</v>
      </c>
      <c r="I68" s="625"/>
      <c r="J68" s="558"/>
      <c r="K68" s="158">
        <f t="shared" ref="K68:P68" si="16">SUM(K66:K66)</f>
        <v>50</v>
      </c>
      <c r="L68" s="328">
        <f t="shared" si="16"/>
        <v>0</v>
      </c>
      <c r="M68" s="323">
        <f t="shared" si="16"/>
        <v>0</v>
      </c>
      <c r="N68" s="558">
        <f t="shared" si="16"/>
        <v>50</v>
      </c>
      <c r="O68" s="748">
        <f t="shared" si="16"/>
        <v>0</v>
      </c>
      <c r="P68" s="366">
        <f t="shared" si="16"/>
        <v>0</v>
      </c>
      <c r="Q68" s="1387"/>
      <c r="R68" s="860"/>
      <c r="S68" s="1390"/>
      <c r="T68" s="1384"/>
      <c r="U68" s="861"/>
      <c r="X68" s="11"/>
    </row>
    <row r="69" spans="1:26" s="1" customFormat="1" ht="26.25" customHeight="1" x14ac:dyDescent="0.2">
      <c r="A69" s="1366" t="s">
        <v>16</v>
      </c>
      <c r="B69" s="1369" t="s">
        <v>39</v>
      </c>
      <c r="C69" s="1372" t="s">
        <v>35</v>
      </c>
      <c r="D69" s="1406" t="s">
        <v>281</v>
      </c>
      <c r="E69" s="1408" t="s">
        <v>55</v>
      </c>
      <c r="F69" s="1397" t="s">
        <v>22</v>
      </c>
      <c r="G69" s="1534" t="s">
        <v>252</v>
      </c>
      <c r="H69" s="255" t="s">
        <v>23</v>
      </c>
      <c r="I69" s="619"/>
      <c r="J69" s="632"/>
      <c r="K69" s="37">
        <v>110</v>
      </c>
      <c r="L69" s="314"/>
      <c r="M69" s="308"/>
      <c r="N69" s="632">
        <v>110</v>
      </c>
      <c r="O69" s="750"/>
      <c r="P69" s="485"/>
      <c r="Q69" s="1413" t="s">
        <v>223</v>
      </c>
      <c r="R69" s="663"/>
      <c r="S69" s="1388">
        <v>1</v>
      </c>
      <c r="T69" s="1382"/>
      <c r="U69" s="1024"/>
      <c r="Z69" s="11"/>
    </row>
    <row r="70" spans="1:26" s="1" customFormat="1" ht="15.75" customHeight="1" thickBot="1" x14ac:dyDescent="0.25">
      <c r="A70" s="1368"/>
      <c r="B70" s="1371"/>
      <c r="C70" s="1374"/>
      <c r="D70" s="1407"/>
      <c r="E70" s="1409"/>
      <c r="F70" s="1399"/>
      <c r="G70" s="1531"/>
      <c r="H70" s="1008" t="s">
        <v>34</v>
      </c>
      <c r="I70" s="625"/>
      <c r="J70" s="558">
        <f>SUM(J69:J69)</f>
        <v>0</v>
      </c>
      <c r="K70" s="158">
        <f>SUM(K69:K69)</f>
        <v>110</v>
      </c>
      <c r="L70" s="328"/>
      <c r="M70" s="323"/>
      <c r="N70" s="558">
        <f>SUM(N69)</f>
        <v>110</v>
      </c>
      <c r="O70" s="748">
        <f>SUM(O69:O69)</f>
        <v>0</v>
      </c>
      <c r="P70" s="366">
        <f>SUM(P69:P69)</f>
        <v>0</v>
      </c>
      <c r="Q70" s="1338"/>
      <c r="R70" s="662"/>
      <c r="S70" s="1390"/>
      <c r="T70" s="1384"/>
      <c r="U70" s="861"/>
    </row>
    <row r="71" spans="1:26" s="1" customFormat="1" ht="15.75" customHeight="1" x14ac:dyDescent="0.2">
      <c r="A71" s="1366" t="s">
        <v>16</v>
      </c>
      <c r="B71" s="1369" t="s">
        <v>39</v>
      </c>
      <c r="C71" s="1372" t="s">
        <v>39</v>
      </c>
      <c r="D71" s="1375" t="s">
        <v>283</v>
      </c>
      <c r="E71" s="1378" t="s">
        <v>98</v>
      </c>
      <c r="F71" s="1380" t="s">
        <v>53</v>
      </c>
      <c r="G71" s="1549" t="s">
        <v>221</v>
      </c>
      <c r="H71" s="785" t="s">
        <v>168</v>
      </c>
      <c r="I71" s="786">
        <v>40</v>
      </c>
      <c r="J71" s="632">
        <v>30</v>
      </c>
      <c r="K71" s="37">
        <v>4.8</v>
      </c>
      <c r="L71" s="314"/>
      <c r="M71" s="308"/>
      <c r="N71" s="632">
        <v>4.8</v>
      </c>
      <c r="O71" s="750"/>
      <c r="P71" s="787"/>
      <c r="Q71" s="788" t="s">
        <v>119</v>
      </c>
      <c r="R71" s="663">
        <v>1</v>
      </c>
      <c r="S71" s="480"/>
      <c r="T71" s="728"/>
      <c r="U71" s="1024"/>
      <c r="V71" s="198"/>
      <c r="W71" s="11"/>
    </row>
    <row r="72" spans="1:26" s="1" customFormat="1" ht="26.25" customHeight="1" x14ac:dyDescent="0.2">
      <c r="A72" s="1367"/>
      <c r="B72" s="1370"/>
      <c r="C72" s="1373"/>
      <c r="D72" s="1376"/>
      <c r="E72" s="1379"/>
      <c r="F72" s="1302"/>
      <c r="G72" s="1550"/>
      <c r="H72" s="789" t="s">
        <v>23</v>
      </c>
      <c r="I72" s="641"/>
      <c r="J72" s="633"/>
      <c r="K72" s="30">
        <v>50</v>
      </c>
      <c r="L72" s="327"/>
      <c r="M72" s="322"/>
      <c r="N72" s="633">
        <v>50</v>
      </c>
      <c r="O72" s="745"/>
      <c r="P72" s="790"/>
      <c r="Q72" s="791" t="s">
        <v>224</v>
      </c>
      <c r="R72" s="792"/>
      <c r="S72" s="793">
        <v>100</v>
      </c>
      <c r="T72" s="794"/>
      <c r="U72" s="695"/>
      <c r="V72" s="198"/>
      <c r="W72" s="11"/>
    </row>
    <row r="73" spans="1:26" s="1" customFormat="1" ht="14.25" customHeight="1" x14ac:dyDescent="0.2">
      <c r="A73" s="1367"/>
      <c r="B73" s="1370"/>
      <c r="C73" s="1373"/>
      <c r="D73" s="1376"/>
      <c r="E73" s="1379"/>
      <c r="F73" s="1302"/>
      <c r="G73" s="1550"/>
      <c r="H73" s="795" t="s">
        <v>93</v>
      </c>
      <c r="I73" s="617"/>
      <c r="J73" s="646"/>
      <c r="K73" s="364">
        <v>1000</v>
      </c>
      <c r="L73" s="370"/>
      <c r="M73" s="648"/>
      <c r="N73" s="646">
        <v>1000</v>
      </c>
      <c r="O73" s="796">
        <v>548</v>
      </c>
      <c r="P73" s="648"/>
      <c r="Q73" s="1028" t="s">
        <v>118</v>
      </c>
      <c r="R73" s="655"/>
      <c r="S73" s="141">
        <v>70</v>
      </c>
      <c r="T73" s="673">
        <v>100</v>
      </c>
      <c r="U73" s="1025"/>
      <c r="W73" s="11"/>
    </row>
    <row r="74" spans="1:26" s="1" customFormat="1" ht="15.75" customHeight="1" thickBot="1" x14ac:dyDescent="0.25">
      <c r="A74" s="1368"/>
      <c r="B74" s="1371"/>
      <c r="C74" s="1374"/>
      <c r="D74" s="1377"/>
      <c r="E74" s="144" t="s">
        <v>55</v>
      </c>
      <c r="F74" s="1381"/>
      <c r="G74" s="1551"/>
      <c r="H74" s="797" t="s">
        <v>34</v>
      </c>
      <c r="I74" s="625">
        <f t="shared" ref="I74:P74" si="17">SUM(I71:I73)</f>
        <v>40</v>
      </c>
      <c r="J74" s="528">
        <f t="shared" si="17"/>
        <v>30</v>
      </c>
      <c r="K74" s="22">
        <f>SUM(K71:K73)</f>
        <v>1054.8</v>
      </c>
      <c r="L74" s="300">
        <f t="shared" si="17"/>
        <v>0</v>
      </c>
      <c r="M74" s="18">
        <f t="shared" si="17"/>
        <v>0</v>
      </c>
      <c r="N74" s="528">
        <f t="shared" si="17"/>
        <v>1054.8</v>
      </c>
      <c r="O74" s="777">
        <f t="shared" si="17"/>
        <v>548</v>
      </c>
      <c r="P74" s="18">
        <f t="shared" si="17"/>
        <v>0</v>
      </c>
      <c r="Q74" s="1011"/>
      <c r="R74" s="657"/>
      <c r="S74" s="62"/>
      <c r="T74" s="488"/>
      <c r="U74" s="63"/>
    </row>
    <row r="75" spans="1:26" s="1" customFormat="1" ht="18" customHeight="1" x14ac:dyDescent="0.2">
      <c r="A75" s="1366" t="s">
        <v>16</v>
      </c>
      <c r="B75" s="1369" t="s">
        <v>39</v>
      </c>
      <c r="C75" s="1372" t="s">
        <v>43</v>
      </c>
      <c r="D75" s="1406" t="s">
        <v>280</v>
      </c>
      <c r="E75" s="1378" t="s">
        <v>98</v>
      </c>
      <c r="F75" s="1411" t="s">
        <v>53</v>
      </c>
      <c r="G75" s="1546" t="s">
        <v>222</v>
      </c>
      <c r="H75" s="255" t="s">
        <v>23</v>
      </c>
      <c r="I75" s="37">
        <v>450</v>
      </c>
      <c r="J75" s="632">
        <v>450</v>
      </c>
      <c r="K75" s="37"/>
      <c r="L75" s="314"/>
      <c r="M75" s="308"/>
      <c r="N75" s="632"/>
      <c r="O75" s="750">
        <v>350</v>
      </c>
      <c r="P75" s="225"/>
      <c r="Q75" s="1413" t="s">
        <v>189</v>
      </c>
      <c r="R75" s="858"/>
      <c r="S75" s="1013">
        <v>40</v>
      </c>
      <c r="T75" s="1014">
        <v>100</v>
      </c>
      <c r="U75" s="1024"/>
      <c r="V75" s="1402"/>
    </row>
    <row r="76" spans="1:26" s="1" customFormat="1" ht="18" customHeight="1" x14ac:dyDescent="0.2">
      <c r="A76" s="1367"/>
      <c r="B76" s="1370"/>
      <c r="C76" s="1373"/>
      <c r="D76" s="1410"/>
      <c r="E76" s="1379"/>
      <c r="F76" s="1335"/>
      <c r="G76" s="1547"/>
      <c r="H76" s="382" t="s">
        <v>168</v>
      </c>
      <c r="I76" s="30"/>
      <c r="J76" s="633"/>
      <c r="K76" s="30">
        <v>100</v>
      </c>
      <c r="L76" s="327"/>
      <c r="M76" s="322"/>
      <c r="N76" s="633">
        <v>100</v>
      </c>
      <c r="O76" s="745"/>
      <c r="P76" s="373"/>
      <c r="Q76" s="1414"/>
      <c r="R76" s="859"/>
      <c r="S76" s="1019"/>
      <c r="T76" s="1016"/>
      <c r="U76" s="1025"/>
      <c r="V76" s="1402"/>
    </row>
    <row r="77" spans="1:26" s="1" customFormat="1" ht="24.75" customHeight="1" x14ac:dyDescent="0.2">
      <c r="A77" s="1367"/>
      <c r="B77" s="1370"/>
      <c r="C77" s="1373"/>
      <c r="D77" s="1410"/>
      <c r="E77" s="1379"/>
      <c r="F77" s="1335"/>
      <c r="G77" s="1547"/>
      <c r="H77" s="382" t="s">
        <v>56</v>
      </c>
      <c r="I77" s="30">
        <v>250</v>
      </c>
      <c r="J77" s="633">
        <v>0</v>
      </c>
      <c r="K77" s="30">
        <v>250</v>
      </c>
      <c r="L77" s="327"/>
      <c r="M77" s="322"/>
      <c r="N77" s="633">
        <v>250</v>
      </c>
      <c r="O77" s="745"/>
      <c r="P77" s="373"/>
      <c r="Q77" s="1414"/>
      <c r="R77" s="859"/>
      <c r="S77" s="1019"/>
      <c r="T77" s="1016"/>
      <c r="U77" s="1025"/>
      <c r="V77" s="1402"/>
      <c r="Z77" s="11"/>
    </row>
    <row r="78" spans="1:26" s="1" customFormat="1" ht="16.5" customHeight="1" x14ac:dyDescent="0.2">
      <c r="A78" s="1367"/>
      <c r="B78" s="1370"/>
      <c r="C78" s="1373"/>
      <c r="D78" s="1410"/>
      <c r="E78" s="1404" t="s">
        <v>55</v>
      </c>
      <c r="F78" s="1335"/>
      <c r="G78" s="1547"/>
      <c r="H78" s="382" t="s">
        <v>23</v>
      </c>
      <c r="I78" s="322"/>
      <c r="J78" s="633"/>
      <c r="K78" s="30"/>
      <c r="L78" s="327"/>
      <c r="M78" s="322"/>
      <c r="N78" s="633"/>
      <c r="O78" s="745">
        <v>50</v>
      </c>
      <c r="P78" s="373">
        <v>100</v>
      </c>
      <c r="Q78" s="865" t="s">
        <v>260</v>
      </c>
      <c r="R78" s="792"/>
      <c r="S78" s="793"/>
      <c r="T78" s="794">
        <v>1</v>
      </c>
      <c r="U78" s="695"/>
      <c r="V78" s="1402"/>
      <c r="Z78" s="11"/>
    </row>
    <row r="79" spans="1:26" s="1" customFormat="1" ht="15.75" customHeight="1" thickBot="1" x14ac:dyDescent="0.25">
      <c r="A79" s="1368"/>
      <c r="B79" s="1371"/>
      <c r="C79" s="1374"/>
      <c r="D79" s="1407"/>
      <c r="E79" s="1405"/>
      <c r="F79" s="1412"/>
      <c r="G79" s="1548"/>
      <c r="H79" s="1008" t="s">
        <v>34</v>
      </c>
      <c r="I79" s="625">
        <f t="shared" ref="I79:N79" si="18">SUM(I75:I77)</f>
        <v>700</v>
      </c>
      <c r="J79" s="558">
        <f t="shared" si="18"/>
        <v>450</v>
      </c>
      <c r="K79" s="158">
        <f t="shared" si="18"/>
        <v>350</v>
      </c>
      <c r="L79" s="328">
        <f t="shared" si="18"/>
        <v>0</v>
      </c>
      <c r="M79" s="323">
        <f t="shared" si="18"/>
        <v>0</v>
      </c>
      <c r="N79" s="558">
        <f t="shared" si="18"/>
        <v>350</v>
      </c>
      <c r="O79" s="748">
        <f>SUM(O75:O78)</f>
        <v>400</v>
      </c>
      <c r="P79" s="748">
        <f>SUM(P75:P78)</f>
        <v>100</v>
      </c>
      <c r="Q79" s="1018" t="s">
        <v>249</v>
      </c>
      <c r="R79" s="1016"/>
      <c r="S79" s="1019"/>
      <c r="T79" s="1019"/>
      <c r="U79" s="864">
        <v>2</v>
      </c>
      <c r="V79" s="1403"/>
    </row>
    <row r="80" spans="1:26" s="1" customFormat="1" ht="14.25" customHeight="1" x14ac:dyDescent="0.2">
      <c r="A80" s="1526" t="s">
        <v>16</v>
      </c>
      <c r="B80" s="1524" t="s">
        <v>39</v>
      </c>
      <c r="C80" s="1523" t="s">
        <v>57</v>
      </c>
      <c r="D80" s="1391" t="s">
        <v>285</v>
      </c>
      <c r="E80" s="270" t="s">
        <v>55</v>
      </c>
      <c r="F80" s="1443" t="s">
        <v>53</v>
      </c>
      <c r="G80" s="1534" t="s">
        <v>259</v>
      </c>
      <c r="H80" s="255" t="s">
        <v>168</v>
      </c>
      <c r="I80" s="619">
        <v>35</v>
      </c>
      <c r="J80" s="632">
        <v>35</v>
      </c>
      <c r="K80" s="37">
        <v>6</v>
      </c>
      <c r="L80" s="314"/>
      <c r="M80" s="308"/>
      <c r="N80" s="632">
        <v>6</v>
      </c>
      <c r="O80" s="750"/>
      <c r="P80" s="225"/>
      <c r="Q80" s="1385" t="s">
        <v>61</v>
      </c>
      <c r="R80" s="858">
        <v>100</v>
      </c>
      <c r="S80" s="1388">
        <v>100</v>
      </c>
      <c r="T80" s="1382"/>
      <c r="U80" s="1024"/>
    </row>
    <row r="81" spans="1:30" s="1" customFormat="1" ht="16.5" customHeight="1" x14ac:dyDescent="0.2">
      <c r="A81" s="1367"/>
      <c r="B81" s="1370"/>
      <c r="C81" s="1419"/>
      <c r="D81" s="1392"/>
      <c r="E81" s="1416" t="s">
        <v>97</v>
      </c>
      <c r="F81" s="1568"/>
      <c r="G81" s="1530"/>
      <c r="H81" s="243"/>
      <c r="I81" s="778"/>
      <c r="J81" s="634"/>
      <c r="K81" s="236"/>
      <c r="L81" s="301"/>
      <c r="M81" s="294"/>
      <c r="N81" s="634"/>
      <c r="O81" s="779"/>
      <c r="P81" s="365"/>
      <c r="Q81" s="1386"/>
      <c r="R81" s="859"/>
      <c r="S81" s="1389"/>
      <c r="T81" s="1383"/>
      <c r="U81" s="1025"/>
      <c r="V81" s="11"/>
      <c r="X81" s="11"/>
    </row>
    <row r="82" spans="1:30" s="1" customFormat="1" ht="18" customHeight="1" thickBot="1" x14ac:dyDescent="0.25">
      <c r="A82" s="1440"/>
      <c r="B82" s="1441"/>
      <c r="C82" s="1442"/>
      <c r="D82" s="1567"/>
      <c r="E82" s="1417"/>
      <c r="F82" s="1444"/>
      <c r="G82" s="1531"/>
      <c r="H82" s="1008" t="s">
        <v>34</v>
      </c>
      <c r="I82" s="625">
        <f>SUM(I80:I81)</f>
        <v>35</v>
      </c>
      <c r="J82" s="558">
        <f>SUM(J80:J81)</f>
        <v>35</v>
      </c>
      <c r="K82" s="158">
        <f>SUM(K80:K81)</f>
        <v>6</v>
      </c>
      <c r="L82" s="328"/>
      <c r="M82" s="323"/>
      <c r="N82" s="558">
        <f>SUM(N80:N81)</f>
        <v>6</v>
      </c>
      <c r="O82" s="748"/>
      <c r="P82" s="366"/>
      <c r="Q82" s="1387"/>
      <c r="R82" s="860"/>
      <c r="S82" s="1390"/>
      <c r="T82" s="1384"/>
      <c r="U82" s="861"/>
      <c r="X82" s="11"/>
    </row>
    <row r="83" spans="1:30" s="1" customFormat="1" ht="14.25" customHeight="1" x14ac:dyDescent="0.2">
      <c r="A83" s="1366" t="s">
        <v>16</v>
      </c>
      <c r="B83" s="1369" t="s">
        <v>39</v>
      </c>
      <c r="C83" s="1418" t="s">
        <v>58</v>
      </c>
      <c r="D83" s="1421" t="s">
        <v>137</v>
      </c>
      <c r="E83" s="767" t="s">
        <v>55</v>
      </c>
      <c r="F83" s="1380" t="s">
        <v>53</v>
      </c>
      <c r="G83" s="1549" t="s">
        <v>259</v>
      </c>
      <c r="H83" s="768" t="s">
        <v>37</v>
      </c>
      <c r="I83" s="209">
        <v>252</v>
      </c>
      <c r="J83" s="769">
        <v>252</v>
      </c>
      <c r="K83" s="209"/>
      <c r="L83" s="514"/>
      <c r="M83" s="515"/>
      <c r="N83" s="769"/>
      <c r="O83" s="770"/>
      <c r="P83" s="771"/>
      <c r="Q83" s="1012" t="s">
        <v>102</v>
      </c>
      <c r="R83" s="772">
        <v>100</v>
      </c>
      <c r="S83" s="210"/>
      <c r="T83" s="683"/>
      <c r="U83" s="687"/>
      <c r="V83" s="198"/>
      <c r="W83" s="11"/>
      <c r="Y83" s="11"/>
      <c r="Z83" s="11"/>
    </row>
    <row r="84" spans="1:30" s="1" customFormat="1" ht="14.25" customHeight="1" x14ac:dyDescent="0.2">
      <c r="A84" s="1367"/>
      <c r="B84" s="1370"/>
      <c r="C84" s="1419"/>
      <c r="D84" s="1422"/>
      <c r="E84" s="1430" t="s">
        <v>97</v>
      </c>
      <c r="F84" s="1428"/>
      <c r="G84" s="1550"/>
      <c r="H84" s="773" t="s">
        <v>23</v>
      </c>
      <c r="I84" s="169">
        <v>20</v>
      </c>
      <c r="J84" s="630">
        <v>20</v>
      </c>
      <c r="K84" s="169"/>
      <c r="L84" s="326"/>
      <c r="M84" s="321"/>
      <c r="N84" s="630"/>
      <c r="O84" s="386"/>
      <c r="P84" s="214"/>
      <c r="Q84" s="1427" t="s">
        <v>122</v>
      </c>
      <c r="R84" s="772">
        <v>1</v>
      </c>
      <c r="S84" s="212">
        <v>1</v>
      </c>
      <c r="T84" s="684"/>
      <c r="U84" s="259"/>
      <c r="W84" s="11"/>
      <c r="Y84" s="11"/>
      <c r="AD84" s="11"/>
    </row>
    <row r="85" spans="1:30" s="1" customFormat="1" ht="14.25" customHeight="1" x14ac:dyDescent="0.2">
      <c r="A85" s="1367"/>
      <c r="B85" s="1370"/>
      <c r="C85" s="1419"/>
      <c r="D85" s="1423"/>
      <c r="E85" s="1431"/>
      <c r="F85" s="1429"/>
      <c r="G85" s="1550"/>
      <c r="H85" s="773" t="s">
        <v>56</v>
      </c>
      <c r="I85" s="140">
        <v>11.8</v>
      </c>
      <c r="J85" s="631">
        <v>11.8</v>
      </c>
      <c r="K85" s="140">
        <v>11.8</v>
      </c>
      <c r="L85" s="304"/>
      <c r="M85" s="296"/>
      <c r="N85" s="631">
        <v>11.8</v>
      </c>
      <c r="O85" s="774"/>
      <c r="P85" s="742"/>
      <c r="Q85" s="1415"/>
      <c r="R85" s="775"/>
      <c r="S85" s="215"/>
      <c r="T85" s="685"/>
      <c r="U85" s="260"/>
      <c r="W85" s="198"/>
      <c r="Y85" s="11"/>
    </row>
    <row r="86" spans="1:30" s="1" customFormat="1" ht="14.25" customHeight="1" thickBot="1" x14ac:dyDescent="0.25">
      <c r="A86" s="1368"/>
      <c r="B86" s="1371"/>
      <c r="C86" s="1420"/>
      <c r="D86" s="1424"/>
      <c r="E86" s="1432"/>
      <c r="F86" s="1381"/>
      <c r="G86" s="1551"/>
      <c r="H86" s="46" t="s">
        <v>34</v>
      </c>
      <c r="I86" s="625">
        <f>SUM(I83:I85)</f>
        <v>283.8</v>
      </c>
      <c r="J86" s="558">
        <f>SUM(J83:J85)</f>
        <v>283.8</v>
      </c>
      <c r="K86" s="158">
        <f>SUM(K83:K85)</f>
        <v>11.8</v>
      </c>
      <c r="L86" s="328"/>
      <c r="M86" s="323"/>
      <c r="N86" s="558">
        <f>SUM(N83:N85)</f>
        <v>11.8</v>
      </c>
      <c r="O86" s="748"/>
      <c r="P86" s="366"/>
      <c r="Q86" s="1009"/>
      <c r="R86" s="775"/>
      <c r="S86" s="218"/>
      <c r="T86" s="686"/>
      <c r="U86" s="260"/>
      <c r="W86" s="11"/>
    </row>
    <row r="87" spans="1:30" s="1" customFormat="1" ht="28.5" customHeight="1" x14ac:dyDescent="0.2">
      <c r="A87" s="1366" t="s">
        <v>16</v>
      </c>
      <c r="B87" s="1369" t="s">
        <v>39</v>
      </c>
      <c r="C87" s="1372" t="s">
        <v>21</v>
      </c>
      <c r="D87" s="1391" t="s">
        <v>258</v>
      </c>
      <c r="E87" s="818" t="s">
        <v>55</v>
      </c>
      <c r="F87" s="1411" t="s">
        <v>53</v>
      </c>
      <c r="G87" s="1546" t="s">
        <v>221</v>
      </c>
      <c r="H87" s="798" t="s">
        <v>23</v>
      </c>
      <c r="I87" s="799"/>
      <c r="J87" s="632"/>
      <c r="K87" s="37">
        <v>40</v>
      </c>
      <c r="L87" s="314"/>
      <c r="M87" s="308"/>
      <c r="N87" s="632">
        <v>40</v>
      </c>
      <c r="O87" s="750"/>
      <c r="P87" s="225"/>
      <c r="Q87" s="819" t="s">
        <v>119</v>
      </c>
      <c r="R87" s="820"/>
      <c r="S87" s="821">
        <v>1</v>
      </c>
      <c r="T87" s="822"/>
      <c r="U87" s="823"/>
      <c r="V87" s="11"/>
      <c r="Y87" s="11"/>
    </row>
    <row r="88" spans="1:30" s="1" customFormat="1" ht="18" customHeight="1" x14ac:dyDescent="0.2">
      <c r="A88" s="1367"/>
      <c r="B88" s="1370"/>
      <c r="C88" s="1373"/>
      <c r="D88" s="1392"/>
      <c r="E88" s="1416" t="s">
        <v>97</v>
      </c>
      <c r="F88" s="1335"/>
      <c r="G88" s="1547"/>
      <c r="H88" s="812" t="s">
        <v>56</v>
      </c>
      <c r="I88" s="706"/>
      <c r="J88" s="630"/>
      <c r="K88" s="30"/>
      <c r="L88" s="327"/>
      <c r="M88" s="322"/>
      <c r="N88" s="633"/>
      <c r="O88" s="745">
        <v>295</v>
      </c>
      <c r="P88" s="373">
        <v>300</v>
      </c>
      <c r="Q88" s="1425" t="s">
        <v>275</v>
      </c>
      <c r="R88" s="780"/>
      <c r="S88" s="107"/>
      <c r="T88" s="928">
        <v>20</v>
      </c>
      <c r="U88" s="108">
        <v>50</v>
      </c>
      <c r="V88" s="11"/>
    </row>
    <row r="89" spans="1:30" s="1" customFormat="1" ht="15.75" customHeight="1" thickBot="1" x14ac:dyDescent="0.25">
      <c r="A89" s="1368"/>
      <c r="B89" s="1371"/>
      <c r="C89" s="1374"/>
      <c r="D89" s="1393"/>
      <c r="E89" s="1417"/>
      <c r="F89" s="1412"/>
      <c r="G89" s="1548"/>
      <c r="H89" s="797" t="s">
        <v>34</v>
      </c>
      <c r="I89" s="625"/>
      <c r="J89" s="528"/>
      <c r="K89" s="22">
        <f t="shared" ref="K89:P89" si="19">SUM(K87:K88)</f>
        <v>40</v>
      </c>
      <c r="L89" s="300">
        <f t="shared" si="19"/>
        <v>0</v>
      </c>
      <c r="M89" s="18">
        <f t="shared" si="19"/>
        <v>0</v>
      </c>
      <c r="N89" s="528">
        <f t="shared" si="19"/>
        <v>40</v>
      </c>
      <c r="O89" s="777">
        <f t="shared" si="19"/>
        <v>295</v>
      </c>
      <c r="P89" s="368">
        <f t="shared" si="19"/>
        <v>300</v>
      </c>
      <c r="Q89" s="1426"/>
      <c r="R89" s="653"/>
      <c r="S89" s="141"/>
      <c r="T89" s="927"/>
      <c r="U89" s="138"/>
    </row>
    <row r="90" spans="1:30" s="1" customFormat="1" ht="28.5" customHeight="1" x14ac:dyDescent="0.2">
      <c r="A90" s="1366" t="s">
        <v>16</v>
      </c>
      <c r="B90" s="1369" t="s">
        <v>39</v>
      </c>
      <c r="C90" s="1372" t="s">
        <v>59</v>
      </c>
      <c r="D90" s="1406" t="s">
        <v>269</v>
      </c>
      <c r="E90" s="1408" t="s">
        <v>55</v>
      </c>
      <c r="F90" s="1397" t="s">
        <v>53</v>
      </c>
      <c r="G90" s="1534" t="s">
        <v>261</v>
      </c>
      <c r="H90" s="255" t="s">
        <v>23</v>
      </c>
      <c r="I90" s="37"/>
      <c r="J90" s="632"/>
      <c r="K90" s="37">
        <v>33</v>
      </c>
      <c r="L90" s="314"/>
      <c r="M90" s="308"/>
      <c r="N90" s="632">
        <v>33</v>
      </c>
      <c r="O90" s="750">
        <v>138.80000000000001</v>
      </c>
      <c r="P90" s="225">
        <v>1056</v>
      </c>
      <c r="Q90" s="946" t="s">
        <v>274</v>
      </c>
      <c r="R90" s="863"/>
      <c r="S90" s="821">
        <v>1</v>
      </c>
      <c r="T90" s="821"/>
      <c r="U90" s="481"/>
      <c r="Z90" s="11"/>
    </row>
    <row r="91" spans="1:30" s="1" customFormat="1" ht="30.75" customHeight="1" x14ac:dyDescent="0.2">
      <c r="A91" s="1367"/>
      <c r="B91" s="1370"/>
      <c r="C91" s="1373"/>
      <c r="D91" s="1410"/>
      <c r="E91" s="1433"/>
      <c r="F91" s="1398"/>
      <c r="G91" s="1530"/>
      <c r="H91" s="874"/>
      <c r="I91" s="364"/>
      <c r="J91" s="646"/>
      <c r="K91" s="364"/>
      <c r="L91" s="370"/>
      <c r="M91" s="648"/>
      <c r="N91" s="646"/>
      <c r="O91" s="796"/>
      <c r="P91" s="367"/>
      <c r="Q91" s="899" t="s">
        <v>248</v>
      </c>
      <c r="R91" s="900"/>
      <c r="S91" s="94"/>
      <c r="T91" s="793">
        <v>1</v>
      </c>
      <c r="U91" s="902"/>
      <c r="Y91" s="11"/>
      <c r="Z91" s="11"/>
    </row>
    <row r="92" spans="1:30" s="1" customFormat="1" ht="15.75" customHeight="1" thickBot="1" x14ac:dyDescent="0.25">
      <c r="A92" s="1368"/>
      <c r="B92" s="1371"/>
      <c r="C92" s="1374"/>
      <c r="D92" s="1407"/>
      <c r="E92" s="1409"/>
      <c r="F92" s="1399"/>
      <c r="G92" s="1531"/>
      <c r="H92" s="735" t="s">
        <v>34</v>
      </c>
      <c r="I92" s="698"/>
      <c r="J92" s="697"/>
      <c r="K92" s="698">
        <f t="shared" ref="K92:P92" si="20">SUM(K90:K91)</f>
        <v>33</v>
      </c>
      <c r="L92" s="699">
        <f t="shared" si="20"/>
        <v>0</v>
      </c>
      <c r="M92" s="700">
        <f t="shared" si="20"/>
        <v>0</v>
      </c>
      <c r="N92" s="697">
        <f t="shared" si="20"/>
        <v>33</v>
      </c>
      <c r="O92" s="746">
        <f t="shared" si="20"/>
        <v>138.80000000000001</v>
      </c>
      <c r="P92" s="738">
        <f t="shared" si="20"/>
        <v>1056</v>
      </c>
      <c r="Q92" s="898" t="s">
        <v>268</v>
      </c>
      <c r="R92" s="736"/>
      <c r="S92" s="901"/>
      <c r="T92" s="901"/>
      <c r="U92" s="705">
        <v>40</v>
      </c>
    </row>
    <row r="93" spans="1:30" s="1" customFormat="1" ht="42" customHeight="1" x14ac:dyDescent="0.2">
      <c r="A93" s="1109" t="s">
        <v>16</v>
      </c>
      <c r="B93" s="601" t="s">
        <v>39</v>
      </c>
      <c r="C93" s="999" t="s">
        <v>60</v>
      </c>
      <c r="D93" s="1000" t="s">
        <v>134</v>
      </c>
      <c r="E93" s="1378" t="s">
        <v>97</v>
      </c>
      <c r="F93" s="938" t="s">
        <v>103</v>
      </c>
      <c r="G93" s="1549" t="s">
        <v>253</v>
      </c>
      <c r="H93" s="798"/>
      <c r="I93" s="799"/>
      <c r="J93" s="638"/>
      <c r="K93" s="57"/>
      <c r="L93" s="329"/>
      <c r="M93" s="324"/>
      <c r="N93" s="638"/>
      <c r="O93" s="800"/>
      <c r="P93" s="369"/>
      <c r="Q93" s="801"/>
      <c r="R93" s="802"/>
      <c r="S93" s="24"/>
      <c r="T93" s="802"/>
      <c r="U93" s="25"/>
    </row>
    <row r="94" spans="1:30" s="1" customFormat="1" ht="32.25" customHeight="1" x14ac:dyDescent="0.2">
      <c r="A94" s="1092"/>
      <c r="B94" s="996"/>
      <c r="C94" s="997"/>
      <c r="D94" s="1445" t="s">
        <v>139</v>
      </c>
      <c r="E94" s="1379"/>
      <c r="F94" s="943"/>
      <c r="G94" s="1550"/>
      <c r="H94" s="875" t="s">
        <v>23</v>
      </c>
      <c r="I94" s="618">
        <v>60.2</v>
      </c>
      <c r="J94" s="804">
        <v>56.6</v>
      </c>
      <c r="K94" s="876"/>
      <c r="L94" s="877"/>
      <c r="M94" s="878"/>
      <c r="N94" s="804"/>
      <c r="O94" s="879">
        <v>180</v>
      </c>
      <c r="P94" s="372"/>
      <c r="Q94" s="805" t="s">
        <v>119</v>
      </c>
      <c r="R94" s="806"/>
      <c r="S94" s="94">
        <v>1</v>
      </c>
      <c r="T94" s="807"/>
      <c r="U94" s="95"/>
      <c r="V94" s="11"/>
      <c r="X94" s="11"/>
      <c r="Y94" s="11"/>
    </row>
    <row r="95" spans="1:30" s="1" customFormat="1" ht="30.75" customHeight="1" x14ac:dyDescent="0.2">
      <c r="A95" s="1092"/>
      <c r="B95" s="996"/>
      <c r="C95" s="997"/>
      <c r="D95" s="1446"/>
      <c r="E95" s="944"/>
      <c r="F95" s="943"/>
      <c r="G95" s="803"/>
      <c r="H95" s="875" t="s">
        <v>168</v>
      </c>
      <c r="I95" s="618"/>
      <c r="J95" s="804"/>
      <c r="K95" s="876">
        <v>20.2</v>
      </c>
      <c r="L95" s="877"/>
      <c r="M95" s="878"/>
      <c r="N95" s="804">
        <v>20.2</v>
      </c>
      <c r="O95" s="825"/>
      <c r="P95" s="372"/>
      <c r="Q95" s="805" t="s">
        <v>140</v>
      </c>
      <c r="R95" s="806"/>
      <c r="S95" s="94"/>
      <c r="T95" s="807">
        <v>162.66999999999999</v>
      </c>
      <c r="U95" s="95"/>
      <c r="V95" s="11"/>
      <c r="X95" s="11"/>
      <c r="Y95" s="11"/>
    </row>
    <row r="96" spans="1:30" s="1" customFormat="1" ht="19.5" customHeight="1" x14ac:dyDescent="0.2">
      <c r="A96" s="1092"/>
      <c r="B96" s="996"/>
      <c r="C96" s="997"/>
      <c r="D96" s="1446"/>
      <c r="E96" s="944"/>
      <c r="F96" s="943"/>
      <c r="G96" s="803"/>
      <c r="H96" s="808"/>
      <c r="I96" s="613"/>
      <c r="J96" s="634"/>
      <c r="K96" s="21"/>
      <c r="L96" s="299"/>
      <c r="M96" s="156"/>
      <c r="N96" s="643"/>
      <c r="O96" s="826"/>
      <c r="P96" s="369"/>
      <c r="Q96" s="809" t="s">
        <v>220</v>
      </c>
      <c r="R96" s="810"/>
      <c r="S96" s="94"/>
      <c r="T96" s="811">
        <v>1</v>
      </c>
      <c r="U96" s="95"/>
      <c r="V96" s="11"/>
      <c r="Y96" s="11"/>
    </row>
    <row r="97" spans="1:26" s="1" customFormat="1" ht="41.25" customHeight="1" x14ac:dyDescent="0.2">
      <c r="A97" s="1092"/>
      <c r="B97" s="996"/>
      <c r="C97" s="997"/>
      <c r="D97" s="1447"/>
      <c r="E97" s="944"/>
      <c r="F97" s="943"/>
      <c r="G97" s="803"/>
      <c r="H97" s="808"/>
      <c r="I97" s="613"/>
      <c r="J97" s="634"/>
      <c r="K97" s="21"/>
      <c r="L97" s="299"/>
      <c r="M97" s="156"/>
      <c r="N97" s="643"/>
      <c r="O97" s="826"/>
      <c r="P97" s="369"/>
      <c r="Q97" s="809" t="s">
        <v>199</v>
      </c>
      <c r="R97" s="810">
        <v>100</v>
      </c>
      <c r="S97" s="94"/>
      <c r="T97" s="811"/>
      <c r="U97" s="95"/>
      <c r="V97" s="11"/>
      <c r="Y97" s="11"/>
    </row>
    <row r="98" spans="1:26" s="1" customFormat="1" ht="17.25" customHeight="1" x14ac:dyDescent="0.2">
      <c r="A98" s="1092"/>
      <c r="B98" s="996"/>
      <c r="C98" s="997"/>
      <c r="D98" s="998" t="s">
        <v>135</v>
      </c>
      <c r="E98" s="953"/>
      <c r="F98" s="943"/>
      <c r="G98" s="1552" t="s">
        <v>128</v>
      </c>
      <c r="H98" s="812" t="s">
        <v>23</v>
      </c>
      <c r="I98" s="706">
        <v>80</v>
      </c>
      <c r="J98" s="633">
        <v>80</v>
      </c>
      <c r="K98" s="159"/>
      <c r="L98" s="371"/>
      <c r="M98" s="513"/>
      <c r="N98" s="640"/>
      <c r="O98" s="813"/>
      <c r="P98" s="760"/>
      <c r="Q98" s="1323" t="s">
        <v>130</v>
      </c>
      <c r="R98" s="814">
        <v>100</v>
      </c>
      <c r="S98" s="92">
        <v>100</v>
      </c>
      <c r="T98" s="815"/>
      <c r="U98" s="93"/>
    </row>
    <row r="99" spans="1:26" s="1" customFormat="1" ht="17.25" customHeight="1" x14ac:dyDescent="0.2">
      <c r="A99" s="1092"/>
      <c r="B99" s="996"/>
      <c r="C99" s="997"/>
      <c r="D99" s="998"/>
      <c r="E99" s="930"/>
      <c r="F99" s="943"/>
      <c r="G99" s="1547"/>
      <c r="H99" s="812" t="s">
        <v>168</v>
      </c>
      <c r="I99" s="978"/>
      <c r="J99" s="804"/>
      <c r="K99" s="137">
        <v>24</v>
      </c>
      <c r="L99" s="298"/>
      <c r="M99" s="293"/>
      <c r="N99" s="642">
        <v>24</v>
      </c>
      <c r="O99" s="825"/>
      <c r="P99" s="372"/>
      <c r="Q99" s="1308"/>
      <c r="R99" s="814"/>
      <c r="S99" s="92"/>
      <c r="T99" s="931"/>
      <c r="U99" s="93"/>
    </row>
    <row r="100" spans="1:26" s="1" customFormat="1" ht="17.25" customHeight="1" thickBot="1" x14ac:dyDescent="0.25">
      <c r="A100" s="1110"/>
      <c r="B100" s="602"/>
      <c r="C100" s="603"/>
      <c r="D100" s="1001"/>
      <c r="E100" s="248"/>
      <c r="F100" s="947"/>
      <c r="G100" s="1548"/>
      <c r="H100" s="246" t="s">
        <v>34</v>
      </c>
      <c r="I100" s="605">
        <f t="shared" ref="I100:M100" si="21">SUM(I93:I98)</f>
        <v>140.19999999999999</v>
      </c>
      <c r="J100" s="528">
        <f t="shared" si="21"/>
        <v>136.6</v>
      </c>
      <c r="K100" s="22">
        <f>SUM(K93:K99)</f>
        <v>44.2</v>
      </c>
      <c r="L100" s="300">
        <f t="shared" si="21"/>
        <v>0</v>
      </c>
      <c r="M100" s="18">
        <f t="shared" si="21"/>
        <v>0</v>
      </c>
      <c r="N100" s="528">
        <f>SUM(N93:N99)</f>
        <v>44.2</v>
      </c>
      <c r="O100" s="777">
        <f>SUM(O94:O98)</f>
        <v>180</v>
      </c>
      <c r="P100" s="368"/>
      <c r="Q100" s="935"/>
      <c r="R100" s="816"/>
      <c r="S100" s="62"/>
      <c r="T100" s="817"/>
      <c r="U100" s="63"/>
      <c r="V100" s="954"/>
    </row>
    <row r="101" spans="1:26" s="1" customFormat="1" ht="27" customHeight="1" x14ac:dyDescent="0.2">
      <c r="A101" s="1366" t="s">
        <v>16</v>
      </c>
      <c r="B101" s="1369" t="s">
        <v>39</v>
      </c>
      <c r="C101" s="1372" t="s">
        <v>190</v>
      </c>
      <c r="D101" s="1391" t="s">
        <v>256</v>
      </c>
      <c r="E101" s="1394" t="s">
        <v>55</v>
      </c>
      <c r="F101" s="1443" t="s">
        <v>22</v>
      </c>
      <c r="G101" s="1546" t="s">
        <v>252</v>
      </c>
      <c r="H101" s="255" t="s">
        <v>23</v>
      </c>
      <c r="I101" s="619"/>
      <c r="J101" s="632"/>
      <c r="K101" s="37"/>
      <c r="L101" s="314"/>
      <c r="M101" s="308"/>
      <c r="N101" s="632"/>
      <c r="O101" s="750">
        <v>236</v>
      </c>
      <c r="P101" s="225"/>
      <c r="Q101" s="727" t="s">
        <v>61</v>
      </c>
      <c r="R101" s="729"/>
      <c r="S101" s="480"/>
      <c r="T101" s="728">
        <v>100</v>
      </c>
      <c r="U101" s="950"/>
    </row>
    <row r="102" spans="1:26" s="1" customFormat="1" ht="18.75" customHeight="1" thickBot="1" x14ac:dyDescent="0.25">
      <c r="A102" s="1368"/>
      <c r="B102" s="1371"/>
      <c r="C102" s="1374"/>
      <c r="D102" s="1393"/>
      <c r="E102" s="1396"/>
      <c r="F102" s="1444"/>
      <c r="G102" s="1548"/>
      <c r="H102" s="941" t="s">
        <v>34</v>
      </c>
      <c r="I102" s="625"/>
      <c r="J102" s="558"/>
      <c r="K102" s="158">
        <f t="shared" ref="K102:P102" si="22">SUM(K101:K101)</f>
        <v>0</v>
      </c>
      <c r="L102" s="328">
        <f t="shared" si="22"/>
        <v>0</v>
      </c>
      <c r="M102" s="323">
        <f t="shared" si="22"/>
        <v>0</v>
      </c>
      <c r="N102" s="558">
        <f t="shared" si="22"/>
        <v>0</v>
      </c>
      <c r="O102" s="748">
        <f t="shared" si="22"/>
        <v>236</v>
      </c>
      <c r="P102" s="366">
        <f t="shared" si="22"/>
        <v>0</v>
      </c>
      <c r="Q102" s="730" t="s">
        <v>247</v>
      </c>
      <c r="R102" s="731"/>
      <c r="S102" s="732"/>
      <c r="T102" s="733">
        <v>30</v>
      </c>
      <c r="U102" s="862"/>
      <c r="X102" s="11"/>
    </row>
    <row r="103" spans="1:26" s="1" customFormat="1" ht="29.25" customHeight="1" x14ac:dyDescent="0.2">
      <c r="A103" s="1366" t="s">
        <v>16</v>
      </c>
      <c r="B103" s="1369" t="s">
        <v>39</v>
      </c>
      <c r="C103" s="1418" t="s">
        <v>200</v>
      </c>
      <c r="D103" s="1391" t="s">
        <v>316</v>
      </c>
      <c r="E103" s="1408"/>
      <c r="F103" s="1397" t="s">
        <v>53</v>
      </c>
      <c r="G103" s="1534" t="s">
        <v>259</v>
      </c>
      <c r="H103" s="482" t="s">
        <v>23</v>
      </c>
      <c r="I103" s="242"/>
      <c r="J103" s="635"/>
      <c r="K103" s="242"/>
      <c r="L103" s="483"/>
      <c r="M103" s="484"/>
      <c r="N103" s="635"/>
      <c r="O103" s="744">
        <v>20</v>
      </c>
      <c r="P103" s="485">
        <v>80</v>
      </c>
      <c r="Q103" s="892" t="s">
        <v>248</v>
      </c>
      <c r="R103" s="480"/>
      <c r="S103" s="932"/>
      <c r="T103" s="932">
        <v>1</v>
      </c>
      <c r="U103" s="950"/>
      <c r="Z103" s="11"/>
    </row>
    <row r="104" spans="1:26" s="1" customFormat="1" ht="16.5" customHeight="1" thickBot="1" x14ac:dyDescent="0.25">
      <c r="A104" s="1440"/>
      <c r="B104" s="1441"/>
      <c r="C104" s="1442"/>
      <c r="D104" s="1407"/>
      <c r="E104" s="1409"/>
      <c r="F104" s="1399"/>
      <c r="G104" s="1531"/>
      <c r="H104" s="735" t="s">
        <v>34</v>
      </c>
      <c r="I104" s="698"/>
      <c r="J104" s="697"/>
      <c r="K104" s="698">
        <f t="shared" ref="K104:P104" si="23">SUM(K103:K103)</f>
        <v>0</v>
      </c>
      <c r="L104" s="699">
        <f t="shared" si="23"/>
        <v>0</v>
      </c>
      <c r="M104" s="700">
        <f t="shared" si="23"/>
        <v>0</v>
      </c>
      <c r="N104" s="697">
        <f t="shared" si="23"/>
        <v>0</v>
      </c>
      <c r="O104" s="746">
        <f t="shared" si="23"/>
        <v>20</v>
      </c>
      <c r="P104" s="738">
        <f t="shared" si="23"/>
        <v>80</v>
      </c>
      <c r="Q104" s="893" t="s">
        <v>267</v>
      </c>
      <c r="R104" s="894"/>
      <c r="S104" s="895"/>
      <c r="T104" s="896"/>
      <c r="U104" s="897">
        <v>100</v>
      </c>
    </row>
    <row r="105" spans="1:26" s="1" customFormat="1" ht="18.75" customHeight="1" x14ac:dyDescent="0.2">
      <c r="A105" s="1526"/>
      <c r="B105" s="1524"/>
      <c r="C105" s="1523"/>
      <c r="D105" s="1545" t="s">
        <v>263</v>
      </c>
      <c r="E105" s="1395"/>
      <c r="F105" s="1583" t="s">
        <v>52</v>
      </c>
      <c r="G105" s="1530" t="s">
        <v>257</v>
      </c>
      <c r="H105" s="255" t="s">
        <v>23</v>
      </c>
      <c r="I105" s="619"/>
      <c r="J105" s="632">
        <v>110</v>
      </c>
      <c r="K105" s="37"/>
      <c r="L105" s="314"/>
      <c r="M105" s="308"/>
      <c r="N105" s="632"/>
      <c r="O105" s="750"/>
      <c r="P105" s="225"/>
      <c r="Q105" s="1385" t="s">
        <v>264</v>
      </c>
      <c r="R105" s="858">
        <v>1</v>
      </c>
      <c r="S105" s="1388"/>
      <c r="T105" s="1382"/>
      <c r="U105" s="950"/>
    </row>
    <row r="106" spans="1:26" s="1" customFormat="1" ht="18.75" customHeight="1" x14ac:dyDescent="0.2">
      <c r="A106" s="1367"/>
      <c r="B106" s="1370"/>
      <c r="C106" s="1419"/>
      <c r="D106" s="1392"/>
      <c r="E106" s="1395"/>
      <c r="F106" s="1398"/>
      <c r="G106" s="1530"/>
      <c r="H106" s="243"/>
      <c r="I106" s="778"/>
      <c r="J106" s="634"/>
      <c r="K106" s="236"/>
      <c r="L106" s="301"/>
      <c r="M106" s="294"/>
      <c r="N106" s="634"/>
      <c r="O106" s="779"/>
      <c r="P106" s="365"/>
      <c r="Q106" s="1386"/>
      <c r="R106" s="859"/>
      <c r="S106" s="1389"/>
      <c r="T106" s="1383"/>
      <c r="U106" s="951"/>
      <c r="V106" s="11"/>
      <c r="X106" s="11"/>
    </row>
    <row r="107" spans="1:26" s="1" customFormat="1" ht="16.5" customHeight="1" thickBot="1" x14ac:dyDescent="0.25">
      <c r="A107" s="1440"/>
      <c r="B107" s="1441"/>
      <c r="C107" s="1442"/>
      <c r="D107" s="1393"/>
      <c r="E107" s="1396"/>
      <c r="F107" s="1399"/>
      <c r="G107" s="1531"/>
      <c r="H107" s="941" t="s">
        <v>34</v>
      </c>
      <c r="I107" s="625"/>
      <c r="J107" s="558">
        <f>SUM(J105:J106)</f>
        <v>110</v>
      </c>
      <c r="K107" s="158">
        <f t="shared" ref="K107:N107" si="24">SUM(K105:K105)</f>
        <v>0</v>
      </c>
      <c r="L107" s="328">
        <f t="shared" si="24"/>
        <v>0</v>
      </c>
      <c r="M107" s="323">
        <f t="shared" si="24"/>
        <v>0</v>
      </c>
      <c r="N107" s="558">
        <f t="shared" si="24"/>
        <v>0</v>
      </c>
      <c r="O107" s="748"/>
      <c r="P107" s="366"/>
      <c r="Q107" s="1387"/>
      <c r="R107" s="860"/>
      <c r="S107" s="1390"/>
      <c r="T107" s="1384"/>
      <c r="U107" s="861"/>
      <c r="X107" s="11"/>
    </row>
    <row r="108" spans="1:26" s="1" customFormat="1" ht="18.75" customHeight="1" x14ac:dyDescent="0.2">
      <c r="A108" s="1526"/>
      <c r="B108" s="1524"/>
      <c r="C108" s="1523"/>
      <c r="D108" s="1391" t="s">
        <v>265</v>
      </c>
      <c r="E108" s="1394"/>
      <c r="F108" s="1397" t="s">
        <v>52</v>
      </c>
      <c r="G108" s="1534" t="s">
        <v>257</v>
      </c>
      <c r="H108" s="255" t="s">
        <v>23</v>
      </c>
      <c r="I108" s="619"/>
      <c r="J108" s="632">
        <v>20</v>
      </c>
      <c r="K108" s="37"/>
      <c r="L108" s="314"/>
      <c r="M108" s="308"/>
      <c r="N108" s="632"/>
      <c r="O108" s="750"/>
      <c r="P108" s="225"/>
      <c r="Q108" s="1385" t="s">
        <v>266</v>
      </c>
      <c r="R108" s="858">
        <v>100</v>
      </c>
      <c r="S108" s="1388"/>
      <c r="T108" s="1382"/>
      <c r="U108" s="950"/>
    </row>
    <row r="109" spans="1:26" s="1" customFormat="1" ht="18.75" customHeight="1" x14ac:dyDescent="0.2">
      <c r="A109" s="1367"/>
      <c r="B109" s="1370"/>
      <c r="C109" s="1419"/>
      <c r="D109" s="1392"/>
      <c r="E109" s="1395"/>
      <c r="F109" s="1398"/>
      <c r="G109" s="1530"/>
      <c r="H109" s="243"/>
      <c r="I109" s="778"/>
      <c r="J109" s="634"/>
      <c r="K109" s="236"/>
      <c r="L109" s="301"/>
      <c r="M109" s="294"/>
      <c r="N109" s="634"/>
      <c r="O109" s="779"/>
      <c r="P109" s="365"/>
      <c r="Q109" s="1386"/>
      <c r="R109" s="859"/>
      <c r="S109" s="1389"/>
      <c r="T109" s="1383"/>
      <c r="U109" s="951"/>
      <c r="V109" s="11"/>
      <c r="X109" s="11"/>
    </row>
    <row r="110" spans="1:26" s="1" customFormat="1" ht="16.5" customHeight="1" thickBot="1" x14ac:dyDescent="0.25">
      <c r="A110" s="1440"/>
      <c r="B110" s="1441"/>
      <c r="C110" s="1442"/>
      <c r="D110" s="1393"/>
      <c r="E110" s="1396"/>
      <c r="F110" s="1399"/>
      <c r="G110" s="1531"/>
      <c r="H110" s="941" t="s">
        <v>34</v>
      </c>
      <c r="I110" s="625"/>
      <c r="J110" s="558">
        <f>SUM(J108:J109)</f>
        <v>20</v>
      </c>
      <c r="K110" s="158">
        <f t="shared" ref="K110:N110" si="25">SUM(K108:K108)</f>
        <v>0</v>
      </c>
      <c r="L110" s="328">
        <f t="shared" si="25"/>
        <v>0</v>
      </c>
      <c r="M110" s="323">
        <f t="shared" si="25"/>
        <v>0</v>
      </c>
      <c r="N110" s="558">
        <f t="shared" si="25"/>
        <v>0</v>
      </c>
      <c r="O110" s="748"/>
      <c r="P110" s="366"/>
      <c r="Q110" s="1387"/>
      <c r="R110" s="860"/>
      <c r="S110" s="1390"/>
      <c r="T110" s="1384"/>
      <c r="U110" s="861"/>
      <c r="X110" s="11"/>
    </row>
    <row r="111" spans="1:26" s="1" customFormat="1" ht="37.5" customHeight="1" x14ac:dyDescent="0.2">
      <c r="A111" s="1526"/>
      <c r="B111" s="1524"/>
      <c r="C111" s="1523"/>
      <c r="D111" s="1391" t="s">
        <v>255</v>
      </c>
      <c r="E111" s="147" t="s">
        <v>97</v>
      </c>
      <c r="F111" s="1527" t="s">
        <v>53</v>
      </c>
      <c r="G111" s="1535"/>
      <c r="H111" s="56" t="s">
        <v>37</v>
      </c>
      <c r="I111" s="799">
        <v>300</v>
      </c>
      <c r="J111" s="632">
        <v>340</v>
      </c>
      <c r="K111" s="37"/>
      <c r="L111" s="314"/>
      <c r="M111" s="308"/>
      <c r="N111" s="632"/>
      <c r="O111" s="750"/>
      <c r="P111" s="225"/>
      <c r="Q111" s="946" t="s">
        <v>102</v>
      </c>
      <c r="R111" s="776">
        <v>100</v>
      </c>
      <c r="S111" s="932"/>
      <c r="T111" s="934"/>
      <c r="U111" s="950"/>
      <c r="V111" s="11"/>
      <c r="W111" s="11"/>
      <c r="Y111" s="11"/>
    </row>
    <row r="112" spans="1:26" s="1" customFormat="1" ht="15" customHeight="1" thickBot="1" x14ac:dyDescent="0.25">
      <c r="A112" s="1440"/>
      <c r="B112" s="1441"/>
      <c r="C112" s="1442"/>
      <c r="D112" s="1393"/>
      <c r="E112" s="269" t="s">
        <v>55</v>
      </c>
      <c r="F112" s="1528"/>
      <c r="G112" s="1536"/>
      <c r="H112" s="217" t="s">
        <v>34</v>
      </c>
      <c r="I112" s="605">
        <f>SUM(I111)</f>
        <v>300</v>
      </c>
      <c r="J112" s="528">
        <f t="shared" ref="J112" si="26">SUM(J111:J111)</f>
        <v>340</v>
      </c>
      <c r="K112" s="22"/>
      <c r="L112" s="300"/>
      <c r="M112" s="18"/>
      <c r="N112" s="528"/>
      <c r="O112" s="777"/>
      <c r="P112" s="368"/>
      <c r="Q112" s="222"/>
      <c r="R112" s="662"/>
      <c r="S112" s="223"/>
      <c r="T112" s="678"/>
      <c r="U112" s="224"/>
      <c r="X112" s="11"/>
    </row>
    <row r="113" spans="1:28" s="1" customFormat="1" ht="39.75" customHeight="1" x14ac:dyDescent="0.2">
      <c r="A113" s="1092"/>
      <c r="B113" s="936"/>
      <c r="C113" s="942"/>
      <c r="D113" s="693" t="s">
        <v>186</v>
      </c>
      <c r="E113" s="952"/>
      <c r="F113" s="694" t="s">
        <v>103</v>
      </c>
      <c r="G113" s="762"/>
      <c r="H113" s="70" t="s">
        <v>23</v>
      </c>
      <c r="I113" s="856"/>
      <c r="J113" s="637">
        <v>40</v>
      </c>
      <c r="K113" s="65"/>
      <c r="L113" s="297"/>
      <c r="M113" s="292"/>
      <c r="N113" s="637"/>
      <c r="O113" s="749"/>
      <c r="P113" s="176"/>
      <c r="Q113" s="1582" t="s">
        <v>191</v>
      </c>
      <c r="R113" s="691">
        <v>100</v>
      </c>
      <c r="S113" s="68"/>
      <c r="T113" s="517"/>
      <c r="U113" s="69"/>
      <c r="V113" s="955"/>
      <c r="AB113" s="11"/>
    </row>
    <row r="114" spans="1:28" s="1" customFormat="1" ht="15" customHeight="1" thickBot="1" x14ac:dyDescent="0.25">
      <c r="A114" s="1092"/>
      <c r="B114" s="936"/>
      <c r="C114" s="937"/>
      <c r="D114" s="247"/>
      <c r="E114" s="948"/>
      <c r="F114" s="249"/>
      <c r="G114" s="763"/>
      <c r="H114" s="941" t="s">
        <v>34</v>
      </c>
      <c r="I114" s="625"/>
      <c r="J114" s="558">
        <f>J113</f>
        <v>40</v>
      </c>
      <c r="K114" s="158"/>
      <c r="L114" s="328"/>
      <c r="M114" s="323"/>
      <c r="N114" s="558"/>
      <c r="O114" s="748"/>
      <c r="P114" s="747"/>
      <c r="Q114" s="1355"/>
      <c r="R114" s="692"/>
      <c r="S114" s="62"/>
      <c r="T114" s="488"/>
      <c r="U114" s="63"/>
    </row>
    <row r="115" spans="1:28" s="1" customFormat="1" ht="18" customHeight="1" x14ac:dyDescent="0.2">
      <c r="A115" s="1526"/>
      <c r="B115" s="1524"/>
      <c r="C115" s="1523"/>
      <c r="D115" s="1406" t="s">
        <v>193</v>
      </c>
      <c r="E115" s="1408" t="s">
        <v>55</v>
      </c>
      <c r="F115" s="1397" t="s">
        <v>52</v>
      </c>
      <c r="G115" s="1534"/>
      <c r="H115" s="255" t="s">
        <v>23</v>
      </c>
      <c r="I115" s="619"/>
      <c r="J115" s="632">
        <v>550</v>
      </c>
      <c r="K115" s="37"/>
      <c r="L115" s="314"/>
      <c r="M115" s="308"/>
      <c r="N115" s="632"/>
      <c r="O115" s="750"/>
      <c r="P115" s="225"/>
      <c r="Q115" s="1385" t="s">
        <v>194</v>
      </c>
      <c r="R115" s="858">
        <v>100</v>
      </c>
      <c r="S115" s="1388"/>
      <c r="T115" s="1382"/>
      <c r="U115" s="950"/>
    </row>
    <row r="116" spans="1:28" s="1" customFormat="1" ht="15.75" customHeight="1" thickBot="1" x14ac:dyDescent="0.25">
      <c r="A116" s="1440"/>
      <c r="B116" s="1441"/>
      <c r="C116" s="1442"/>
      <c r="D116" s="1407"/>
      <c r="E116" s="1409"/>
      <c r="F116" s="1399"/>
      <c r="G116" s="1531"/>
      <c r="H116" s="941" t="s">
        <v>34</v>
      </c>
      <c r="I116" s="625"/>
      <c r="J116" s="558">
        <f>SUM(J115:J115)</f>
        <v>550</v>
      </c>
      <c r="K116" s="158"/>
      <c r="L116" s="328"/>
      <c r="M116" s="323"/>
      <c r="N116" s="558"/>
      <c r="O116" s="748"/>
      <c r="P116" s="366"/>
      <c r="Q116" s="1387"/>
      <c r="R116" s="860"/>
      <c r="S116" s="1390"/>
      <c r="T116" s="1384"/>
      <c r="U116" s="861"/>
    </row>
    <row r="117" spans="1:28" s="1" customFormat="1" ht="25.5" customHeight="1" x14ac:dyDescent="0.2">
      <c r="A117" s="1526"/>
      <c r="B117" s="1524"/>
      <c r="C117" s="1539"/>
      <c r="D117" s="1406" t="s">
        <v>201</v>
      </c>
      <c r="E117" s="1408"/>
      <c r="F117" s="1397" t="s">
        <v>22</v>
      </c>
      <c r="G117" s="1534"/>
      <c r="H117" s="255" t="s">
        <v>168</v>
      </c>
      <c r="I117" s="619"/>
      <c r="J117" s="632">
        <v>10</v>
      </c>
      <c r="K117" s="37"/>
      <c r="L117" s="314"/>
      <c r="M117" s="308"/>
      <c r="N117" s="632"/>
      <c r="O117" s="750"/>
      <c r="P117" s="485"/>
      <c r="Q117" s="1413" t="s">
        <v>202</v>
      </c>
      <c r="R117" s="663">
        <v>100</v>
      </c>
      <c r="S117" s="1388"/>
      <c r="T117" s="1382"/>
      <c r="U117" s="950"/>
      <c r="Z117" s="11"/>
    </row>
    <row r="118" spans="1:28" s="1" customFormat="1" ht="15.75" customHeight="1" thickBot="1" x14ac:dyDescent="0.25">
      <c r="A118" s="1368"/>
      <c r="B118" s="1371"/>
      <c r="C118" s="1374"/>
      <c r="D118" s="1407"/>
      <c r="E118" s="1409"/>
      <c r="F118" s="1399"/>
      <c r="G118" s="1531"/>
      <c r="H118" s="941" t="s">
        <v>34</v>
      </c>
      <c r="I118" s="625"/>
      <c r="J118" s="558">
        <f>SUM(J117:J117)</f>
        <v>10</v>
      </c>
      <c r="K118" s="158"/>
      <c r="L118" s="328"/>
      <c r="M118" s="323"/>
      <c r="N118" s="558"/>
      <c r="O118" s="748"/>
      <c r="P118" s="366"/>
      <c r="Q118" s="1338"/>
      <c r="R118" s="662"/>
      <c r="S118" s="1390"/>
      <c r="T118" s="1384"/>
      <c r="U118" s="861"/>
    </row>
    <row r="119" spans="1:28" s="1" customFormat="1" ht="16.5" customHeight="1" thickBot="1" x14ac:dyDescent="0.25">
      <c r="A119" s="1093" t="s">
        <v>16</v>
      </c>
      <c r="B119" s="38" t="s">
        <v>39</v>
      </c>
      <c r="C119" s="1434" t="s">
        <v>44</v>
      </c>
      <c r="D119" s="1435"/>
      <c r="E119" s="1435"/>
      <c r="F119" s="1435"/>
      <c r="G119" s="1435"/>
      <c r="H119" s="1436"/>
      <c r="I119" s="1038">
        <f>I118+I116+I114+I100+I89+I79+I74+I86+I112+I92+I70+I82</f>
        <v>1499</v>
      </c>
      <c r="J119" s="1039">
        <f>J118+J116+J114+J100+J89+J79+J74+J86+J112+J92+J70+J82+J107+J110</f>
        <v>2005.3999999999999</v>
      </c>
      <c r="K119" s="1040">
        <f>K118+K116+K114+K100+K89+K79+K74+K86+K112+K92+K70+K82+K68</f>
        <v>1699.8</v>
      </c>
      <c r="L119" s="1038">
        <f t="shared" ref="L119:M119" si="27">L118+L116+L114+L100+L89+L79+L74+L86+L112+L92+L70+L82+L68</f>
        <v>0</v>
      </c>
      <c r="M119" s="1041">
        <f t="shared" si="27"/>
        <v>0</v>
      </c>
      <c r="N119" s="1042">
        <f>N118+N116+N114+N100+N89+N79+N74+N86+N112+N92+N70+N82+N68</f>
        <v>1699.8</v>
      </c>
      <c r="O119" s="1038">
        <f>O118+O116+O114+O100+O89+O79+O74+O86+O112+O92+O70+O82+O68+O102+O104</f>
        <v>1817.8</v>
      </c>
      <c r="P119" s="1043">
        <f>P118+P116+P114+P100+P89+P79+P74+P86+P112+P92+P70+P82+P68+P102+P104</f>
        <v>1536</v>
      </c>
      <c r="Q119" s="1437"/>
      <c r="R119" s="1438"/>
      <c r="S119" s="1438"/>
      <c r="T119" s="1438"/>
      <c r="U119" s="1439"/>
      <c r="V119" s="198"/>
    </row>
    <row r="120" spans="1:28" s="1" customFormat="1" ht="16.5" customHeight="1" thickBot="1" x14ac:dyDescent="0.25">
      <c r="A120" s="1094" t="s">
        <v>16</v>
      </c>
      <c r="B120" s="1470" t="s">
        <v>64</v>
      </c>
      <c r="C120" s="1471"/>
      <c r="D120" s="1471"/>
      <c r="E120" s="1471"/>
      <c r="F120" s="1471"/>
      <c r="G120" s="1471"/>
      <c r="H120" s="1472"/>
      <c r="I120" s="1111">
        <f>+I119+I64+I41</f>
        <v>3558.9</v>
      </c>
      <c r="J120" s="1112">
        <f t="shared" ref="J120:P120" si="28">J119+J64+J41</f>
        <v>4135.8999999999996</v>
      </c>
      <c r="K120" s="1095">
        <f t="shared" si="28"/>
        <v>4021.7</v>
      </c>
      <c r="L120" s="1113">
        <f t="shared" si="28"/>
        <v>2269.8000000000002</v>
      </c>
      <c r="M120" s="1111">
        <f t="shared" si="28"/>
        <v>1353.1</v>
      </c>
      <c r="N120" s="1114">
        <f t="shared" si="28"/>
        <v>1751.8999999999999</v>
      </c>
      <c r="O120" s="1111">
        <f t="shared" si="28"/>
        <v>4154.7</v>
      </c>
      <c r="P120" s="1114">
        <f t="shared" si="28"/>
        <v>3746.6000000000004</v>
      </c>
      <c r="Q120" s="1473"/>
      <c r="R120" s="1474"/>
      <c r="S120" s="1474"/>
      <c r="T120" s="1474"/>
      <c r="U120" s="1475"/>
    </row>
    <row r="121" spans="1:28" s="1" customFormat="1" ht="16.5" customHeight="1" thickBot="1" x14ac:dyDescent="0.25">
      <c r="A121" s="1098" t="s">
        <v>65</v>
      </c>
      <c r="B121" s="1476" t="s">
        <v>66</v>
      </c>
      <c r="C121" s="1477"/>
      <c r="D121" s="1477"/>
      <c r="E121" s="1477"/>
      <c r="F121" s="1477"/>
      <c r="G121" s="1477"/>
      <c r="H121" s="1478"/>
      <c r="I121" s="1115">
        <f>SUM(I120)</f>
        <v>3558.9</v>
      </c>
      <c r="J121" s="1116">
        <f t="shared" ref="J121:P121" si="29">J120</f>
        <v>4135.8999999999996</v>
      </c>
      <c r="K121" s="1099">
        <f t="shared" si="29"/>
        <v>4021.7</v>
      </c>
      <c r="L121" s="1117">
        <f t="shared" si="29"/>
        <v>2269.8000000000002</v>
      </c>
      <c r="M121" s="1115">
        <f t="shared" si="29"/>
        <v>1353.1</v>
      </c>
      <c r="N121" s="1118">
        <f t="shared" si="29"/>
        <v>1751.8999999999999</v>
      </c>
      <c r="O121" s="1115">
        <f t="shared" si="29"/>
        <v>4154.7</v>
      </c>
      <c r="P121" s="1118">
        <f t="shared" si="29"/>
        <v>3746.6000000000004</v>
      </c>
      <c r="Q121" s="1479"/>
      <c r="R121" s="1480"/>
      <c r="S121" s="1480"/>
      <c r="T121" s="1480"/>
      <c r="U121" s="1481"/>
    </row>
    <row r="122" spans="1:28" s="84" customFormat="1" ht="16.5" customHeight="1" x14ac:dyDescent="0.2">
      <c r="A122" s="1533" t="s">
        <v>217</v>
      </c>
      <c r="B122" s="1533"/>
      <c r="C122" s="1533"/>
      <c r="D122" s="1533"/>
      <c r="E122" s="1533"/>
      <c r="F122" s="1533"/>
      <c r="G122" s="1533"/>
      <c r="H122" s="1533"/>
      <c r="I122" s="1533"/>
      <c r="J122" s="1533"/>
      <c r="K122" s="1533"/>
      <c r="L122" s="1533"/>
      <c r="M122" s="1533"/>
      <c r="N122" s="1533"/>
      <c r="O122" s="1533"/>
      <c r="P122" s="1533"/>
      <c r="Q122" s="1533"/>
      <c r="R122" s="1533"/>
      <c r="S122" s="1533"/>
      <c r="T122" s="1533"/>
      <c r="U122" s="1533"/>
    </row>
    <row r="123" spans="1:28" s="84" customFormat="1" ht="16.5" customHeight="1" x14ac:dyDescent="0.2">
      <c r="A123" s="690" t="s">
        <v>279</v>
      </c>
      <c r="B123" s="690"/>
      <c r="C123" s="690"/>
      <c r="D123" s="690"/>
      <c r="E123" s="690"/>
      <c r="F123" s="690"/>
      <c r="G123" s="764"/>
      <c r="H123" s="690"/>
      <c r="I123" s="690"/>
      <c r="J123" s="690"/>
      <c r="K123" s="690"/>
      <c r="L123" s="690"/>
      <c r="M123" s="690"/>
      <c r="N123" s="690"/>
      <c r="O123" s="690"/>
      <c r="P123" s="690"/>
      <c r="Q123" s="690"/>
      <c r="R123" s="690"/>
      <c r="S123" s="690"/>
      <c r="T123" s="690"/>
      <c r="U123" s="690"/>
    </row>
    <row r="124" spans="1:28" s="1" customFormat="1" ht="15" customHeight="1" thickBot="1" x14ac:dyDescent="0.25">
      <c r="A124" s="75"/>
      <c r="B124" s="1537" t="s">
        <v>67</v>
      </c>
      <c r="C124" s="1537"/>
      <c r="D124" s="1537"/>
      <c r="E124" s="1537"/>
      <c r="F124" s="1537"/>
      <c r="G124" s="1537"/>
      <c r="H124" s="1537"/>
      <c r="I124" s="1537"/>
      <c r="J124" s="1537"/>
      <c r="K124" s="1537"/>
      <c r="L124" s="1537"/>
      <c r="M124" s="1537"/>
      <c r="N124" s="1537"/>
      <c r="O124" s="1537"/>
      <c r="P124" s="609"/>
      <c r="Q124" s="76"/>
      <c r="R124" s="664"/>
      <c r="S124" s="202"/>
      <c r="T124" s="203"/>
      <c r="U124" s="202"/>
    </row>
    <row r="125" spans="1:28" s="1" customFormat="1" ht="60" customHeight="1" x14ac:dyDescent="0.2">
      <c r="A125" s="77"/>
      <c r="B125" s="1467" t="s">
        <v>68</v>
      </c>
      <c r="C125" s="1468"/>
      <c r="D125" s="1468"/>
      <c r="E125" s="1468"/>
      <c r="F125" s="1468"/>
      <c r="G125" s="1538"/>
      <c r="H125" s="1469"/>
      <c r="I125" s="624" t="s">
        <v>209</v>
      </c>
      <c r="J125" s="627" t="s">
        <v>210</v>
      </c>
      <c r="K125" s="1540" t="s">
        <v>69</v>
      </c>
      <c r="L125" s="1541"/>
      <c r="M125" s="1541"/>
      <c r="N125" s="1542"/>
      <c r="O125" s="377" t="s">
        <v>108</v>
      </c>
      <c r="P125" s="688" t="s">
        <v>216</v>
      </c>
      <c r="Q125" s="949"/>
      <c r="R125" s="1543"/>
      <c r="S125" s="1543"/>
      <c r="T125" s="203"/>
      <c r="U125" s="949"/>
    </row>
    <row r="126" spans="1:28" s="1" customFormat="1" ht="17.25" customHeight="1" x14ac:dyDescent="0.2">
      <c r="A126" s="77"/>
      <c r="B126" s="1464" t="s">
        <v>70</v>
      </c>
      <c r="C126" s="1465"/>
      <c r="D126" s="1465"/>
      <c r="E126" s="1465"/>
      <c r="F126" s="1465"/>
      <c r="G126" s="1532"/>
      <c r="H126" s="1466"/>
      <c r="I126" s="1102">
        <f>SUM(I127:I133)</f>
        <v>3280.5</v>
      </c>
      <c r="J126" s="1119">
        <f>SUM(J127:J135)</f>
        <v>4082.8</v>
      </c>
      <c r="K126" s="1102">
        <f>SUM(K127:K135)</f>
        <v>2638.8</v>
      </c>
      <c r="L126" s="1120">
        <f>SUM(L127:L135)</f>
        <v>2152.6</v>
      </c>
      <c r="M126" s="1121">
        <f>SUM(M127:M135)</f>
        <v>1302.0000000000002</v>
      </c>
      <c r="N126" s="1122">
        <f>SUM(N127:N135)</f>
        <v>486.2</v>
      </c>
      <c r="O126" s="1123">
        <f t="shared" ref="O126:P126" si="30">SUM(O127:O134)</f>
        <v>3201.8</v>
      </c>
      <c r="P126" s="1104">
        <f t="shared" si="30"/>
        <v>3370</v>
      </c>
      <c r="Q126" s="939"/>
      <c r="R126" s="1544"/>
      <c r="S126" s="1544"/>
      <c r="T126" s="203"/>
      <c r="U126" s="939"/>
    </row>
    <row r="127" spans="1:28" s="1" customFormat="1" ht="15.75" customHeight="1" x14ac:dyDescent="0.2">
      <c r="A127" s="77"/>
      <c r="B127" s="1458" t="s">
        <v>71</v>
      </c>
      <c r="C127" s="1459"/>
      <c r="D127" s="1459"/>
      <c r="E127" s="1459"/>
      <c r="F127" s="1459"/>
      <c r="G127" s="1522"/>
      <c r="H127" s="1460"/>
      <c r="I127" s="290">
        <f>SUMIF(H13:H117,"SB",I13:I117)</f>
        <v>1026.6000000000001</v>
      </c>
      <c r="J127" s="628">
        <f>SUMIF(H13:H117,"SB",J13:J117)</f>
        <v>1769.3000000000002</v>
      </c>
      <c r="K127" s="290">
        <f>SUMIF(H13:H117,"sb",K13:K117)</f>
        <v>1765.1000000000001</v>
      </c>
      <c r="L127" s="341">
        <f>SUMIF(H13:H117,"sb",L13:L117)</f>
        <v>1478.2</v>
      </c>
      <c r="M127" s="337">
        <f>SUMIF(H13:H117,"sb",M13:M117)</f>
        <v>934.2</v>
      </c>
      <c r="N127" s="628">
        <f>SUMIF(H13:H117,H13,N13:N117)</f>
        <v>286.89999999999998</v>
      </c>
      <c r="O127" s="739">
        <f>SUMIF(H13:H117,"sb",O13:O117)</f>
        <v>2464</v>
      </c>
      <c r="P127" s="538">
        <f>SUMIF(H13:H117,"sb",P13:P117)</f>
        <v>2669.8</v>
      </c>
      <c r="Q127" s="940"/>
      <c r="R127" s="1529"/>
      <c r="S127" s="1529"/>
      <c r="T127" s="203"/>
      <c r="U127" s="940"/>
    </row>
    <row r="128" spans="1:28" s="1" customFormat="1" ht="15" customHeight="1" x14ac:dyDescent="0.2">
      <c r="A128" s="77"/>
      <c r="B128" s="1450" t="s">
        <v>169</v>
      </c>
      <c r="C128" s="1451"/>
      <c r="D128" s="1451"/>
      <c r="E128" s="1451"/>
      <c r="F128" s="1451"/>
      <c r="G128" s="1451"/>
      <c r="H128" s="1452"/>
      <c r="I128" s="290">
        <f>SUMIF(H13:H117,"SB(l)",I13:I117)</f>
        <v>75</v>
      </c>
      <c r="J128" s="628">
        <f>SUMIF(H14:H117,"SB(l)",J14:J117)</f>
        <v>75</v>
      </c>
      <c r="K128" s="169">
        <f>SUMIF(H14:H118,"sb(L)",K14:K118)</f>
        <v>155</v>
      </c>
      <c r="L128" s="341">
        <f>SUMIF(H14:H118,"sb(L)",L14:L118)</f>
        <v>0</v>
      </c>
      <c r="M128" s="341">
        <f>SUMIF(H14:H118,"sb(L)",M14:M118)</f>
        <v>0</v>
      </c>
      <c r="N128" s="337">
        <f>SUMIF(H14:H118,"sb(L)",N14:N118)</f>
        <v>155</v>
      </c>
      <c r="O128" s="739">
        <f>SUMIF(H14:H118,"sb(l)",O14:O118)</f>
        <v>0</v>
      </c>
      <c r="P128" s="538"/>
      <c r="Q128" s="940"/>
      <c r="R128" s="665"/>
      <c r="S128" s="940"/>
      <c r="T128" s="203"/>
      <c r="U128" s="940"/>
    </row>
    <row r="129" spans="1:24" s="1" customFormat="1" ht="17.25" customHeight="1" x14ac:dyDescent="0.2">
      <c r="A129" s="77"/>
      <c r="B129" s="1450" t="s">
        <v>72</v>
      </c>
      <c r="C129" s="1451"/>
      <c r="D129" s="1451"/>
      <c r="E129" s="1451"/>
      <c r="F129" s="1451"/>
      <c r="G129" s="1451"/>
      <c r="H129" s="1452"/>
      <c r="I129" s="290">
        <f>SUMIF(H13:H117,H14,I13:I117)</f>
        <v>109.1</v>
      </c>
      <c r="J129" s="628">
        <f>SUMIF(H13:H98,"sb(aa)",J13:J98)</f>
        <v>109.1</v>
      </c>
      <c r="K129" s="290">
        <f>SUMIF(H13:H100,"sb(aa)",K13:K100)</f>
        <v>105</v>
      </c>
      <c r="L129" s="341">
        <f>SUMIF(H13:H100,"sb(aa)",L13:L100)</f>
        <v>105</v>
      </c>
      <c r="M129" s="337">
        <f>SUMIF(H13:H117,"sb(aa)",M13:M117)</f>
        <v>0</v>
      </c>
      <c r="N129" s="628">
        <f>SUMIF(H13:H117,H14,N13:N117)</f>
        <v>0</v>
      </c>
      <c r="O129" s="739">
        <f>SUMIF(H13:H98,H14,O13:O98)</f>
        <v>110</v>
      </c>
      <c r="P129" s="538">
        <f>SUMIF(H13:H117,H14,P13:P117)</f>
        <v>110</v>
      </c>
      <c r="Q129" s="940"/>
      <c r="R129" s="1529"/>
      <c r="S129" s="1529"/>
      <c r="T129" s="203"/>
      <c r="U129" s="940"/>
    </row>
    <row r="130" spans="1:24" s="1" customFormat="1" ht="15.75" customHeight="1" x14ac:dyDescent="0.2">
      <c r="A130" s="77"/>
      <c r="B130" s="1450" t="s">
        <v>165</v>
      </c>
      <c r="C130" s="1451"/>
      <c r="D130" s="1451"/>
      <c r="E130" s="1451"/>
      <c r="F130" s="1451"/>
      <c r="G130" s="1451"/>
      <c r="H130" s="1452"/>
      <c r="I130" s="290">
        <v>39</v>
      </c>
      <c r="J130" s="628">
        <v>39</v>
      </c>
      <c r="K130" s="290"/>
      <c r="L130" s="341"/>
      <c r="M130" s="337"/>
      <c r="N130" s="628"/>
      <c r="O130" s="739"/>
      <c r="P130" s="538"/>
      <c r="Q130" s="940"/>
      <c r="R130" s="665"/>
      <c r="S130" s="940"/>
      <c r="T130" s="203"/>
      <c r="U130" s="940"/>
    </row>
    <row r="131" spans="1:24" s="1" customFormat="1" ht="15" customHeight="1" x14ac:dyDescent="0.2">
      <c r="A131" s="77"/>
      <c r="B131" s="1458" t="s">
        <v>73</v>
      </c>
      <c r="C131" s="1459"/>
      <c r="D131" s="1459"/>
      <c r="E131" s="1459"/>
      <c r="F131" s="1459"/>
      <c r="G131" s="1522"/>
      <c r="H131" s="1460"/>
      <c r="I131" s="290">
        <f>SUMIF(H13:H117,"sb(sp)",I13:I117)</f>
        <v>18.2</v>
      </c>
      <c r="J131" s="628">
        <f>SUMIF(H13:H117,"sb(sp)",J13:J117)</f>
        <v>35</v>
      </c>
      <c r="K131" s="290">
        <f>SUMIF(H13:H100,"sb(sp)",K13:K100)</f>
        <v>22.5</v>
      </c>
      <c r="L131" s="341">
        <f>SUMIF(H13:H100,"sb(sp)",L13:L100)</f>
        <v>22.5</v>
      </c>
      <c r="M131" s="337">
        <f>SUMIF(H13:H117,"sb(sp)",M13:M117)</f>
        <v>14.200000000000001</v>
      </c>
      <c r="N131" s="628">
        <f>SUMIF(H13:H117,"sb(sp)",N13:N117)</f>
        <v>0</v>
      </c>
      <c r="O131" s="739">
        <f>SUMIF(H13:H98,"sb(sp)",O13:O98)</f>
        <v>22.6</v>
      </c>
      <c r="P131" s="538">
        <f>SUMIF(H13:H117,"sb(sp)",P13:P117)</f>
        <v>22.7</v>
      </c>
      <c r="Q131" s="940"/>
      <c r="R131" s="1529"/>
      <c r="S131" s="1529"/>
      <c r="T131" s="203"/>
      <c r="U131" s="940"/>
    </row>
    <row r="132" spans="1:24" s="1" customFormat="1" ht="16.5" customHeight="1" x14ac:dyDescent="0.2">
      <c r="A132" s="77"/>
      <c r="B132" s="1450" t="s">
        <v>164</v>
      </c>
      <c r="C132" s="1451"/>
      <c r="D132" s="1451"/>
      <c r="E132" s="1451"/>
      <c r="F132" s="1451"/>
      <c r="G132" s="1451"/>
      <c r="H132" s="1452"/>
      <c r="I132" s="290">
        <f>SUMIF(H13:H117,"sb(spl)",I13:I117)</f>
        <v>4.9000000000000004</v>
      </c>
      <c r="J132" s="628">
        <f>SUMIF(H13:H117,"sb(spl)",J13:J117)</f>
        <v>4.9000000000000004</v>
      </c>
      <c r="K132" s="290"/>
      <c r="L132" s="341"/>
      <c r="M132" s="337"/>
      <c r="N132" s="628"/>
      <c r="O132" s="739"/>
      <c r="P132" s="538"/>
      <c r="Q132" s="940"/>
      <c r="R132" s="665"/>
      <c r="S132" s="940"/>
      <c r="T132" s="203"/>
      <c r="U132" s="940"/>
      <c r="X132" s="11"/>
    </row>
    <row r="133" spans="1:24" s="84" customFormat="1" ht="15" customHeight="1" x14ac:dyDescent="0.2">
      <c r="A133" s="77"/>
      <c r="B133" s="1458" t="s">
        <v>74</v>
      </c>
      <c r="C133" s="1459"/>
      <c r="D133" s="1459"/>
      <c r="E133" s="1459"/>
      <c r="F133" s="1459"/>
      <c r="G133" s="1522"/>
      <c r="H133" s="1460"/>
      <c r="I133" s="290">
        <f>SUMIF(H13:H117,H43,I13:I117)</f>
        <v>2007.7</v>
      </c>
      <c r="J133" s="628">
        <f>SUMIF(H13:H117,"sb(vb)",J13:J117)</f>
        <v>2050.5</v>
      </c>
      <c r="K133" s="290">
        <f>SUMIF(H13:H100,"sb(vb)",K13:K100)</f>
        <v>493.8</v>
      </c>
      <c r="L133" s="341">
        <f>SUMIF(H13:H100,H43,L13:L100)</f>
        <v>493.8</v>
      </c>
      <c r="M133" s="337">
        <f>SUMIF(H13:H117,"sb(vb)",M13:M117)</f>
        <v>350.7</v>
      </c>
      <c r="N133" s="628">
        <f>SUMIF(H13:H117,H43,N13:N117)</f>
        <v>0</v>
      </c>
      <c r="O133" s="739">
        <f>SUMIF(H13:H98,"sb(vb)",O13:O98)</f>
        <v>492.3</v>
      </c>
      <c r="P133" s="538">
        <f>SUMIF(H13:H117,H43,P13:P117)</f>
        <v>492.3</v>
      </c>
      <c r="Q133" s="940"/>
      <c r="R133" s="1529"/>
      <c r="S133" s="1529"/>
      <c r="T133" s="203"/>
      <c r="U133" s="940"/>
    </row>
    <row r="134" spans="1:24" s="84" customFormat="1" ht="15" customHeight="1" x14ac:dyDescent="0.2">
      <c r="A134" s="77"/>
      <c r="B134" s="1450" t="s">
        <v>250</v>
      </c>
      <c r="C134" s="1451"/>
      <c r="D134" s="1451"/>
      <c r="E134" s="1451"/>
      <c r="F134" s="1451"/>
      <c r="G134" s="1451"/>
      <c r="H134" s="1452"/>
      <c r="I134" s="290">
        <f>SUMIF(H14:H118,"sb(es)",I14:I118)</f>
        <v>0</v>
      </c>
      <c r="J134" s="628">
        <f>SUMIF(H14:H100,"sb(es)",J14:J100)</f>
        <v>0</v>
      </c>
      <c r="K134" s="290">
        <f>SUMIF(H13:H117,"sb(es)",K13:K117)</f>
        <v>88.3</v>
      </c>
      <c r="L134" s="341">
        <f>SUMIF(H13:H117,"sb(es)",L13:L117)</f>
        <v>44</v>
      </c>
      <c r="M134" s="337">
        <f>SUMIF(H13:H117,"sb(es)",M13:M117)</f>
        <v>2.9</v>
      </c>
      <c r="N134" s="740">
        <f>SUMIF(H13:H117,"sb(es)",N13:N117)</f>
        <v>44.3</v>
      </c>
      <c r="O134" s="739">
        <f>SUMIF(H13:H117,"sb(es)",O13:O117)</f>
        <v>112.9</v>
      </c>
      <c r="P134" s="538">
        <f>SUMIF(H13:H117,"sb(es)",P13:P117)</f>
        <v>75.2</v>
      </c>
      <c r="Q134" s="940"/>
      <c r="R134" s="940"/>
      <c r="S134" s="940"/>
      <c r="T134" s="203"/>
      <c r="U134" s="940"/>
    </row>
    <row r="135" spans="1:24" s="84" customFormat="1" ht="28.5" customHeight="1" x14ac:dyDescent="0.2">
      <c r="A135" s="77"/>
      <c r="B135" s="1450" t="s">
        <v>271</v>
      </c>
      <c r="C135" s="1451"/>
      <c r="D135" s="1451"/>
      <c r="E135" s="1451"/>
      <c r="F135" s="1451"/>
      <c r="G135" s="1451"/>
      <c r="H135" s="1452"/>
      <c r="I135" s="290"/>
      <c r="J135" s="628">
        <f>SUMIF(H15:H66,"sb(esa)",J15:J66)</f>
        <v>0</v>
      </c>
      <c r="K135" s="740">
        <f>SUMIF(H15:H66,"sb(esa)",K15:K66)</f>
        <v>9.1</v>
      </c>
      <c r="L135" s="341">
        <f>SUMIF(H15:H66,"sb(esa)",L15:L66)</f>
        <v>9.1</v>
      </c>
      <c r="M135" s="337">
        <f>SUMIF(H15:H66,"sb(esa)",M15:M66)</f>
        <v>0</v>
      </c>
      <c r="N135" s="628">
        <f>SUMIF(H15:H66,"sb(esa)",N15:N66)</f>
        <v>0</v>
      </c>
      <c r="O135" s="341">
        <f>SUMIF(H15:H66,"sb(esa)",O15:O66)</f>
        <v>0</v>
      </c>
      <c r="P135" s="538">
        <f>SUMIF(H15:H66,"sb(esa)",P15:P66)</f>
        <v>0</v>
      </c>
      <c r="Q135" s="940"/>
      <c r="R135" s="940"/>
      <c r="S135" s="940"/>
      <c r="T135" s="203"/>
      <c r="U135" s="940"/>
    </row>
    <row r="136" spans="1:24" s="1" customFormat="1" ht="15" customHeight="1" x14ac:dyDescent="0.2">
      <c r="A136" s="77"/>
      <c r="B136" s="1464" t="s">
        <v>75</v>
      </c>
      <c r="C136" s="1465"/>
      <c r="D136" s="1465"/>
      <c r="E136" s="1465"/>
      <c r="F136" s="1465"/>
      <c r="G136" s="1532"/>
      <c r="H136" s="1466"/>
      <c r="I136" s="1105">
        <f t="shared" ref="I136:P136" si="31">SUM(I137:I140)</f>
        <v>278.40000000000003</v>
      </c>
      <c r="J136" s="1124">
        <f>SUM(J137:J140)</f>
        <v>53.099999999999994</v>
      </c>
      <c r="K136" s="1105">
        <f>SUM(K137:K140)</f>
        <v>1382.8999999999999</v>
      </c>
      <c r="L136" s="1125">
        <f>SUM(L137:L140)</f>
        <v>117.20000000000002</v>
      </c>
      <c r="M136" s="1126">
        <f t="shared" si="31"/>
        <v>51.099999999999994</v>
      </c>
      <c r="N136" s="1124">
        <f t="shared" si="31"/>
        <v>1265.7</v>
      </c>
      <c r="O136" s="1127">
        <f t="shared" si="31"/>
        <v>952.9</v>
      </c>
      <c r="P136" s="1107">
        <f t="shared" si="31"/>
        <v>376.6</v>
      </c>
      <c r="Q136" s="939"/>
      <c r="R136" s="1544"/>
      <c r="S136" s="1544"/>
      <c r="T136" s="203"/>
      <c r="U136" s="939"/>
    </row>
    <row r="137" spans="1:24" s="1" customFormat="1" ht="15" customHeight="1" x14ac:dyDescent="0.2">
      <c r="A137" s="77"/>
      <c r="B137" s="1450" t="s">
        <v>77</v>
      </c>
      <c r="C137" s="1451"/>
      <c r="D137" s="1451"/>
      <c r="E137" s="1451"/>
      <c r="F137" s="1451"/>
      <c r="G137" s="1451"/>
      <c r="H137" s="1452"/>
      <c r="I137" s="186">
        <f>SUMIF(H13:H98,"es",I13:I98)</f>
        <v>0</v>
      </c>
      <c r="J137" s="629">
        <f>SUMIF(H13:H98,"es",J13:J98)</f>
        <v>0</v>
      </c>
      <c r="K137" s="186">
        <f>SUMIF(H13:H98,"es",K13:K98)</f>
        <v>1029.5999999999999</v>
      </c>
      <c r="L137" s="342">
        <f>SUMIF(H13:H98,"es",L13:L98)</f>
        <v>29.6</v>
      </c>
      <c r="M137" s="338">
        <f>SUMIF(H13:H117,"es",M13:M117)</f>
        <v>0</v>
      </c>
      <c r="N137" s="629">
        <f>SUMIF(H13:H117,"es",N13:N117)</f>
        <v>1000</v>
      </c>
      <c r="O137" s="743">
        <f>SUMIF(H13:H98,"es",O13:O98)</f>
        <v>570</v>
      </c>
      <c r="P137" s="540">
        <f>SUMIF(H13:H117,"es",P13:P117)</f>
        <v>0</v>
      </c>
      <c r="Q137" s="940"/>
      <c r="R137" s="665"/>
      <c r="S137" s="940"/>
      <c r="T137" s="203"/>
      <c r="U137" s="940"/>
    </row>
    <row r="138" spans="1:24" s="1" customFormat="1" ht="12.75" x14ac:dyDescent="0.2">
      <c r="A138" s="80"/>
      <c r="B138" s="1453" t="s">
        <v>76</v>
      </c>
      <c r="C138" s="1454"/>
      <c r="D138" s="1454"/>
      <c r="E138" s="1454"/>
      <c r="F138" s="1454"/>
      <c r="G138" s="1454"/>
      <c r="H138" s="1455"/>
      <c r="I138" s="169">
        <f>SUMIF(H13:H98,"PSDF",I13:I98)</f>
        <v>16.600000000000001</v>
      </c>
      <c r="J138" s="630">
        <f>SUMIF(H13:H98,"PSDF",J13:J98)</f>
        <v>41.3</v>
      </c>
      <c r="K138" s="169">
        <f>SUMIF(H13:H100,"PSDF",K13:K100)</f>
        <v>74.8</v>
      </c>
      <c r="L138" s="326">
        <f>SUMIF(H13:H100,"PSDF",L13:L100)</f>
        <v>74.8</v>
      </c>
      <c r="M138" s="321">
        <f>SUMIF(H13:H117,"PSDF",M13:M117)</f>
        <v>50.8</v>
      </c>
      <c r="N138" s="630">
        <f>SUMIF(H13:H117,"PSDF",N13:N117)</f>
        <v>0</v>
      </c>
      <c r="O138" s="81">
        <f>SUMIF(H13:H98,"PSDF",O13:O98)</f>
        <v>69</v>
      </c>
      <c r="P138" s="742">
        <f>SUMIF(H13:H117,"PSDF",P13:P117)</f>
        <v>70</v>
      </c>
      <c r="Q138" s="82"/>
      <c r="R138" s="666"/>
      <c r="S138" s="83"/>
      <c r="T138" s="205"/>
      <c r="U138" s="83"/>
    </row>
    <row r="139" spans="1:24" s="1" customFormat="1" ht="12.75" x14ac:dyDescent="0.2">
      <c r="A139" s="80"/>
      <c r="B139" s="1453" t="s">
        <v>251</v>
      </c>
      <c r="C139" s="1456"/>
      <c r="D139" s="1456"/>
      <c r="E139" s="1456"/>
      <c r="F139" s="1456"/>
      <c r="G139" s="1456"/>
      <c r="H139" s="1457"/>
      <c r="I139" s="169"/>
      <c r="J139" s="630">
        <f>SUMIF(H14:H100,"lrvb",J14:J100)</f>
        <v>0</v>
      </c>
      <c r="K139" s="169">
        <f>SUMIF(H13:H117,"lrvb",K13:K117)</f>
        <v>9.8000000000000007</v>
      </c>
      <c r="L139" s="326">
        <f>SUMIF(H13:H117,"lrvb",L13:L117)</f>
        <v>5.9</v>
      </c>
      <c r="M139" s="321">
        <f>SUMIF(H13:H117,"lrvb",M13:M117)</f>
        <v>0.3</v>
      </c>
      <c r="N139" s="741">
        <f>SUMIF(H13:H117,"lrvb",N13:N117)</f>
        <v>3.9</v>
      </c>
      <c r="O139" s="81">
        <f>SUMIF(H13:H117,"lrvb",O13:O117)</f>
        <v>12</v>
      </c>
      <c r="P139" s="742">
        <f>SUMIF(H13:H117,"lrvb",P13:P117)</f>
        <v>6.6</v>
      </c>
      <c r="Q139" s="82"/>
      <c r="R139" s="666"/>
      <c r="S139" s="83"/>
      <c r="T139" s="205"/>
      <c r="U139" s="83"/>
    </row>
    <row r="140" spans="1:24" s="1" customFormat="1" ht="12.75" x14ac:dyDescent="0.2">
      <c r="A140" s="77"/>
      <c r="B140" s="1458" t="s">
        <v>78</v>
      </c>
      <c r="C140" s="1459"/>
      <c r="D140" s="1459"/>
      <c r="E140" s="1459"/>
      <c r="F140" s="1459"/>
      <c r="G140" s="1522"/>
      <c r="H140" s="1460"/>
      <c r="I140" s="290">
        <f>SUMIF(H13:H117,"kt",I13:I117)</f>
        <v>261.8</v>
      </c>
      <c r="J140" s="628">
        <f>SUMIF(H13:H117,"kt",J13:J117)</f>
        <v>11.8</v>
      </c>
      <c r="K140" s="290">
        <f>SUMIF(H13:H85,"kt",K13:K85)</f>
        <v>268.7</v>
      </c>
      <c r="L140" s="341">
        <f>SUMIF(H13:H100,"kt",L13:L100)</f>
        <v>6.9</v>
      </c>
      <c r="M140" s="337">
        <f>SUMIF(H13:H117,"kt",M13:M117)</f>
        <v>0</v>
      </c>
      <c r="N140" s="628">
        <f>SUMIF(H13:H117,"kt",N13:N117)</f>
        <v>261.8</v>
      </c>
      <c r="O140" s="739">
        <f>SUMIF(H13:H117,"kt",O13:O117)</f>
        <v>301.89999999999998</v>
      </c>
      <c r="P140" s="538">
        <f>SUMIF(H13:H117,"kt",P13:P117)</f>
        <v>300</v>
      </c>
      <c r="Q140" s="940"/>
      <c r="R140" s="1529"/>
      <c r="S140" s="1529"/>
      <c r="T140" s="203"/>
      <c r="U140" s="940"/>
    </row>
    <row r="141" spans="1:24" s="1" customFormat="1" ht="13.5" thickBot="1" x14ac:dyDescent="0.25">
      <c r="A141" s="85"/>
      <c r="B141" s="1461" t="s">
        <v>79</v>
      </c>
      <c r="C141" s="1462"/>
      <c r="D141" s="1462"/>
      <c r="E141" s="1462"/>
      <c r="F141" s="1462"/>
      <c r="G141" s="1462"/>
      <c r="H141" s="1463"/>
      <c r="I141" s="158">
        <f>I126+I136</f>
        <v>3558.9</v>
      </c>
      <c r="J141" s="558">
        <f>J126+J136</f>
        <v>4135.9000000000005</v>
      </c>
      <c r="K141" s="158">
        <f t="shared" ref="K141:P141" si="32">K136+K126</f>
        <v>4021.7</v>
      </c>
      <c r="L141" s="328">
        <f>L136+L126</f>
        <v>2269.7999999999997</v>
      </c>
      <c r="M141" s="323">
        <f t="shared" si="32"/>
        <v>1353.1000000000001</v>
      </c>
      <c r="N141" s="558">
        <f t="shared" si="32"/>
        <v>1751.9</v>
      </c>
      <c r="O141" s="158">
        <f t="shared" si="32"/>
        <v>4154.7</v>
      </c>
      <c r="P141" s="558">
        <f t="shared" si="32"/>
        <v>3746.6</v>
      </c>
      <c r="Q141" s="939"/>
      <c r="R141" s="1544"/>
      <c r="S141" s="1544"/>
      <c r="T141" s="203"/>
      <c r="U141" s="939"/>
    </row>
    <row r="142" spans="1:24" x14ac:dyDescent="0.25">
      <c r="A142" s="86"/>
      <c r="B142" s="87"/>
      <c r="C142" s="87"/>
      <c r="D142" s="87"/>
      <c r="E142" s="136"/>
      <c r="F142" s="161"/>
      <c r="G142" s="765"/>
      <c r="H142" s="88"/>
      <c r="I142" s="610"/>
      <c r="J142" s="610"/>
      <c r="K142" s="89"/>
      <c r="L142" s="89"/>
      <c r="M142" s="89"/>
      <c r="N142" s="89"/>
      <c r="O142" s="89"/>
      <c r="P142" s="89"/>
      <c r="Q142" s="77"/>
      <c r="R142" s="667"/>
      <c r="S142" s="96"/>
      <c r="T142" s="203"/>
      <c r="U142" s="96"/>
    </row>
    <row r="143" spans="1:24" x14ac:dyDescent="0.25">
      <c r="A143" s="77"/>
      <c r="B143" s="77"/>
      <c r="C143" s="77"/>
      <c r="D143" s="91"/>
      <c r="E143" s="96"/>
      <c r="F143" s="161"/>
      <c r="G143" s="765"/>
      <c r="H143" s="88"/>
      <c r="I143" s="610"/>
      <c r="J143" s="128"/>
      <c r="K143" s="129"/>
      <c r="L143" s="129"/>
      <c r="M143" s="129"/>
      <c r="N143" s="129"/>
      <c r="O143" s="129"/>
      <c r="P143" s="129"/>
      <c r="Q143" s="91"/>
      <c r="R143" s="667"/>
      <c r="S143" s="96"/>
      <c r="T143" s="203"/>
      <c r="U143" s="96"/>
    </row>
    <row r="144" spans="1:24" x14ac:dyDescent="0.25">
      <c r="A144" s="77"/>
      <c r="B144" s="77"/>
      <c r="C144" s="77"/>
      <c r="D144" s="91"/>
      <c r="E144" s="96"/>
      <c r="F144" s="161"/>
      <c r="G144" s="765"/>
      <c r="H144" s="88"/>
      <c r="I144" s="610"/>
      <c r="J144" s="90"/>
      <c r="K144" s="89"/>
      <c r="L144" s="89"/>
      <c r="M144" s="89"/>
      <c r="N144" s="89"/>
      <c r="O144" s="89"/>
      <c r="P144" s="89"/>
      <c r="Q144" s="77"/>
      <c r="R144" s="667"/>
      <c r="S144" s="96"/>
      <c r="T144" s="203"/>
      <c r="U144" s="96"/>
    </row>
    <row r="146" spans="8:8" x14ac:dyDescent="0.25">
      <c r="H146" s="197"/>
    </row>
  </sheetData>
  <mergeCells count="271">
    <mergeCell ref="C38:C40"/>
    <mergeCell ref="D38:D40"/>
    <mergeCell ref="E38:E40"/>
    <mergeCell ref="F38:F40"/>
    <mergeCell ref="G38:G40"/>
    <mergeCell ref="Q117:Q118"/>
    <mergeCell ref="F103:F104"/>
    <mergeCell ref="G66:G68"/>
    <mergeCell ref="G101:G102"/>
    <mergeCell ref="Q113:Q114"/>
    <mergeCell ref="G103:G104"/>
    <mergeCell ref="E105:E107"/>
    <mergeCell ref="F105:F107"/>
    <mergeCell ref="Q49:Q50"/>
    <mergeCell ref="G83:G86"/>
    <mergeCell ref="Q98:Q99"/>
    <mergeCell ref="E49:E51"/>
    <mergeCell ref="F49:F51"/>
    <mergeCell ref="Q47:Q48"/>
    <mergeCell ref="C42:U42"/>
    <mergeCell ref="F43:F44"/>
    <mergeCell ref="T66:T68"/>
    <mergeCell ref="E66:E68"/>
    <mergeCell ref="G49:G50"/>
    <mergeCell ref="C66:C68"/>
    <mergeCell ref="D66:D68"/>
    <mergeCell ref="C65:U65"/>
    <mergeCell ref="Q66:Q68"/>
    <mergeCell ref="S66:S68"/>
    <mergeCell ref="B66:B68"/>
    <mergeCell ref="G58:G59"/>
    <mergeCell ref="D60:D61"/>
    <mergeCell ref="F60:F61"/>
    <mergeCell ref="G62:G63"/>
    <mergeCell ref="G52:G53"/>
    <mergeCell ref="Q60:Q61"/>
    <mergeCell ref="Q44:Q45"/>
    <mergeCell ref="D43:D45"/>
    <mergeCell ref="D52:D53"/>
    <mergeCell ref="F52:F53"/>
    <mergeCell ref="D49:D51"/>
    <mergeCell ref="G43:G45"/>
    <mergeCell ref="D54:D57"/>
    <mergeCell ref="F54:F57"/>
    <mergeCell ref="G54:G57"/>
    <mergeCell ref="O1:U1"/>
    <mergeCell ref="A5:U5"/>
    <mergeCell ref="G36:G37"/>
    <mergeCell ref="D23:D24"/>
    <mergeCell ref="A2:U2"/>
    <mergeCell ref="A3:U3"/>
    <mergeCell ref="A4:U4"/>
    <mergeCell ref="D6:D8"/>
    <mergeCell ref="E6:E8"/>
    <mergeCell ref="F6:F8"/>
    <mergeCell ref="O6:O8"/>
    <mergeCell ref="Q6:U6"/>
    <mergeCell ref="Q7:Q8"/>
    <mergeCell ref="R7:R8"/>
    <mergeCell ref="S7:S8"/>
    <mergeCell ref="H6:H8"/>
    <mergeCell ref="T7:T8"/>
    <mergeCell ref="G6:G8"/>
    <mergeCell ref="U7:U8"/>
    <mergeCell ref="G34:G35"/>
    <mergeCell ref="B11:U11"/>
    <mergeCell ref="C12:U12"/>
    <mergeCell ref="B6:B8"/>
    <mergeCell ref="A9:U9"/>
    <mergeCell ref="R141:S141"/>
    <mergeCell ref="B137:H137"/>
    <mergeCell ref="B136:H136"/>
    <mergeCell ref="R136:S136"/>
    <mergeCell ref="B138:H138"/>
    <mergeCell ref="B140:H140"/>
    <mergeCell ref="R140:S140"/>
    <mergeCell ref="B131:H131"/>
    <mergeCell ref="R131:S131"/>
    <mergeCell ref="B133:H133"/>
    <mergeCell ref="R133:S133"/>
    <mergeCell ref="B132:H132"/>
    <mergeCell ref="B139:H139"/>
    <mergeCell ref="B141:H141"/>
    <mergeCell ref="B134:H134"/>
    <mergeCell ref="B135:H135"/>
    <mergeCell ref="V75:V79"/>
    <mergeCell ref="A75:A79"/>
    <mergeCell ref="B75:B79"/>
    <mergeCell ref="C75:C79"/>
    <mergeCell ref="F75:F79"/>
    <mergeCell ref="E75:E77"/>
    <mergeCell ref="D94:D97"/>
    <mergeCell ref="F69:F70"/>
    <mergeCell ref="Q69:Q70"/>
    <mergeCell ref="S69:S70"/>
    <mergeCell ref="T69:T70"/>
    <mergeCell ref="G69:G70"/>
    <mergeCell ref="A69:A70"/>
    <mergeCell ref="Q75:Q77"/>
    <mergeCell ref="G75:G79"/>
    <mergeCell ref="E93:E94"/>
    <mergeCell ref="G93:G94"/>
    <mergeCell ref="E78:E79"/>
    <mergeCell ref="A71:A74"/>
    <mergeCell ref="A80:A82"/>
    <mergeCell ref="B80:B82"/>
    <mergeCell ref="C80:C82"/>
    <mergeCell ref="D80:D82"/>
    <mergeCell ref="F80:F82"/>
    <mergeCell ref="A10:U10"/>
    <mergeCell ref="A13:A19"/>
    <mergeCell ref="B13:B19"/>
    <mergeCell ref="A6:A8"/>
    <mergeCell ref="C6:C8"/>
    <mergeCell ref="J6:J8"/>
    <mergeCell ref="I6:I8"/>
    <mergeCell ref="K6:N6"/>
    <mergeCell ref="K7:K8"/>
    <mergeCell ref="L7:M7"/>
    <mergeCell ref="N7:N8"/>
    <mergeCell ref="C13:C19"/>
    <mergeCell ref="P6:P8"/>
    <mergeCell ref="F13:F19"/>
    <mergeCell ref="Q13:Q19"/>
    <mergeCell ref="E14:E15"/>
    <mergeCell ref="E16:E17"/>
    <mergeCell ref="E18:E19"/>
    <mergeCell ref="Q88:Q89"/>
    <mergeCell ref="D20:D22"/>
    <mergeCell ref="Q24:Q25"/>
    <mergeCell ref="C36:C37"/>
    <mergeCell ref="D36:D37"/>
    <mergeCell ref="E36:E37"/>
    <mergeCell ref="F36:F37"/>
    <mergeCell ref="Q34:Q35"/>
    <mergeCell ref="Q20:Q22"/>
    <mergeCell ref="C34:C35"/>
    <mergeCell ref="E20:E22"/>
    <mergeCell ref="F20:F22"/>
    <mergeCell ref="C30:C33"/>
    <mergeCell ref="F30:F33"/>
    <mergeCell ref="Q31:Q32"/>
    <mergeCell ref="C41:H41"/>
    <mergeCell ref="C20:C22"/>
    <mergeCell ref="D34:D35"/>
    <mergeCell ref="E34:E35"/>
    <mergeCell ref="F34:F35"/>
    <mergeCell ref="G20:G21"/>
    <mergeCell ref="Q28:Q29"/>
    <mergeCell ref="D30:D33"/>
    <mergeCell ref="E30:E33"/>
    <mergeCell ref="B83:B86"/>
    <mergeCell ref="C83:C86"/>
    <mergeCell ref="D83:D86"/>
    <mergeCell ref="F83:F86"/>
    <mergeCell ref="S80:S82"/>
    <mergeCell ref="T80:T82"/>
    <mergeCell ref="E81:E82"/>
    <mergeCell ref="G80:G82"/>
    <mergeCell ref="C69:C70"/>
    <mergeCell ref="D69:D70"/>
    <mergeCell ref="E69:E70"/>
    <mergeCell ref="B69:B70"/>
    <mergeCell ref="D75:D79"/>
    <mergeCell ref="B71:B74"/>
    <mergeCell ref="C71:C74"/>
    <mergeCell ref="A101:A102"/>
    <mergeCell ref="C87:C89"/>
    <mergeCell ref="D87:D89"/>
    <mergeCell ref="F87:F89"/>
    <mergeCell ref="D101:D102"/>
    <mergeCell ref="E88:E89"/>
    <mergeCell ref="F101:F102"/>
    <mergeCell ref="B87:B89"/>
    <mergeCell ref="G98:G100"/>
    <mergeCell ref="A66:A68"/>
    <mergeCell ref="Q105:Q107"/>
    <mergeCell ref="S105:S107"/>
    <mergeCell ref="A103:A104"/>
    <mergeCell ref="B103:B104"/>
    <mergeCell ref="C90:C92"/>
    <mergeCell ref="D90:D92"/>
    <mergeCell ref="E90:E92"/>
    <mergeCell ref="B90:B92"/>
    <mergeCell ref="A90:A92"/>
    <mergeCell ref="D105:D107"/>
    <mergeCell ref="A83:A86"/>
    <mergeCell ref="E103:E104"/>
    <mergeCell ref="E84:E86"/>
    <mergeCell ref="Q84:Q85"/>
    <mergeCell ref="F90:F92"/>
    <mergeCell ref="G90:G92"/>
    <mergeCell ref="G87:G89"/>
    <mergeCell ref="G71:G74"/>
    <mergeCell ref="D71:D74"/>
    <mergeCell ref="E71:E73"/>
    <mergeCell ref="F71:F74"/>
    <mergeCell ref="A87:A89"/>
    <mergeCell ref="B101:B102"/>
    <mergeCell ref="A105:A107"/>
    <mergeCell ref="B105:B107"/>
    <mergeCell ref="C105:C107"/>
    <mergeCell ref="S117:S118"/>
    <mergeCell ref="S115:S116"/>
    <mergeCell ref="R129:S129"/>
    <mergeCell ref="F108:F110"/>
    <mergeCell ref="G108:G110"/>
    <mergeCell ref="Q108:Q110"/>
    <mergeCell ref="S108:S110"/>
    <mergeCell ref="B115:B116"/>
    <mergeCell ref="G111:G112"/>
    <mergeCell ref="B124:O124"/>
    <mergeCell ref="B125:H125"/>
    <mergeCell ref="C117:C118"/>
    <mergeCell ref="D117:D118"/>
    <mergeCell ref="E117:E118"/>
    <mergeCell ref="F117:F118"/>
    <mergeCell ref="K125:N125"/>
    <mergeCell ref="B117:B118"/>
    <mergeCell ref="R125:S125"/>
    <mergeCell ref="G115:G116"/>
    <mergeCell ref="G117:G118"/>
    <mergeCell ref="R126:S126"/>
    <mergeCell ref="A115:A116"/>
    <mergeCell ref="A117:A118"/>
    <mergeCell ref="A111:A112"/>
    <mergeCell ref="B111:B112"/>
    <mergeCell ref="C111:C112"/>
    <mergeCell ref="D111:D112"/>
    <mergeCell ref="F111:F112"/>
    <mergeCell ref="T105:T107"/>
    <mergeCell ref="R127:S127"/>
    <mergeCell ref="G105:G107"/>
    <mergeCell ref="D115:D116"/>
    <mergeCell ref="E115:E116"/>
    <mergeCell ref="F115:F116"/>
    <mergeCell ref="Q115:Q116"/>
    <mergeCell ref="B126:H126"/>
    <mergeCell ref="A122:U122"/>
    <mergeCell ref="B120:H120"/>
    <mergeCell ref="Q120:U120"/>
    <mergeCell ref="B121:H121"/>
    <mergeCell ref="Q121:U121"/>
    <mergeCell ref="C119:H119"/>
    <mergeCell ref="Q119:U119"/>
    <mergeCell ref="T115:T116"/>
    <mergeCell ref="A108:A110"/>
    <mergeCell ref="Q36:Q37"/>
    <mergeCell ref="Q55:Q57"/>
    <mergeCell ref="Q41:U41"/>
    <mergeCell ref="B130:H130"/>
    <mergeCell ref="B128:H128"/>
    <mergeCell ref="B127:H127"/>
    <mergeCell ref="C103:C104"/>
    <mergeCell ref="D103:D104"/>
    <mergeCell ref="B129:H129"/>
    <mergeCell ref="T117:T118"/>
    <mergeCell ref="E108:E110"/>
    <mergeCell ref="T108:T110"/>
    <mergeCell ref="C115:C116"/>
    <mergeCell ref="B108:B110"/>
    <mergeCell ref="C108:C110"/>
    <mergeCell ref="D108:D110"/>
    <mergeCell ref="C101:C102"/>
    <mergeCell ref="E101:E102"/>
    <mergeCell ref="F66:F68"/>
    <mergeCell ref="Q80:Q82"/>
    <mergeCell ref="D62:D63"/>
    <mergeCell ref="Q62:Q63"/>
    <mergeCell ref="C64:H64"/>
    <mergeCell ref="Q64:U64"/>
  </mergeCells>
  <printOptions horizontalCentered="1"/>
  <pageMargins left="0.31496062992125984" right="0.31496062992125984" top="0.35433070866141736" bottom="0.35433070866141736" header="0.31496062992125984" footer="0.31496062992125984"/>
  <pageSetup paperSize="9" scale="79" orientation="landscape" r:id="rId1"/>
  <rowBreaks count="5" manualBreakCount="5">
    <brk id="25" max="20" man="1"/>
    <brk id="48" max="20" man="1"/>
    <brk id="74" max="20" man="1"/>
    <brk id="99" max="20" man="1"/>
    <brk id="123" max="20" man="1"/>
  </rowBreaks>
  <colBreaks count="1" manualBreakCount="1">
    <brk id="2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2"/>
  <sheetViews>
    <sheetView zoomScaleNormal="100" zoomScaleSheetLayoutView="70" workbookViewId="0"/>
  </sheetViews>
  <sheetFormatPr defaultColWidth="9.140625" defaultRowHeight="15" x14ac:dyDescent="0.25"/>
  <cols>
    <col min="1" max="3" width="3" style="130" customWidth="1"/>
    <col min="4" max="4" width="32.85546875" style="130" customWidth="1"/>
    <col min="5" max="6" width="3.7109375" style="143" customWidth="1"/>
    <col min="7" max="12" width="8.140625" style="130" customWidth="1"/>
    <col min="13" max="13" width="8" style="130" customWidth="1"/>
    <col min="14" max="15" width="7" style="130" customWidth="1"/>
    <col min="16" max="16" width="8" style="130" customWidth="1"/>
    <col min="17" max="17" width="24.140625" style="160" customWidth="1"/>
    <col min="18" max="18" width="4.42578125" style="143" customWidth="1"/>
    <col min="19" max="19" width="4.5703125" style="143" customWidth="1"/>
    <col min="20" max="20" width="3.5703125" style="143" customWidth="1"/>
    <col min="21" max="21" width="20" style="143" customWidth="1"/>
    <col min="22" max="16384" width="9.140625" style="130"/>
  </cols>
  <sheetData>
    <row r="1" spans="1:24" x14ac:dyDescent="0.25">
      <c r="T1" s="1666" t="s">
        <v>99</v>
      </c>
      <c r="U1" s="1666"/>
    </row>
    <row r="3" spans="1:24" s="100" customFormat="1" ht="15.75" x14ac:dyDescent="0.2">
      <c r="A3" s="1242" t="s">
        <v>133</v>
      </c>
      <c r="B3" s="1242"/>
      <c r="C3" s="1242"/>
      <c r="D3" s="1242"/>
      <c r="E3" s="1242"/>
      <c r="F3" s="1242"/>
      <c r="G3" s="1242"/>
      <c r="H3" s="1242"/>
      <c r="I3" s="1242"/>
      <c r="J3" s="1242"/>
      <c r="K3" s="1242"/>
      <c r="L3" s="1242"/>
      <c r="M3" s="1242"/>
      <c r="N3" s="1242"/>
      <c r="O3" s="1242"/>
      <c r="P3" s="1242"/>
      <c r="Q3" s="1242"/>
      <c r="R3" s="1242"/>
      <c r="S3" s="1242"/>
      <c r="T3" s="1242"/>
      <c r="U3" s="1242"/>
    </row>
    <row r="4" spans="1:24" s="100" customFormat="1" ht="12" customHeight="1" x14ac:dyDescent="0.2">
      <c r="A4" s="1243" t="s">
        <v>0</v>
      </c>
      <c r="B4" s="1243"/>
      <c r="C4" s="1243"/>
      <c r="D4" s="1243"/>
      <c r="E4" s="1243"/>
      <c r="F4" s="1243"/>
      <c r="G4" s="1243"/>
      <c r="H4" s="1243"/>
      <c r="I4" s="1243"/>
      <c r="J4" s="1243"/>
      <c r="K4" s="1243"/>
      <c r="L4" s="1243"/>
      <c r="M4" s="1243"/>
      <c r="N4" s="1243"/>
      <c r="O4" s="1243"/>
      <c r="P4" s="1243"/>
      <c r="Q4" s="1243"/>
      <c r="R4" s="1243"/>
      <c r="S4" s="1243"/>
      <c r="T4" s="1243"/>
      <c r="U4" s="1243"/>
    </row>
    <row r="5" spans="1:24" s="100" customFormat="1" ht="15.75" x14ac:dyDescent="0.2">
      <c r="A5" s="1244" t="s">
        <v>1</v>
      </c>
      <c r="B5" s="1244"/>
      <c r="C5" s="1244"/>
      <c r="D5" s="1244"/>
      <c r="E5" s="1244"/>
      <c r="F5" s="1244"/>
      <c r="G5" s="1244"/>
      <c r="H5" s="1244"/>
      <c r="I5" s="1244"/>
      <c r="J5" s="1244"/>
      <c r="K5" s="1244"/>
      <c r="L5" s="1244"/>
      <c r="M5" s="1244"/>
      <c r="N5" s="1244"/>
      <c r="O5" s="1244"/>
      <c r="P5" s="1244"/>
      <c r="Q5" s="1244"/>
      <c r="R5" s="1244"/>
      <c r="S5" s="1244"/>
      <c r="T5" s="1244"/>
      <c r="U5" s="1244"/>
    </row>
    <row r="6" spans="1:24" s="1" customFormat="1" ht="19.5" customHeight="1" thickBot="1" x14ac:dyDescent="0.25">
      <c r="A6" s="1245" t="s">
        <v>2</v>
      </c>
      <c r="B6" s="1245"/>
      <c r="C6" s="1245"/>
      <c r="D6" s="1245"/>
      <c r="E6" s="1245"/>
      <c r="F6" s="1245"/>
      <c r="G6" s="1245"/>
      <c r="H6" s="1245"/>
      <c r="I6" s="1245"/>
      <c r="J6" s="1245"/>
      <c r="K6" s="1245"/>
      <c r="L6" s="1245"/>
      <c r="M6" s="1245"/>
      <c r="N6" s="1245"/>
      <c r="O6" s="1245"/>
      <c r="P6" s="1245"/>
      <c r="Q6" s="1245"/>
      <c r="R6" s="1245"/>
      <c r="S6" s="1245"/>
      <c r="T6" s="1245"/>
      <c r="U6" s="1245"/>
    </row>
    <row r="7" spans="1:24" s="1" customFormat="1" ht="22.5" customHeight="1" x14ac:dyDescent="0.2">
      <c r="A7" s="1246" t="s">
        <v>3</v>
      </c>
      <c r="B7" s="1249" t="s">
        <v>4</v>
      </c>
      <c r="C7" s="1249" t="s">
        <v>5</v>
      </c>
      <c r="D7" s="1252" t="s">
        <v>6</v>
      </c>
      <c r="E7" s="1255" t="s">
        <v>7</v>
      </c>
      <c r="F7" s="1271" t="s">
        <v>8</v>
      </c>
      <c r="G7" s="1274" t="s">
        <v>9</v>
      </c>
      <c r="H7" s="1516" t="s">
        <v>160</v>
      </c>
      <c r="I7" s="1483" t="s">
        <v>161</v>
      </c>
      <c r="J7" s="1586" t="s">
        <v>100</v>
      </c>
      <c r="K7" s="1516" t="s">
        <v>10</v>
      </c>
      <c r="L7" s="1483" t="s">
        <v>188</v>
      </c>
      <c r="M7" s="1586" t="s">
        <v>100</v>
      </c>
      <c r="N7" s="1516" t="s">
        <v>109</v>
      </c>
      <c r="O7" s="1483" t="s">
        <v>109</v>
      </c>
      <c r="P7" s="1586" t="s">
        <v>100</v>
      </c>
      <c r="Q7" s="1508" t="s">
        <v>11</v>
      </c>
      <c r="R7" s="1509"/>
      <c r="S7" s="1509"/>
      <c r="T7" s="1509"/>
      <c r="U7" s="1510" t="s">
        <v>158</v>
      </c>
    </row>
    <row r="8" spans="1:24" s="1" customFormat="1" ht="12" customHeight="1" x14ac:dyDescent="0.2">
      <c r="A8" s="1247"/>
      <c r="B8" s="1250"/>
      <c r="C8" s="1250"/>
      <c r="D8" s="1253"/>
      <c r="E8" s="1256"/>
      <c r="F8" s="1272"/>
      <c r="G8" s="1275"/>
      <c r="H8" s="1517"/>
      <c r="I8" s="1484"/>
      <c r="J8" s="1587"/>
      <c r="K8" s="1517"/>
      <c r="L8" s="1484"/>
      <c r="M8" s="1587"/>
      <c r="N8" s="1517"/>
      <c r="O8" s="1484"/>
      <c r="P8" s="1587"/>
      <c r="Q8" s="1267" t="s">
        <v>6</v>
      </c>
      <c r="R8" s="1250" t="s">
        <v>12</v>
      </c>
      <c r="S8" s="1250" t="s">
        <v>13</v>
      </c>
      <c r="T8" s="1269" t="s">
        <v>110</v>
      </c>
      <c r="U8" s="1511"/>
    </row>
    <row r="9" spans="1:24" s="1" customFormat="1" ht="104.25" customHeight="1" thickBot="1" x14ac:dyDescent="0.25">
      <c r="A9" s="1248"/>
      <c r="B9" s="1251"/>
      <c r="C9" s="1251"/>
      <c r="D9" s="1254"/>
      <c r="E9" s="1257"/>
      <c r="F9" s="1273"/>
      <c r="G9" s="1276"/>
      <c r="H9" s="1518"/>
      <c r="I9" s="1485"/>
      <c r="J9" s="1588"/>
      <c r="K9" s="1518"/>
      <c r="L9" s="1485"/>
      <c r="M9" s="1588"/>
      <c r="N9" s="1518"/>
      <c r="O9" s="1485"/>
      <c r="P9" s="1588"/>
      <c r="Q9" s="1268"/>
      <c r="R9" s="1251"/>
      <c r="S9" s="1251"/>
      <c r="T9" s="1270"/>
      <c r="U9" s="1512"/>
    </row>
    <row r="10" spans="1:24" s="1" customFormat="1" ht="18.75" customHeight="1" thickBot="1" x14ac:dyDescent="0.25">
      <c r="A10" s="1650" t="s">
        <v>14</v>
      </c>
      <c r="B10" s="1651"/>
      <c r="C10" s="1651"/>
      <c r="D10" s="1651"/>
      <c r="E10" s="1651"/>
      <c r="F10" s="1651"/>
      <c r="G10" s="1651"/>
      <c r="H10" s="1651"/>
      <c r="I10" s="1651"/>
      <c r="J10" s="1651"/>
      <c r="K10" s="1651"/>
      <c r="L10" s="1651"/>
      <c r="M10" s="1651"/>
      <c r="N10" s="1651"/>
      <c r="O10" s="1651"/>
      <c r="P10" s="1651"/>
      <c r="Q10" s="1651"/>
      <c r="R10" s="1651"/>
      <c r="S10" s="1651"/>
      <c r="T10" s="1651"/>
      <c r="U10" s="1652"/>
    </row>
    <row r="11" spans="1:24" s="1" customFormat="1" ht="13.5" thickBot="1" x14ac:dyDescent="0.25">
      <c r="A11" s="1653" t="s">
        <v>15</v>
      </c>
      <c r="B11" s="1654"/>
      <c r="C11" s="1654"/>
      <c r="D11" s="1654"/>
      <c r="E11" s="1654"/>
      <c r="F11" s="1654"/>
      <c r="G11" s="1654"/>
      <c r="H11" s="1654"/>
      <c r="I11" s="1654"/>
      <c r="J11" s="1654"/>
      <c r="K11" s="1654"/>
      <c r="L11" s="1654"/>
      <c r="M11" s="1654"/>
      <c r="N11" s="1654"/>
      <c r="O11" s="1654"/>
      <c r="P11" s="1654"/>
      <c r="Q11" s="1654"/>
      <c r="R11" s="1654"/>
      <c r="S11" s="1654"/>
      <c r="T11" s="1654"/>
      <c r="U11" s="1655"/>
    </row>
    <row r="12" spans="1:24" s="1" customFormat="1" ht="13.5" customHeight="1" thickBot="1" x14ac:dyDescent="0.25">
      <c r="A12" s="101" t="s">
        <v>16</v>
      </c>
      <c r="B12" s="1656" t="s">
        <v>17</v>
      </c>
      <c r="C12" s="1657"/>
      <c r="D12" s="1657"/>
      <c r="E12" s="1657"/>
      <c r="F12" s="1657"/>
      <c r="G12" s="1657"/>
      <c r="H12" s="1657"/>
      <c r="I12" s="1657"/>
      <c r="J12" s="1657"/>
      <c r="K12" s="1657"/>
      <c r="L12" s="1657"/>
      <c r="M12" s="1657"/>
      <c r="N12" s="1657"/>
      <c r="O12" s="1657"/>
      <c r="P12" s="1657"/>
      <c r="Q12" s="1657"/>
      <c r="R12" s="1657"/>
      <c r="S12" s="1657"/>
      <c r="T12" s="1657"/>
      <c r="U12" s="1658"/>
    </row>
    <row r="13" spans="1:24" s="1" customFormat="1" ht="13.5" thickBot="1" x14ac:dyDescent="0.25">
      <c r="A13" s="102" t="s">
        <v>16</v>
      </c>
      <c r="B13" s="103" t="s">
        <v>16</v>
      </c>
      <c r="C13" s="1575" t="s">
        <v>18</v>
      </c>
      <c r="D13" s="1576"/>
      <c r="E13" s="1576"/>
      <c r="F13" s="1576"/>
      <c r="G13" s="1576"/>
      <c r="H13" s="1576"/>
      <c r="I13" s="1576"/>
      <c r="J13" s="1576"/>
      <c r="K13" s="1576"/>
      <c r="L13" s="1576"/>
      <c r="M13" s="1576"/>
      <c r="N13" s="1576"/>
      <c r="O13" s="1576"/>
      <c r="P13" s="1576"/>
      <c r="Q13" s="1576"/>
      <c r="R13" s="1576"/>
      <c r="S13" s="1576"/>
      <c r="T13" s="1576"/>
      <c r="U13" s="1577"/>
    </row>
    <row r="14" spans="1:24" s="1" customFormat="1" ht="41.25" customHeight="1" x14ac:dyDescent="0.2">
      <c r="A14" s="1659" t="s">
        <v>16</v>
      </c>
      <c r="B14" s="1293" t="s">
        <v>16</v>
      </c>
      <c r="C14" s="1297" t="s">
        <v>16</v>
      </c>
      <c r="D14" s="3" t="s">
        <v>19</v>
      </c>
      <c r="E14" s="503" t="s">
        <v>20</v>
      </c>
      <c r="F14" s="1301" t="s">
        <v>22</v>
      </c>
      <c r="G14" s="4" t="s">
        <v>23</v>
      </c>
      <c r="H14" s="65">
        <v>11</v>
      </c>
      <c r="I14" s="297">
        <v>11</v>
      </c>
      <c r="J14" s="292"/>
      <c r="K14" s="65">
        <v>11</v>
      </c>
      <c r="L14" s="297">
        <v>11</v>
      </c>
      <c r="M14" s="176"/>
      <c r="N14" s="65">
        <v>11</v>
      </c>
      <c r="O14" s="297">
        <v>11</v>
      </c>
      <c r="P14" s="176"/>
      <c r="Q14" s="1304" t="s">
        <v>24</v>
      </c>
      <c r="R14" s="5">
        <v>100</v>
      </c>
      <c r="S14" s="5">
        <v>100</v>
      </c>
      <c r="T14" s="199">
        <v>100</v>
      </c>
      <c r="U14" s="6"/>
      <c r="X14" s="11"/>
    </row>
    <row r="15" spans="1:24" s="1" customFormat="1" ht="18" customHeight="1" x14ac:dyDescent="0.2">
      <c r="A15" s="1660"/>
      <c r="B15" s="1294"/>
      <c r="C15" s="1298"/>
      <c r="D15" s="7" t="s">
        <v>25</v>
      </c>
      <c r="E15" s="1313" t="s">
        <v>26</v>
      </c>
      <c r="F15" s="1302"/>
      <c r="G15" s="8" t="s">
        <v>27</v>
      </c>
      <c r="H15" s="137">
        <v>109.1</v>
      </c>
      <c r="I15" s="298">
        <v>109.1</v>
      </c>
      <c r="J15" s="293"/>
      <c r="K15" s="137">
        <v>110</v>
      </c>
      <c r="L15" s="298">
        <v>110</v>
      </c>
      <c r="M15" s="372"/>
      <c r="N15" s="137">
        <v>110</v>
      </c>
      <c r="O15" s="298">
        <v>110</v>
      </c>
      <c r="P15" s="372"/>
      <c r="Q15" s="1305"/>
      <c r="R15" s="9"/>
      <c r="S15" s="9"/>
      <c r="T15" s="10"/>
      <c r="U15" s="10"/>
      <c r="W15" s="11"/>
    </row>
    <row r="16" spans="1:24" s="1" customFormat="1" ht="18" customHeight="1" x14ac:dyDescent="0.2">
      <c r="A16" s="1661"/>
      <c r="B16" s="1295"/>
      <c r="C16" s="1299"/>
      <c r="D16" s="12" t="s">
        <v>28</v>
      </c>
      <c r="E16" s="1314"/>
      <c r="F16" s="1302"/>
      <c r="G16" s="8" t="s">
        <v>92</v>
      </c>
      <c r="H16" s="298">
        <v>39</v>
      </c>
      <c r="I16" s="298">
        <v>39</v>
      </c>
      <c r="J16" s="293">
        <f>I16-H16</f>
        <v>0</v>
      </c>
      <c r="K16" s="137"/>
      <c r="L16" s="298"/>
      <c r="M16" s="372"/>
      <c r="N16" s="137"/>
      <c r="O16" s="298"/>
      <c r="P16" s="372"/>
      <c r="Q16" s="1305"/>
      <c r="R16" s="9"/>
      <c r="S16" s="9"/>
      <c r="T16" s="10"/>
      <c r="U16" s="10"/>
    </row>
    <row r="17" spans="1:28" s="1" customFormat="1" ht="27.75" customHeight="1" x14ac:dyDescent="0.2">
      <c r="A17" s="1661"/>
      <c r="B17" s="1295"/>
      <c r="C17" s="1299"/>
      <c r="D17" s="12" t="s">
        <v>29</v>
      </c>
      <c r="E17" s="1313" t="s">
        <v>30</v>
      </c>
      <c r="F17" s="1302"/>
      <c r="G17" s="13"/>
      <c r="H17" s="299"/>
      <c r="I17" s="299"/>
      <c r="J17" s="156"/>
      <c r="K17" s="21"/>
      <c r="L17" s="299"/>
      <c r="M17" s="369"/>
      <c r="N17" s="21"/>
      <c r="O17" s="299"/>
      <c r="P17" s="369"/>
      <c r="Q17" s="1305"/>
      <c r="R17" s="9"/>
      <c r="S17" s="9"/>
      <c r="T17" s="10"/>
      <c r="U17" s="10"/>
    </row>
    <row r="18" spans="1:28" s="1" customFormat="1" ht="29.25" customHeight="1" x14ac:dyDescent="0.2">
      <c r="A18" s="1661"/>
      <c r="B18" s="1295"/>
      <c r="C18" s="1299"/>
      <c r="D18" s="12" t="s">
        <v>31</v>
      </c>
      <c r="E18" s="1315"/>
      <c r="F18" s="1302"/>
      <c r="G18" s="13"/>
      <c r="H18" s="299"/>
      <c r="I18" s="299"/>
      <c r="J18" s="156"/>
      <c r="K18" s="21"/>
      <c r="L18" s="299"/>
      <c r="M18" s="369"/>
      <c r="N18" s="21"/>
      <c r="O18" s="299"/>
      <c r="P18" s="369"/>
      <c r="Q18" s="1305"/>
      <c r="R18" s="9"/>
      <c r="S18" s="9"/>
      <c r="T18" s="10"/>
      <c r="U18" s="10"/>
    </row>
    <row r="19" spans="1:28" s="1" customFormat="1" ht="30" customHeight="1" x14ac:dyDescent="0.2">
      <c r="A19" s="1661"/>
      <c r="B19" s="1295"/>
      <c r="C19" s="1299"/>
      <c r="D19" s="12" t="s">
        <v>32</v>
      </c>
      <c r="E19" s="1315"/>
      <c r="F19" s="1302"/>
      <c r="G19" s="14"/>
      <c r="H19" s="299"/>
      <c r="I19" s="299"/>
      <c r="J19" s="156"/>
      <c r="K19" s="21"/>
      <c r="L19" s="299"/>
      <c r="M19" s="369"/>
      <c r="N19" s="21"/>
      <c r="O19" s="299"/>
      <c r="P19" s="369"/>
      <c r="Q19" s="1305"/>
      <c r="R19" s="15"/>
      <c r="S19" s="15"/>
      <c r="T19" s="16"/>
      <c r="U19" s="16"/>
      <c r="X19" s="11"/>
    </row>
    <row r="20" spans="1:28" s="1" customFormat="1" ht="18.75" customHeight="1" thickBot="1" x14ac:dyDescent="0.25">
      <c r="A20" s="1662"/>
      <c r="B20" s="1296"/>
      <c r="C20" s="1300"/>
      <c r="D20" s="12" t="s">
        <v>33</v>
      </c>
      <c r="E20" s="1316"/>
      <c r="F20" s="1303"/>
      <c r="G20" s="17" t="s">
        <v>34</v>
      </c>
      <c r="H20" s="300">
        <f>SUM(H14:H19)</f>
        <v>159.1</v>
      </c>
      <c r="I20" s="300">
        <f>SUM(I14:I19)</f>
        <v>159.1</v>
      </c>
      <c r="J20" s="300">
        <f>SUM(J14:J19)</f>
        <v>0</v>
      </c>
      <c r="K20" s="22">
        <f>SUM(K14:K19)</f>
        <v>121</v>
      </c>
      <c r="L20" s="300">
        <f>SUM(L14:L19)</f>
        <v>121</v>
      </c>
      <c r="M20" s="368"/>
      <c r="N20" s="22">
        <f>SUM(N14:N19)</f>
        <v>121</v>
      </c>
      <c r="O20" s="300">
        <f>SUM(O14:O19)</f>
        <v>121</v>
      </c>
      <c r="P20" s="368"/>
      <c r="Q20" s="1306"/>
      <c r="R20" s="19"/>
      <c r="S20" s="19"/>
      <c r="T20" s="20"/>
      <c r="U20" s="20"/>
      <c r="Y20" s="11"/>
    </row>
    <row r="21" spans="1:28" s="1" customFormat="1" ht="26.25" customHeight="1" x14ac:dyDescent="0.2">
      <c r="A21" s="104" t="s">
        <v>16</v>
      </c>
      <c r="B21" s="105" t="s">
        <v>16</v>
      </c>
      <c r="C21" s="1317" t="s">
        <v>35</v>
      </c>
      <c r="D21" s="1319" t="s">
        <v>36</v>
      </c>
      <c r="E21" s="1322" t="s">
        <v>30</v>
      </c>
      <c r="F21" s="1301" t="s">
        <v>22</v>
      </c>
      <c r="G21" s="131" t="s">
        <v>37</v>
      </c>
      <c r="H21" s="542">
        <v>345</v>
      </c>
      <c r="I21" s="570">
        <f>345+6.6</f>
        <v>351.6</v>
      </c>
      <c r="J21" s="571">
        <f>I21-H21</f>
        <v>6.6000000000000227</v>
      </c>
      <c r="K21" s="522">
        <v>345</v>
      </c>
      <c r="L21" s="510">
        <v>345</v>
      </c>
      <c r="M21" s="511">
        <f>L21-K21</f>
        <v>0</v>
      </c>
      <c r="N21" s="387">
        <v>345</v>
      </c>
      <c r="O21" s="510">
        <v>345</v>
      </c>
      <c r="P21" s="511"/>
      <c r="Q21" s="1307" t="s">
        <v>38</v>
      </c>
      <c r="R21" s="68">
        <v>108</v>
      </c>
      <c r="S21" s="68">
        <v>108</v>
      </c>
      <c r="T21" s="451">
        <v>108</v>
      </c>
      <c r="U21" s="1505" t="s">
        <v>205</v>
      </c>
      <c r="W21" s="11"/>
    </row>
    <row r="22" spans="1:28" s="1" customFormat="1" ht="26.25" customHeight="1" x14ac:dyDescent="0.2">
      <c r="A22" s="592"/>
      <c r="B22" s="593"/>
      <c r="C22" s="1298"/>
      <c r="D22" s="1320"/>
      <c r="E22" s="1315"/>
      <c r="F22" s="1302"/>
      <c r="G22" s="541" t="s">
        <v>23</v>
      </c>
      <c r="H22" s="523">
        <v>303.10000000000002</v>
      </c>
      <c r="I22" s="301">
        <v>303.10000000000002</v>
      </c>
      <c r="J22" s="365"/>
      <c r="K22" s="523">
        <v>302</v>
      </c>
      <c r="L22" s="301">
        <v>302</v>
      </c>
      <c r="M22" s="365"/>
      <c r="N22" s="236">
        <v>302</v>
      </c>
      <c r="O22" s="301">
        <v>302</v>
      </c>
      <c r="P22" s="365"/>
      <c r="Q22" s="1308"/>
      <c r="R22" s="92"/>
      <c r="S22" s="92"/>
      <c r="T22" s="93"/>
      <c r="U22" s="1506"/>
    </row>
    <row r="23" spans="1:28" s="1" customFormat="1" ht="14.25" customHeight="1" thickBot="1" x14ac:dyDescent="0.25">
      <c r="A23" s="106"/>
      <c r="B23" s="103"/>
      <c r="C23" s="1318"/>
      <c r="D23" s="1321"/>
      <c r="E23" s="1316"/>
      <c r="F23" s="1303"/>
      <c r="G23" s="34" t="s">
        <v>34</v>
      </c>
      <c r="H23" s="524">
        <f t="shared" ref="H23:O23" si="0">SUM(H21:H22)</f>
        <v>648.1</v>
      </c>
      <c r="I23" s="300">
        <f t="shared" si="0"/>
        <v>654.70000000000005</v>
      </c>
      <c r="J23" s="528">
        <f t="shared" si="0"/>
        <v>6.6000000000000227</v>
      </c>
      <c r="K23" s="524">
        <f t="shared" si="0"/>
        <v>647</v>
      </c>
      <c r="L23" s="300">
        <f t="shared" si="0"/>
        <v>647</v>
      </c>
      <c r="M23" s="300">
        <f t="shared" si="0"/>
        <v>0</v>
      </c>
      <c r="N23" s="22">
        <f t="shared" si="0"/>
        <v>647</v>
      </c>
      <c r="O23" s="300">
        <f t="shared" si="0"/>
        <v>647</v>
      </c>
      <c r="P23" s="18"/>
      <c r="Q23" s="1308"/>
      <c r="R23" s="92"/>
      <c r="S23" s="92"/>
      <c r="T23" s="93"/>
      <c r="U23" s="1506"/>
    </row>
    <row r="24" spans="1:28" s="1" customFormat="1" ht="26.25" customHeight="1" x14ac:dyDescent="0.2">
      <c r="A24" s="104" t="s">
        <v>16</v>
      </c>
      <c r="B24" s="190" t="s">
        <v>16</v>
      </c>
      <c r="C24" s="191" t="s">
        <v>39</v>
      </c>
      <c r="D24" s="1309" t="s">
        <v>40</v>
      </c>
      <c r="E24" s="267"/>
      <c r="F24" s="590" t="s">
        <v>22</v>
      </c>
      <c r="G24" s="23" t="s">
        <v>37</v>
      </c>
      <c r="H24" s="542">
        <v>177.8</v>
      </c>
      <c r="I24" s="570">
        <f>177.8+3.4</f>
        <v>181.20000000000002</v>
      </c>
      <c r="J24" s="571">
        <f>I24-H24</f>
        <v>3.4000000000000057</v>
      </c>
      <c r="K24" s="522">
        <v>177.8</v>
      </c>
      <c r="L24" s="510">
        <v>177.8</v>
      </c>
      <c r="M24" s="511">
        <f>L24-K24</f>
        <v>0</v>
      </c>
      <c r="N24" s="387">
        <v>177.8</v>
      </c>
      <c r="O24" s="510">
        <v>177.8</v>
      </c>
      <c r="P24" s="511"/>
      <c r="Q24" s="59" t="s">
        <v>80</v>
      </c>
      <c r="R24" s="24">
        <v>387</v>
      </c>
      <c r="S24" s="24">
        <v>427</v>
      </c>
      <c r="T24" s="195">
        <v>467</v>
      </c>
      <c r="U24" s="1506"/>
    </row>
    <row r="25" spans="1:28" s="1" customFormat="1" ht="66.75" customHeight="1" x14ac:dyDescent="0.2">
      <c r="A25" s="122"/>
      <c r="B25" s="187"/>
      <c r="C25" s="124"/>
      <c r="D25" s="1310"/>
      <c r="E25" s="188"/>
      <c r="F25" s="591"/>
      <c r="G25" s="194" t="s">
        <v>41</v>
      </c>
      <c r="H25" s="543">
        <v>3.5</v>
      </c>
      <c r="I25" s="302">
        <v>3.5</v>
      </c>
      <c r="J25" s="374"/>
      <c r="K25" s="364">
        <v>2.8</v>
      </c>
      <c r="L25" s="370">
        <v>2.8</v>
      </c>
      <c r="M25" s="367"/>
      <c r="N25" s="364">
        <v>2.8</v>
      </c>
      <c r="O25" s="370">
        <v>2.8</v>
      </c>
      <c r="P25" s="367"/>
      <c r="Q25" s="61" t="s">
        <v>42</v>
      </c>
      <c r="R25" s="27">
        <v>10</v>
      </c>
      <c r="S25" s="27">
        <v>15</v>
      </c>
      <c r="T25" s="28">
        <v>20</v>
      </c>
      <c r="U25" s="1506"/>
      <c r="Z25" s="11"/>
      <c r="AB25" s="11"/>
    </row>
    <row r="26" spans="1:28" s="1" customFormat="1" ht="18" customHeight="1" x14ac:dyDescent="0.2">
      <c r="A26" s="452"/>
      <c r="B26" s="574"/>
      <c r="C26" s="453"/>
      <c r="D26" s="575"/>
      <c r="E26" s="576"/>
      <c r="F26" s="454"/>
      <c r="G26" s="194" t="s">
        <v>96</v>
      </c>
      <c r="H26" s="543">
        <v>0.7</v>
      </c>
      <c r="I26" s="302">
        <v>0.7</v>
      </c>
      <c r="J26" s="374">
        <f>I26-H26</f>
        <v>0</v>
      </c>
      <c r="K26" s="364"/>
      <c r="L26" s="370"/>
      <c r="M26" s="367"/>
      <c r="N26" s="364"/>
      <c r="O26" s="370"/>
      <c r="P26" s="367"/>
      <c r="Q26" s="61"/>
      <c r="R26" s="27"/>
      <c r="S26" s="27"/>
      <c r="T26" s="28"/>
      <c r="U26" s="569"/>
      <c r="AB26" s="11"/>
    </row>
    <row r="27" spans="1:28" s="1" customFormat="1" ht="93" customHeight="1" x14ac:dyDescent="0.2">
      <c r="A27" s="501"/>
      <c r="B27" s="272"/>
      <c r="C27" s="500"/>
      <c r="D27" s="132"/>
      <c r="E27" s="188"/>
      <c r="F27" s="497"/>
      <c r="G27" s="26" t="s">
        <v>23</v>
      </c>
      <c r="H27" s="544">
        <v>7.6</v>
      </c>
      <c r="I27" s="303">
        <v>7.6</v>
      </c>
      <c r="J27" s="545"/>
      <c r="K27" s="181">
        <v>7.6</v>
      </c>
      <c r="L27" s="302">
        <v>7.6</v>
      </c>
      <c r="M27" s="374"/>
      <c r="N27" s="181">
        <v>7.6</v>
      </c>
      <c r="O27" s="302">
        <v>7.6</v>
      </c>
      <c r="P27" s="374"/>
      <c r="Q27" s="241" t="s">
        <v>81</v>
      </c>
      <c r="R27" s="141">
        <v>1</v>
      </c>
      <c r="S27" s="141">
        <v>1</v>
      </c>
      <c r="T27" s="138">
        <v>1</v>
      </c>
      <c r="U27" s="138"/>
      <c r="W27" s="11"/>
      <c r="X27" s="11"/>
    </row>
    <row r="28" spans="1:28" s="1" customFormat="1" ht="24" customHeight="1" x14ac:dyDescent="0.2">
      <c r="A28" s="501"/>
      <c r="B28" s="272"/>
      <c r="C28" s="500"/>
      <c r="D28" s="132"/>
      <c r="E28" s="188"/>
      <c r="F28" s="497"/>
      <c r="G28" s="29" t="s">
        <v>23</v>
      </c>
      <c r="H28" s="250">
        <v>42.6</v>
      </c>
      <c r="I28" s="304">
        <v>42.6</v>
      </c>
      <c r="J28" s="214"/>
      <c r="K28" s="140">
        <v>42.6</v>
      </c>
      <c r="L28" s="304">
        <v>42.6</v>
      </c>
      <c r="M28" s="296"/>
      <c r="N28" s="140">
        <v>42.6</v>
      </c>
      <c r="O28" s="304">
        <v>42.6</v>
      </c>
      <c r="P28" s="296"/>
      <c r="Q28" s="1311" t="s">
        <v>126</v>
      </c>
      <c r="R28" s="107">
        <v>6</v>
      </c>
      <c r="S28" s="107">
        <v>6</v>
      </c>
      <c r="T28" s="108">
        <v>6</v>
      </c>
      <c r="U28" s="108"/>
      <c r="W28" s="11"/>
      <c r="X28" s="11"/>
      <c r="Y28" s="11"/>
    </row>
    <row r="29" spans="1:28" s="1" customFormat="1" ht="16.5" customHeight="1" thickBot="1" x14ac:dyDescent="0.25">
      <c r="A29" s="109"/>
      <c r="B29" s="110"/>
      <c r="C29" s="111"/>
      <c r="D29" s="133"/>
      <c r="E29" s="189"/>
      <c r="F29" s="502"/>
      <c r="G29" s="34" t="s">
        <v>34</v>
      </c>
      <c r="H29" s="524">
        <f t="shared" ref="H29:O29" si="1">SUM(H24:H28)</f>
        <v>232.2</v>
      </c>
      <c r="I29" s="300">
        <f t="shared" si="1"/>
        <v>235.6</v>
      </c>
      <c r="J29" s="528">
        <f t="shared" si="1"/>
        <v>3.4000000000000057</v>
      </c>
      <c r="K29" s="22">
        <f t="shared" si="1"/>
        <v>230.8</v>
      </c>
      <c r="L29" s="300">
        <f t="shared" si="1"/>
        <v>230.8</v>
      </c>
      <c r="M29" s="300">
        <f t="shared" si="1"/>
        <v>0</v>
      </c>
      <c r="N29" s="22">
        <f t="shared" si="1"/>
        <v>230.8</v>
      </c>
      <c r="O29" s="300">
        <f t="shared" si="1"/>
        <v>230.8</v>
      </c>
      <c r="P29" s="18"/>
      <c r="Q29" s="1312"/>
      <c r="R29" s="62"/>
      <c r="S29" s="62"/>
      <c r="T29" s="63"/>
      <c r="U29" s="63"/>
      <c r="Z29" s="11"/>
    </row>
    <row r="30" spans="1:28" s="1" customFormat="1" ht="14.25" customHeight="1" thickBot="1" x14ac:dyDescent="0.25">
      <c r="A30" s="112" t="s">
        <v>16</v>
      </c>
      <c r="B30" s="113" t="s">
        <v>16</v>
      </c>
      <c r="C30" s="1330" t="s">
        <v>44</v>
      </c>
      <c r="D30" s="1331"/>
      <c r="E30" s="1331"/>
      <c r="F30" s="1331"/>
      <c r="G30" s="1331"/>
      <c r="H30" s="39">
        <f t="shared" ref="H30:O30" si="2">H29+H23+H20</f>
        <v>1039.3999999999999</v>
      </c>
      <c r="I30" s="305">
        <f t="shared" si="2"/>
        <v>1049.4000000000001</v>
      </c>
      <c r="J30" s="546">
        <f t="shared" si="2"/>
        <v>10.000000000000028</v>
      </c>
      <c r="K30" s="39">
        <f t="shared" si="2"/>
        <v>998.8</v>
      </c>
      <c r="L30" s="305">
        <f t="shared" si="2"/>
        <v>998.8</v>
      </c>
      <c r="M30" s="305">
        <f t="shared" si="2"/>
        <v>0</v>
      </c>
      <c r="N30" s="39">
        <f t="shared" si="2"/>
        <v>998.8</v>
      </c>
      <c r="O30" s="305">
        <f t="shared" si="2"/>
        <v>998.8</v>
      </c>
      <c r="P30" s="525"/>
      <c r="Q30" s="1589"/>
      <c r="R30" s="1590"/>
      <c r="S30" s="1590"/>
      <c r="T30" s="1590"/>
      <c r="U30" s="1591"/>
      <c r="V30" s="11"/>
      <c r="Y30" s="11"/>
    </row>
    <row r="31" spans="1:28" s="1" customFormat="1" ht="14.25" customHeight="1" thickBot="1" x14ac:dyDescent="0.25">
      <c r="A31" s="102" t="s">
        <v>16</v>
      </c>
      <c r="B31" s="114" t="s">
        <v>35</v>
      </c>
      <c r="C31" s="1584" t="s">
        <v>45</v>
      </c>
      <c r="D31" s="1325"/>
      <c r="E31" s="1325"/>
      <c r="F31" s="1325"/>
      <c r="G31" s="1325"/>
      <c r="H31" s="1325"/>
      <c r="I31" s="1325"/>
      <c r="J31" s="1325"/>
      <c r="K31" s="1325"/>
      <c r="L31" s="1325"/>
      <c r="M31" s="1325"/>
      <c r="N31" s="1325"/>
      <c r="O31" s="1325"/>
      <c r="P31" s="1325"/>
      <c r="Q31" s="1325"/>
      <c r="R31" s="1325"/>
      <c r="S31" s="1325"/>
      <c r="T31" s="1325"/>
      <c r="U31" s="1326"/>
      <c r="W31" s="11"/>
      <c r="Z31" s="11"/>
    </row>
    <row r="32" spans="1:28" s="1" customFormat="1" ht="16.5" customHeight="1" x14ac:dyDescent="0.2">
      <c r="A32" s="115" t="s">
        <v>16</v>
      </c>
      <c r="B32" s="116" t="s">
        <v>35</v>
      </c>
      <c r="C32" s="117" t="s">
        <v>16</v>
      </c>
      <c r="D32" s="1339" t="s">
        <v>46</v>
      </c>
      <c r="E32" s="148"/>
      <c r="F32" s="1301" t="s">
        <v>22</v>
      </c>
      <c r="G32" s="43" t="s">
        <v>37</v>
      </c>
      <c r="H32" s="37">
        <v>921</v>
      </c>
      <c r="I32" s="314">
        <v>921</v>
      </c>
      <c r="J32" s="308"/>
      <c r="K32" s="37">
        <v>921</v>
      </c>
      <c r="L32" s="314">
        <v>921</v>
      </c>
      <c r="M32" s="308"/>
      <c r="N32" s="37">
        <v>921</v>
      </c>
      <c r="O32" s="314">
        <v>921</v>
      </c>
      <c r="P32" s="225"/>
      <c r="Q32" s="531" t="s">
        <v>83</v>
      </c>
      <c r="R32" s="119">
        <v>55</v>
      </c>
      <c r="S32" s="120" t="s">
        <v>47</v>
      </c>
      <c r="T32" s="121">
        <v>55</v>
      </c>
      <c r="U32" s="332"/>
    </row>
    <row r="33" spans="1:30" s="1" customFormat="1" ht="57" customHeight="1" x14ac:dyDescent="0.2">
      <c r="A33" s="122"/>
      <c r="B33" s="123"/>
      <c r="C33" s="124"/>
      <c r="D33" s="1327"/>
      <c r="E33" s="150"/>
      <c r="F33" s="1302"/>
      <c r="G33" s="251" t="s">
        <v>50</v>
      </c>
      <c r="H33" s="180">
        <v>16.600000000000001</v>
      </c>
      <c r="I33" s="315">
        <v>16.600000000000001</v>
      </c>
      <c r="J33" s="309"/>
      <c r="K33" s="180">
        <v>16.600000000000001</v>
      </c>
      <c r="L33" s="315">
        <v>16.600000000000001</v>
      </c>
      <c r="M33" s="309"/>
      <c r="N33" s="180">
        <v>16.600000000000001</v>
      </c>
      <c r="O33" s="315">
        <v>16.600000000000001</v>
      </c>
      <c r="P33" s="177"/>
      <c r="Q33" s="532" t="s">
        <v>48</v>
      </c>
      <c r="R33" s="126" t="s">
        <v>49</v>
      </c>
      <c r="S33" s="126" t="s">
        <v>49</v>
      </c>
      <c r="T33" s="127" t="s">
        <v>49</v>
      </c>
      <c r="U33" s="127"/>
      <c r="W33" s="11"/>
    </row>
    <row r="34" spans="1:30" s="1" customFormat="1" ht="26.25" customHeight="1" x14ac:dyDescent="0.2">
      <c r="A34" s="122"/>
      <c r="B34" s="123"/>
      <c r="C34" s="124"/>
      <c r="D34" s="164"/>
      <c r="E34" s="150"/>
      <c r="F34" s="497"/>
      <c r="G34" s="162"/>
      <c r="H34" s="179"/>
      <c r="I34" s="316"/>
      <c r="J34" s="310"/>
      <c r="K34" s="179"/>
      <c r="L34" s="316"/>
      <c r="M34" s="310"/>
      <c r="N34" s="179"/>
      <c r="O34" s="316"/>
      <c r="P34" s="175"/>
      <c r="Q34" s="1592" t="s">
        <v>82</v>
      </c>
      <c r="R34" s="512" t="s">
        <v>180</v>
      </c>
      <c r="S34" s="512" t="s">
        <v>181</v>
      </c>
      <c r="T34" s="172" t="s">
        <v>182</v>
      </c>
      <c r="U34" s="172"/>
      <c r="W34" s="11"/>
      <c r="X34" s="11"/>
    </row>
    <row r="35" spans="1:30" s="1" customFormat="1" ht="16.5" customHeight="1" thickBot="1" x14ac:dyDescent="0.25">
      <c r="A35" s="109"/>
      <c r="B35" s="110"/>
      <c r="C35" s="111"/>
      <c r="D35" s="152"/>
      <c r="E35" s="153"/>
      <c r="F35" s="502"/>
      <c r="G35" s="46" t="s">
        <v>34</v>
      </c>
      <c r="H35" s="22">
        <f>SUM(H32:H34)</f>
        <v>937.6</v>
      </c>
      <c r="I35" s="300">
        <f>SUM(I32:I34)</f>
        <v>937.6</v>
      </c>
      <c r="J35" s="18"/>
      <c r="K35" s="22">
        <f>SUM(K32:K34)</f>
        <v>937.6</v>
      </c>
      <c r="L35" s="300">
        <f>SUM(L32:L34)</f>
        <v>937.6</v>
      </c>
      <c r="M35" s="18"/>
      <c r="N35" s="22">
        <f>SUM(N32:N34)</f>
        <v>937.6</v>
      </c>
      <c r="O35" s="300">
        <f>SUM(O32:O34)</f>
        <v>937.6</v>
      </c>
      <c r="P35" s="368"/>
      <c r="Q35" s="1593"/>
      <c r="R35" s="486"/>
      <c r="S35" s="486"/>
      <c r="T35" s="487"/>
      <c r="U35" s="171"/>
      <c r="X35" s="11"/>
    </row>
    <row r="36" spans="1:30" s="1" customFormat="1" ht="21" customHeight="1" x14ac:dyDescent="0.2">
      <c r="A36" s="41" t="s">
        <v>16</v>
      </c>
      <c r="B36" s="42" t="s">
        <v>35</v>
      </c>
      <c r="C36" s="98" t="s">
        <v>35</v>
      </c>
      <c r="D36" s="1342" t="s">
        <v>84</v>
      </c>
      <c r="E36" s="1345" t="s">
        <v>101</v>
      </c>
      <c r="F36" s="1301" t="s">
        <v>22</v>
      </c>
      <c r="G36" s="43" t="s">
        <v>41</v>
      </c>
      <c r="H36" s="57">
        <v>14.7</v>
      </c>
      <c r="I36" s="572">
        <f>14.7+16.8</f>
        <v>31.5</v>
      </c>
      <c r="J36" s="573">
        <f>I36-H36</f>
        <v>16.8</v>
      </c>
      <c r="K36" s="57">
        <v>14.7</v>
      </c>
      <c r="L36" s="329">
        <v>14.7</v>
      </c>
      <c r="M36" s="324"/>
      <c r="N36" s="65">
        <v>14.7</v>
      </c>
      <c r="O36" s="297">
        <v>14.7</v>
      </c>
      <c r="P36" s="360"/>
      <c r="Q36" s="1348" t="s">
        <v>87</v>
      </c>
      <c r="R36" s="47">
        <v>8</v>
      </c>
      <c r="S36" s="48" t="s">
        <v>51</v>
      </c>
      <c r="T36" s="49">
        <v>8</v>
      </c>
      <c r="U36" s="333"/>
    </row>
    <row r="37" spans="1:30" s="1" customFormat="1" ht="21" customHeight="1" x14ac:dyDescent="0.2">
      <c r="A37" s="97"/>
      <c r="B37" s="44"/>
      <c r="C37" s="356"/>
      <c r="D37" s="1343"/>
      <c r="E37" s="1346"/>
      <c r="F37" s="1302"/>
      <c r="G37" s="45" t="s">
        <v>96</v>
      </c>
      <c r="H37" s="159">
        <v>4.2</v>
      </c>
      <c r="I37" s="371">
        <v>4.2</v>
      </c>
      <c r="J37" s="513">
        <f>I37-H37</f>
        <v>0</v>
      </c>
      <c r="K37" s="159"/>
      <c r="L37" s="371"/>
      <c r="M37" s="375"/>
      <c r="N37" s="21"/>
      <c r="O37" s="299"/>
      <c r="P37" s="369"/>
      <c r="Q37" s="1349"/>
      <c r="R37" s="357"/>
      <c r="S37" s="173"/>
      <c r="T37" s="358"/>
      <c r="U37" s="359"/>
    </row>
    <row r="38" spans="1:30" s="1" customFormat="1" ht="15" customHeight="1" thickBot="1" x14ac:dyDescent="0.25">
      <c r="A38" s="32"/>
      <c r="B38" s="33"/>
      <c r="C38" s="99"/>
      <c r="D38" s="1344"/>
      <c r="E38" s="1347"/>
      <c r="F38" s="1303"/>
      <c r="G38" s="46" t="s">
        <v>34</v>
      </c>
      <c r="H38" s="22">
        <f>SUM(H36:H37)</f>
        <v>18.899999999999999</v>
      </c>
      <c r="I38" s="300">
        <f>SUM(I36:I37)</f>
        <v>35.700000000000003</v>
      </c>
      <c r="J38" s="18">
        <f>SUM(J36:J37)</f>
        <v>16.8</v>
      </c>
      <c r="K38" s="22">
        <f>SUM(K36:K36)</f>
        <v>14.7</v>
      </c>
      <c r="L38" s="300">
        <f>SUM(L36:L36)</f>
        <v>14.7</v>
      </c>
      <c r="M38" s="18"/>
      <c r="N38" s="22">
        <f>SUM(N36:N36)</f>
        <v>14.7</v>
      </c>
      <c r="O38" s="300">
        <f>SUM(O36:O36)</f>
        <v>14.7</v>
      </c>
      <c r="P38" s="368"/>
      <c r="Q38" s="533"/>
      <c r="R38" s="51"/>
      <c r="S38" s="51"/>
      <c r="T38" s="52"/>
      <c r="U38" s="52"/>
    </row>
    <row r="39" spans="1:30" s="1" customFormat="1" ht="17.25" customHeight="1" x14ac:dyDescent="0.2">
      <c r="A39" s="41" t="s">
        <v>16</v>
      </c>
      <c r="B39" s="42" t="s">
        <v>35</v>
      </c>
      <c r="C39" s="98" t="s">
        <v>39</v>
      </c>
      <c r="D39" s="1350" t="s">
        <v>104</v>
      </c>
      <c r="E39" s="145"/>
      <c r="F39" s="1301" t="s">
        <v>22</v>
      </c>
      <c r="G39" s="53" t="s">
        <v>23</v>
      </c>
      <c r="H39" s="178">
        <v>9</v>
      </c>
      <c r="I39" s="317">
        <v>9</v>
      </c>
      <c r="J39" s="311"/>
      <c r="K39" s="57">
        <v>9</v>
      </c>
      <c r="L39" s="329">
        <v>9</v>
      </c>
      <c r="M39" s="324"/>
      <c r="N39" s="57"/>
      <c r="O39" s="329"/>
      <c r="P39" s="360"/>
      <c r="Q39" s="166" t="s">
        <v>105</v>
      </c>
      <c r="R39" s="48" t="s">
        <v>106</v>
      </c>
      <c r="S39" s="48" t="s">
        <v>106</v>
      </c>
      <c r="T39" s="201"/>
      <c r="U39" s="201"/>
      <c r="V39" s="11"/>
      <c r="X39" s="11"/>
    </row>
    <row r="40" spans="1:30" s="1" customFormat="1" ht="17.25" customHeight="1" thickBot="1" x14ac:dyDescent="0.25">
      <c r="A40" s="32"/>
      <c r="B40" s="33"/>
      <c r="C40" s="99"/>
      <c r="D40" s="1351"/>
      <c r="E40" s="206"/>
      <c r="F40" s="1303"/>
      <c r="G40" s="46" t="s">
        <v>34</v>
      </c>
      <c r="H40" s="200">
        <f>SUM(H39)</f>
        <v>9</v>
      </c>
      <c r="I40" s="318">
        <f>SUM(I39)</f>
        <v>9</v>
      </c>
      <c r="J40" s="289"/>
      <c r="K40" s="182">
        <f>SUM(K39)</f>
        <v>9</v>
      </c>
      <c r="L40" s="318">
        <f>SUM(L39)</f>
        <v>9</v>
      </c>
      <c r="M40" s="289"/>
      <c r="N40" s="182"/>
      <c r="O40" s="318"/>
      <c r="P40" s="362"/>
      <c r="Q40" s="239" t="s">
        <v>127</v>
      </c>
      <c r="R40" s="51" t="s">
        <v>52</v>
      </c>
      <c r="S40" s="51" t="s">
        <v>52</v>
      </c>
      <c r="T40" s="52"/>
      <c r="U40" s="52"/>
    </row>
    <row r="41" spans="1:30" s="1" customFormat="1" ht="15" customHeight="1" x14ac:dyDescent="0.2">
      <c r="A41" s="41" t="s">
        <v>16</v>
      </c>
      <c r="B41" s="42" t="s">
        <v>35</v>
      </c>
      <c r="C41" s="98" t="s">
        <v>43</v>
      </c>
      <c r="D41" s="1339" t="s">
        <v>111</v>
      </c>
      <c r="E41" s="145"/>
      <c r="F41" s="1301" t="s">
        <v>22</v>
      </c>
      <c r="G41" s="192" t="s">
        <v>37</v>
      </c>
      <c r="H41" s="196">
        <v>11.9</v>
      </c>
      <c r="I41" s="319">
        <v>11.9</v>
      </c>
      <c r="J41" s="312"/>
      <c r="K41" s="65">
        <v>18.600000000000001</v>
      </c>
      <c r="L41" s="297">
        <v>18.600000000000001</v>
      </c>
      <c r="M41" s="292"/>
      <c r="N41" s="65">
        <v>18.600000000000001</v>
      </c>
      <c r="O41" s="297">
        <v>18.600000000000001</v>
      </c>
      <c r="P41" s="176"/>
      <c r="Q41" s="166" t="s">
        <v>112</v>
      </c>
      <c r="R41" s="48" t="s">
        <v>113</v>
      </c>
      <c r="S41" s="48" t="s">
        <v>114</v>
      </c>
      <c r="T41" s="201" t="s">
        <v>114</v>
      </c>
      <c r="U41" s="201"/>
      <c r="V41" s="11"/>
      <c r="X41" s="11"/>
    </row>
    <row r="42" spans="1:30" s="1" customFormat="1" ht="15" customHeight="1" thickBot="1" x14ac:dyDescent="0.25">
      <c r="A42" s="32"/>
      <c r="B42" s="33"/>
      <c r="C42" s="99"/>
      <c r="D42" s="1649"/>
      <c r="E42" s="206"/>
      <c r="F42" s="1303"/>
      <c r="G42" s="46" t="s">
        <v>34</v>
      </c>
      <c r="H42" s="182">
        <f>H41</f>
        <v>11.9</v>
      </c>
      <c r="I42" s="318">
        <f>I41</f>
        <v>11.9</v>
      </c>
      <c r="J42" s="289"/>
      <c r="K42" s="182">
        <f>K41</f>
        <v>18.600000000000001</v>
      </c>
      <c r="L42" s="318">
        <f>L41</f>
        <v>18.600000000000001</v>
      </c>
      <c r="M42" s="289"/>
      <c r="N42" s="182">
        <f>N41</f>
        <v>18.600000000000001</v>
      </c>
      <c r="O42" s="318">
        <f>O41</f>
        <v>18.600000000000001</v>
      </c>
      <c r="P42" s="362"/>
      <c r="Q42" s="239"/>
      <c r="R42" s="51"/>
      <c r="S42" s="51"/>
      <c r="T42" s="52"/>
      <c r="U42" s="52"/>
    </row>
    <row r="43" spans="1:30" s="1" customFormat="1" ht="26.25" customHeight="1" x14ac:dyDescent="0.2">
      <c r="A43" s="41" t="s">
        <v>16</v>
      </c>
      <c r="B43" s="42" t="s">
        <v>35</v>
      </c>
      <c r="C43" s="98" t="s">
        <v>57</v>
      </c>
      <c r="D43" s="1339" t="s">
        <v>115</v>
      </c>
      <c r="E43" s="145"/>
      <c r="F43" s="496" t="s">
        <v>22</v>
      </c>
      <c r="G43" s="4" t="s">
        <v>23</v>
      </c>
      <c r="H43" s="196">
        <v>50</v>
      </c>
      <c r="I43" s="319">
        <v>50</v>
      </c>
      <c r="J43" s="312"/>
      <c r="K43" s="65">
        <v>50</v>
      </c>
      <c r="L43" s="297">
        <v>50</v>
      </c>
      <c r="M43" s="292"/>
      <c r="N43" s="65">
        <v>50</v>
      </c>
      <c r="O43" s="297">
        <v>50</v>
      </c>
      <c r="P43" s="176"/>
      <c r="Q43" s="1340" t="s">
        <v>136</v>
      </c>
      <c r="R43" s="48" t="s">
        <v>117</v>
      </c>
      <c r="S43" s="48" t="s">
        <v>117</v>
      </c>
      <c r="T43" s="201" t="s">
        <v>117</v>
      </c>
      <c r="U43" s="201"/>
      <c r="V43" s="11"/>
      <c r="X43" s="11"/>
    </row>
    <row r="44" spans="1:30" s="1" customFormat="1" ht="17.25" customHeight="1" x14ac:dyDescent="0.2">
      <c r="A44" s="97"/>
      <c r="B44" s="44"/>
      <c r="C44" s="163"/>
      <c r="D44" s="1327"/>
      <c r="E44" s="146"/>
      <c r="F44" s="497"/>
      <c r="G44" s="165" t="s">
        <v>34</v>
      </c>
      <c r="H44" s="183">
        <f>H43</f>
        <v>50</v>
      </c>
      <c r="I44" s="320">
        <f>I43</f>
        <v>50</v>
      </c>
      <c r="J44" s="313"/>
      <c r="K44" s="183">
        <f>K43</f>
        <v>50</v>
      </c>
      <c r="L44" s="320">
        <f>L43</f>
        <v>50</v>
      </c>
      <c r="M44" s="313"/>
      <c r="N44" s="183">
        <f>N43</f>
        <v>50</v>
      </c>
      <c r="O44" s="320">
        <f>O43</f>
        <v>50</v>
      </c>
      <c r="P44" s="534"/>
      <c r="Q44" s="1341"/>
      <c r="R44" s="173"/>
      <c r="S44" s="173"/>
      <c r="T44" s="142"/>
      <c r="U44" s="142"/>
    </row>
    <row r="45" spans="1:30" s="1" customFormat="1" ht="15.75" customHeight="1" thickBot="1" x14ac:dyDescent="0.25">
      <c r="A45" s="266" t="s">
        <v>16</v>
      </c>
      <c r="B45" s="264" t="s">
        <v>35</v>
      </c>
      <c r="C45" s="1356" t="s">
        <v>44</v>
      </c>
      <c r="D45" s="1357"/>
      <c r="E45" s="1357"/>
      <c r="F45" s="1357"/>
      <c r="G45" s="1663"/>
      <c r="H45" s="306">
        <f>H38+H35+H40+H42+H44</f>
        <v>1027.4000000000001</v>
      </c>
      <c r="I45" s="307">
        <f>I38+I35+I40+I42+I44</f>
        <v>1044.2</v>
      </c>
      <c r="J45" s="307">
        <f>J38+J35+J40+J42+J44</f>
        <v>16.8</v>
      </c>
      <c r="K45" s="306">
        <f>K38+K35+K40+K42+K44</f>
        <v>1029.9000000000001</v>
      </c>
      <c r="L45" s="307">
        <f>L38+L35+L40+L42+L44</f>
        <v>1029.9000000000001</v>
      </c>
      <c r="M45" s="376"/>
      <c r="N45" s="306">
        <f>N38+N35+N40+N42+N44</f>
        <v>1020.9000000000001</v>
      </c>
      <c r="O45" s="307">
        <f>O38+O35+O40+O42+O44</f>
        <v>1020.9000000000001</v>
      </c>
      <c r="P45" s="535"/>
      <c r="Q45" s="1360"/>
      <c r="R45" s="1360"/>
      <c r="S45" s="1360"/>
      <c r="T45" s="1360"/>
      <c r="U45" s="1361"/>
      <c r="V45" s="11"/>
      <c r="W45" s="198"/>
      <c r="X45" s="198"/>
    </row>
    <row r="46" spans="1:30" s="1" customFormat="1" ht="13.5" thickBot="1" x14ac:dyDescent="0.25">
      <c r="A46" s="2" t="s">
        <v>16</v>
      </c>
      <c r="B46" s="40" t="s">
        <v>39</v>
      </c>
      <c r="C46" s="1362" t="s">
        <v>54</v>
      </c>
      <c r="D46" s="1363"/>
      <c r="E46" s="1363"/>
      <c r="F46" s="1363"/>
      <c r="G46" s="1363"/>
      <c r="H46" s="1363"/>
      <c r="I46" s="1363"/>
      <c r="J46" s="1363"/>
      <c r="K46" s="1363"/>
      <c r="L46" s="1363"/>
      <c r="M46" s="1363"/>
      <c r="N46" s="1363"/>
      <c r="O46" s="1363"/>
      <c r="P46" s="1363"/>
      <c r="Q46" s="1363"/>
      <c r="R46" s="1363"/>
      <c r="S46" s="1363"/>
      <c r="T46" s="1363"/>
      <c r="U46" s="1365"/>
      <c r="V46" s="11"/>
      <c r="W46" s="198"/>
    </row>
    <row r="47" spans="1:30" s="1" customFormat="1" ht="27.75" customHeight="1" x14ac:dyDescent="0.2">
      <c r="A47" s="1596" t="s">
        <v>16</v>
      </c>
      <c r="B47" s="1369" t="s">
        <v>39</v>
      </c>
      <c r="C47" s="1418" t="s">
        <v>16</v>
      </c>
      <c r="D47" s="1421" t="s">
        <v>137</v>
      </c>
      <c r="E47" s="268" t="s">
        <v>55</v>
      </c>
      <c r="F47" s="1527" t="s">
        <v>53</v>
      </c>
      <c r="G47" s="192" t="s">
        <v>37</v>
      </c>
      <c r="H47" s="514">
        <v>252</v>
      </c>
      <c r="I47" s="514">
        <v>252</v>
      </c>
      <c r="J47" s="515">
        <f>I47-H47</f>
        <v>0</v>
      </c>
      <c r="K47" s="209">
        <v>0</v>
      </c>
      <c r="L47" s="514">
        <v>0</v>
      </c>
      <c r="M47" s="515">
        <f>L47-K47</f>
        <v>0</v>
      </c>
      <c r="N47" s="209"/>
      <c r="O47" s="514"/>
      <c r="P47" s="515"/>
      <c r="Q47" s="508" t="s">
        <v>102</v>
      </c>
      <c r="R47" s="378">
        <v>100</v>
      </c>
      <c r="S47" s="379"/>
      <c r="T47" s="54"/>
      <c r="U47" s="1634" t="s">
        <v>198</v>
      </c>
      <c r="W47" s="11"/>
      <c r="Y47" s="11"/>
    </row>
    <row r="48" spans="1:30" s="1" customFormat="1" ht="15" customHeight="1" x14ac:dyDescent="0.2">
      <c r="A48" s="1597"/>
      <c r="B48" s="1370"/>
      <c r="C48" s="1419"/>
      <c r="D48" s="1422"/>
      <c r="E48" s="1430" t="s">
        <v>97</v>
      </c>
      <c r="F48" s="1627"/>
      <c r="G48" s="211" t="s">
        <v>23</v>
      </c>
      <c r="H48" s="326">
        <v>20</v>
      </c>
      <c r="I48" s="326">
        <v>20</v>
      </c>
      <c r="J48" s="321"/>
      <c r="K48" s="169"/>
      <c r="L48" s="326"/>
      <c r="M48" s="321"/>
      <c r="N48" s="169"/>
      <c r="O48" s="326"/>
      <c r="P48" s="321"/>
      <c r="Q48" s="1647" t="s">
        <v>122</v>
      </c>
      <c r="R48" s="210">
        <v>1</v>
      </c>
      <c r="S48" s="212"/>
      <c r="T48" s="213"/>
      <c r="U48" s="1635"/>
      <c r="W48" s="11"/>
      <c r="Y48" s="11"/>
      <c r="AD48" s="11"/>
    </row>
    <row r="49" spans="1:26" s="1" customFormat="1" ht="15" customHeight="1" x14ac:dyDescent="0.2">
      <c r="A49" s="1597"/>
      <c r="B49" s="1370"/>
      <c r="C49" s="1419"/>
      <c r="D49" s="1423"/>
      <c r="E49" s="1431"/>
      <c r="F49" s="1628"/>
      <c r="G49" s="211" t="s">
        <v>56</v>
      </c>
      <c r="H49" s="304">
        <v>11.8</v>
      </c>
      <c r="I49" s="304">
        <v>11.8</v>
      </c>
      <c r="J49" s="296"/>
      <c r="K49" s="140"/>
      <c r="L49" s="304"/>
      <c r="M49" s="296"/>
      <c r="N49" s="140"/>
      <c r="O49" s="304"/>
      <c r="P49" s="296"/>
      <c r="Q49" s="1648"/>
      <c r="R49" s="215"/>
      <c r="S49" s="215"/>
      <c r="T49" s="216"/>
      <c r="U49" s="1635"/>
      <c r="W49" s="198"/>
      <c r="Y49" s="11"/>
    </row>
    <row r="50" spans="1:26" s="1" customFormat="1" ht="14.25" customHeight="1" thickBot="1" x14ac:dyDescent="0.25">
      <c r="A50" s="1598"/>
      <c r="B50" s="1371"/>
      <c r="C50" s="1420"/>
      <c r="D50" s="1424"/>
      <c r="E50" s="1432"/>
      <c r="F50" s="1528"/>
      <c r="G50" s="217" t="s">
        <v>34</v>
      </c>
      <c r="H50" s="325">
        <f t="shared" ref="H50:O50" si="3">SUM(H47:H49)</f>
        <v>283.8</v>
      </c>
      <c r="I50" s="325">
        <f t="shared" si="3"/>
        <v>283.8</v>
      </c>
      <c r="J50" s="325">
        <f t="shared" si="3"/>
        <v>0</v>
      </c>
      <c r="K50" s="363">
        <f t="shared" si="3"/>
        <v>0</v>
      </c>
      <c r="L50" s="325">
        <f t="shared" si="3"/>
        <v>0</v>
      </c>
      <c r="M50" s="240">
        <f t="shared" si="3"/>
        <v>0</v>
      </c>
      <c r="N50" s="363">
        <f t="shared" si="3"/>
        <v>0</v>
      </c>
      <c r="O50" s="325">
        <f t="shared" si="3"/>
        <v>0</v>
      </c>
      <c r="P50" s="526"/>
      <c r="Q50" s="509"/>
      <c r="R50" s="215"/>
      <c r="S50" s="218"/>
      <c r="T50" s="219"/>
      <c r="U50" s="1635"/>
      <c r="W50" s="11"/>
    </row>
    <row r="51" spans="1:26" s="1" customFormat="1" ht="30" customHeight="1" x14ac:dyDescent="0.2">
      <c r="A51" s="1596" t="s">
        <v>16</v>
      </c>
      <c r="B51" s="1369" t="s">
        <v>39</v>
      </c>
      <c r="C51" s="1372" t="s">
        <v>35</v>
      </c>
      <c r="D51" s="1630" t="s">
        <v>207</v>
      </c>
      <c r="E51" s="147" t="s">
        <v>97</v>
      </c>
      <c r="F51" s="1527" t="s">
        <v>53</v>
      </c>
      <c r="G51" s="56" t="s">
        <v>37</v>
      </c>
      <c r="H51" s="380">
        <v>300</v>
      </c>
      <c r="I51" s="380">
        <v>340</v>
      </c>
      <c r="J51" s="381">
        <f>I51-H51</f>
        <v>40</v>
      </c>
      <c r="K51" s="527">
        <v>300</v>
      </c>
      <c r="L51" s="380">
        <v>0</v>
      </c>
      <c r="M51" s="381">
        <f>L51-K51</f>
        <v>-300</v>
      </c>
      <c r="N51" s="527">
        <v>512</v>
      </c>
      <c r="O51" s="380">
        <v>0</v>
      </c>
      <c r="P51" s="381">
        <f>O51-N51</f>
        <v>-512</v>
      </c>
      <c r="Q51" s="491" t="s">
        <v>102</v>
      </c>
      <c r="R51" s="547">
        <v>25</v>
      </c>
      <c r="S51" s="547">
        <v>50</v>
      </c>
      <c r="T51" s="548">
        <v>100</v>
      </c>
      <c r="U51" s="1635"/>
      <c r="V51" s="11"/>
      <c r="W51" s="11"/>
      <c r="Y51" s="11"/>
    </row>
    <row r="52" spans="1:26" s="1" customFormat="1" ht="15" customHeight="1" thickBot="1" x14ac:dyDescent="0.25">
      <c r="A52" s="1598"/>
      <c r="B52" s="1371"/>
      <c r="C52" s="1374"/>
      <c r="D52" s="1631"/>
      <c r="E52" s="269" t="s">
        <v>55</v>
      </c>
      <c r="F52" s="1528"/>
      <c r="G52" s="217" t="s">
        <v>34</v>
      </c>
      <c r="H52" s="300">
        <f t="shared" ref="H52:P52" si="4">SUM(H51:H51)</f>
        <v>300</v>
      </c>
      <c r="I52" s="300">
        <f t="shared" si="4"/>
        <v>340</v>
      </c>
      <c r="J52" s="300">
        <f t="shared" si="4"/>
        <v>40</v>
      </c>
      <c r="K52" s="22">
        <f t="shared" si="4"/>
        <v>300</v>
      </c>
      <c r="L52" s="300">
        <f t="shared" si="4"/>
        <v>0</v>
      </c>
      <c r="M52" s="300">
        <f t="shared" si="4"/>
        <v>-300</v>
      </c>
      <c r="N52" s="22">
        <f t="shared" si="4"/>
        <v>512</v>
      </c>
      <c r="O52" s="300">
        <f t="shared" si="4"/>
        <v>0</v>
      </c>
      <c r="P52" s="300">
        <f t="shared" si="4"/>
        <v>-512</v>
      </c>
      <c r="Q52" s="222"/>
      <c r="R52" s="550">
        <v>100</v>
      </c>
      <c r="S52" s="489"/>
      <c r="T52" s="549"/>
      <c r="U52" s="1635"/>
      <c r="X52" s="11"/>
    </row>
    <row r="53" spans="1:26" s="1" customFormat="1" ht="13.5" customHeight="1" x14ac:dyDescent="0.2">
      <c r="A53" s="1596" t="s">
        <v>16</v>
      </c>
      <c r="B53" s="1369" t="s">
        <v>39</v>
      </c>
      <c r="C53" s="1372" t="s">
        <v>39</v>
      </c>
      <c r="D53" s="1638" t="s">
        <v>203</v>
      </c>
      <c r="E53" s="1378" t="s">
        <v>98</v>
      </c>
      <c r="F53" s="1527" t="s">
        <v>53</v>
      </c>
      <c r="G53" s="64" t="s">
        <v>23</v>
      </c>
      <c r="H53" s="314">
        <v>0</v>
      </c>
      <c r="I53" s="314">
        <v>0</v>
      </c>
      <c r="J53" s="308">
        <f>I53-H53</f>
        <v>0</v>
      </c>
      <c r="K53" s="37"/>
      <c r="L53" s="314"/>
      <c r="M53" s="225"/>
      <c r="N53" s="37"/>
      <c r="O53" s="314"/>
      <c r="P53" s="225"/>
      <c r="Q53" s="498" t="s">
        <v>118</v>
      </c>
      <c r="R53" s="492"/>
      <c r="S53" s="492">
        <v>70</v>
      </c>
      <c r="T53" s="494">
        <v>100</v>
      </c>
      <c r="U53" s="1624" t="s">
        <v>204</v>
      </c>
      <c r="W53" s="11"/>
    </row>
    <row r="54" spans="1:26" s="1" customFormat="1" ht="17.25" customHeight="1" x14ac:dyDescent="0.2">
      <c r="A54" s="1597"/>
      <c r="B54" s="1370"/>
      <c r="C54" s="1373"/>
      <c r="D54" s="1639"/>
      <c r="E54" s="1379"/>
      <c r="F54" s="1629"/>
      <c r="G54" s="235" t="s">
        <v>168</v>
      </c>
      <c r="H54" s="327">
        <v>40</v>
      </c>
      <c r="I54" s="559">
        <v>30</v>
      </c>
      <c r="J54" s="560">
        <f>I54-H54</f>
        <v>-10</v>
      </c>
      <c r="K54" s="30"/>
      <c r="L54" s="327"/>
      <c r="M54" s="322"/>
      <c r="N54" s="30"/>
      <c r="O54" s="327"/>
      <c r="P54" s="322"/>
      <c r="Q54" s="499"/>
      <c r="R54" s="493"/>
      <c r="S54" s="493"/>
      <c r="T54" s="495"/>
      <c r="U54" s="1625"/>
      <c r="W54" s="11"/>
    </row>
    <row r="55" spans="1:26" s="1" customFormat="1" ht="17.25" customHeight="1" x14ac:dyDescent="0.2">
      <c r="A55" s="1597"/>
      <c r="B55" s="1370"/>
      <c r="C55" s="1373"/>
      <c r="D55" s="1639"/>
      <c r="E55" s="1379"/>
      <c r="F55" s="1629"/>
      <c r="G55" s="235" t="s">
        <v>93</v>
      </c>
      <c r="H55" s="327"/>
      <c r="I55" s="327"/>
      <c r="J55" s="322"/>
      <c r="K55" s="30">
        <v>1000</v>
      </c>
      <c r="L55" s="327">
        <v>1000</v>
      </c>
      <c r="M55" s="322"/>
      <c r="N55" s="30">
        <v>500</v>
      </c>
      <c r="O55" s="327">
        <v>500</v>
      </c>
      <c r="P55" s="322"/>
      <c r="Q55" s="499"/>
      <c r="R55" s="493"/>
      <c r="S55" s="493"/>
      <c r="T55" s="495"/>
      <c r="U55" s="1625"/>
      <c r="W55" s="11"/>
    </row>
    <row r="56" spans="1:26" s="1" customFormat="1" ht="17.25" customHeight="1" x14ac:dyDescent="0.2">
      <c r="A56" s="1597"/>
      <c r="B56" s="1370"/>
      <c r="C56" s="1373"/>
      <c r="D56" s="1639"/>
      <c r="E56" s="1643"/>
      <c r="F56" s="1629"/>
      <c r="G56" s="60" t="s">
        <v>56</v>
      </c>
      <c r="H56" s="301"/>
      <c r="I56" s="301"/>
      <c r="J56" s="294"/>
      <c r="K56" s="236">
        <v>70</v>
      </c>
      <c r="L56" s="301">
        <v>70</v>
      </c>
      <c r="M56" s="294"/>
      <c r="N56" s="236">
        <v>24</v>
      </c>
      <c r="O56" s="301">
        <v>24</v>
      </c>
      <c r="P56" s="294"/>
      <c r="Q56" s="499"/>
      <c r="R56" s="493"/>
      <c r="S56" s="493"/>
      <c r="T56" s="495"/>
      <c r="U56" s="1625"/>
      <c r="W56" s="11"/>
    </row>
    <row r="57" spans="1:26" s="1" customFormat="1" ht="15.75" customHeight="1" thickBot="1" x14ac:dyDescent="0.25">
      <c r="A57" s="1598"/>
      <c r="B57" s="1371"/>
      <c r="C57" s="1374"/>
      <c r="D57" s="1640"/>
      <c r="E57" s="144" t="s">
        <v>55</v>
      </c>
      <c r="F57" s="1528"/>
      <c r="G57" s="504" t="s">
        <v>34</v>
      </c>
      <c r="H57" s="318">
        <f>SUM(H53:H56)</f>
        <v>40</v>
      </c>
      <c r="I57" s="318">
        <f>SUM(I53:I56)</f>
        <v>30</v>
      </c>
      <c r="J57" s="318">
        <f>SUM(J53:J56)</f>
        <v>-10</v>
      </c>
      <c r="K57" s="182">
        <f>SUM(K53:K56)</f>
        <v>1070</v>
      </c>
      <c r="L57" s="318">
        <f>SUM(L53:L56)</f>
        <v>1070</v>
      </c>
      <c r="M57" s="362"/>
      <c r="N57" s="200">
        <f>SUM(N53:N56)</f>
        <v>524</v>
      </c>
      <c r="O57" s="318">
        <f>SUM(O53:O56)</f>
        <v>524</v>
      </c>
      <c r="P57" s="362"/>
      <c r="Q57" s="354"/>
      <c r="R57" s="35"/>
      <c r="S57" s="62"/>
      <c r="T57" s="63"/>
      <c r="U57" s="1626"/>
    </row>
    <row r="58" spans="1:26" s="516" customFormat="1" ht="21.75" customHeight="1" x14ac:dyDescent="0.2">
      <c r="A58" s="1596" t="s">
        <v>16</v>
      </c>
      <c r="B58" s="1369" t="s">
        <v>39</v>
      </c>
      <c r="C58" s="1372" t="s">
        <v>43</v>
      </c>
      <c r="D58" s="1406" t="s">
        <v>138</v>
      </c>
      <c r="E58" s="1599"/>
      <c r="F58" s="1443" t="s">
        <v>53</v>
      </c>
      <c r="G58" s="482" t="s">
        <v>23</v>
      </c>
      <c r="H58" s="483">
        <v>450</v>
      </c>
      <c r="I58" s="483">
        <v>450</v>
      </c>
      <c r="J58" s="484">
        <f>I58-H58</f>
        <v>0</v>
      </c>
      <c r="K58" s="242"/>
      <c r="L58" s="483"/>
      <c r="M58" s="485"/>
      <c r="N58" s="242"/>
      <c r="O58" s="483"/>
      <c r="P58" s="485"/>
      <c r="Q58" s="1385" t="s">
        <v>189</v>
      </c>
      <c r="R58" s="237">
        <v>100</v>
      </c>
      <c r="S58" s="1618"/>
      <c r="T58" s="1667"/>
      <c r="U58" s="564"/>
      <c r="V58" s="1594"/>
    </row>
    <row r="59" spans="1:26" s="516" customFormat="1" ht="21.75" customHeight="1" x14ac:dyDescent="0.2">
      <c r="A59" s="1597"/>
      <c r="B59" s="1370"/>
      <c r="C59" s="1373"/>
      <c r="D59" s="1410"/>
      <c r="E59" s="1600"/>
      <c r="F59" s="1568"/>
      <c r="G59" s="243" t="s">
        <v>56</v>
      </c>
      <c r="H59" s="301">
        <v>250</v>
      </c>
      <c r="I59" s="301">
        <v>250</v>
      </c>
      <c r="J59" s="294">
        <f>I59-H59</f>
        <v>0</v>
      </c>
      <c r="K59" s="236"/>
      <c r="L59" s="301"/>
      <c r="M59" s="365"/>
      <c r="N59" s="236"/>
      <c r="O59" s="301"/>
      <c r="P59" s="365"/>
      <c r="Q59" s="1386"/>
      <c r="R59" s="244"/>
      <c r="S59" s="1619"/>
      <c r="T59" s="1668"/>
      <c r="U59" s="564"/>
      <c r="V59" s="1594"/>
    </row>
    <row r="60" spans="1:26" s="516" customFormat="1" ht="15.75" customHeight="1" thickBot="1" x14ac:dyDescent="0.25">
      <c r="A60" s="1598"/>
      <c r="B60" s="1371"/>
      <c r="C60" s="1374"/>
      <c r="D60" s="1407"/>
      <c r="E60" s="1417"/>
      <c r="F60" s="1444"/>
      <c r="G60" s="504" t="s">
        <v>34</v>
      </c>
      <c r="H60" s="328">
        <f>SUM(H58:H59)</f>
        <v>700</v>
      </c>
      <c r="I60" s="328">
        <f>SUM(I58:I59)</f>
        <v>700</v>
      </c>
      <c r="J60" s="323">
        <f>SUM(J58:J59)</f>
        <v>0</v>
      </c>
      <c r="K60" s="158"/>
      <c r="L60" s="328"/>
      <c r="M60" s="366"/>
      <c r="N60" s="158"/>
      <c r="O60" s="328"/>
      <c r="P60" s="366"/>
      <c r="Q60" s="1387"/>
      <c r="R60" s="238"/>
      <c r="S60" s="1620"/>
      <c r="T60" s="1669"/>
      <c r="U60" s="565"/>
      <c r="V60" s="1595"/>
    </row>
    <row r="61" spans="1:26" s="1" customFormat="1" ht="27" customHeight="1" x14ac:dyDescent="0.2">
      <c r="A61" s="1596" t="s">
        <v>16</v>
      </c>
      <c r="B61" s="1369" t="s">
        <v>39</v>
      </c>
      <c r="C61" s="1372" t="s">
        <v>57</v>
      </c>
      <c r="D61" s="1391" t="s">
        <v>86</v>
      </c>
      <c r="E61" s="270" t="s">
        <v>55</v>
      </c>
      <c r="F61" s="1443" t="s">
        <v>53</v>
      </c>
      <c r="G61" s="255" t="s">
        <v>23</v>
      </c>
      <c r="H61" s="314">
        <v>0</v>
      </c>
      <c r="I61" s="314">
        <v>0</v>
      </c>
      <c r="J61" s="308">
        <f>I61-H61</f>
        <v>0</v>
      </c>
      <c r="K61" s="37"/>
      <c r="L61" s="314"/>
      <c r="M61" s="225"/>
      <c r="N61" s="37"/>
      <c r="O61" s="314"/>
      <c r="P61" s="225"/>
      <c r="Q61" s="1385" t="s">
        <v>61</v>
      </c>
      <c r="R61" s="237">
        <v>100</v>
      </c>
      <c r="S61" s="1388"/>
      <c r="T61" s="1670"/>
      <c r="U61" s="1624"/>
      <c r="V61" s="1402"/>
    </row>
    <row r="62" spans="1:26" s="1" customFormat="1" ht="27" customHeight="1" x14ac:dyDescent="0.2">
      <c r="A62" s="1597"/>
      <c r="B62" s="1370"/>
      <c r="C62" s="1373"/>
      <c r="D62" s="1392"/>
      <c r="E62" s="1416" t="s">
        <v>97</v>
      </c>
      <c r="F62" s="1568"/>
      <c r="G62" s="382" t="s">
        <v>168</v>
      </c>
      <c r="H62" s="327">
        <v>35</v>
      </c>
      <c r="I62" s="327">
        <v>35</v>
      </c>
      <c r="J62" s="322">
        <f>I62-H62</f>
        <v>0</v>
      </c>
      <c r="K62" s="30"/>
      <c r="L62" s="327"/>
      <c r="M62" s="373"/>
      <c r="N62" s="30"/>
      <c r="O62" s="327"/>
      <c r="P62" s="373"/>
      <c r="Q62" s="1386"/>
      <c r="R62" s="244"/>
      <c r="S62" s="1389"/>
      <c r="T62" s="1671"/>
      <c r="U62" s="1625"/>
      <c r="V62" s="1402"/>
      <c r="Z62" s="11"/>
    </row>
    <row r="63" spans="1:26" s="1" customFormat="1" ht="15.75" customHeight="1" thickBot="1" x14ac:dyDescent="0.25">
      <c r="A63" s="1598"/>
      <c r="B63" s="1371"/>
      <c r="C63" s="1374"/>
      <c r="D63" s="1393"/>
      <c r="E63" s="1417"/>
      <c r="F63" s="1444"/>
      <c r="G63" s="504" t="s">
        <v>34</v>
      </c>
      <c r="H63" s="328">
        <f>SUM(H61:H62)</f>
        <v>35</v>
      </c>
      <c r="I63" s="328">
        <f>SUM(I61:I62)</f>
        <v>35</v>
      </c>
      <c r="J63" s="328">
        <f>SUM(J61:J62)</f>
        <v>0</v>
      </c>
      <c r="K63" s="158">
        <f>SUM(K61:K61)</f>
        <v>0</v>
      </c>
      <c r="L63" s="328">
        <f>SUM(L61:L61)</f>
        <v>0</v>
      </c>
      <c r="M63" s="366"/>
      <c r="N63" s="158">
        <f>SUM(N61:N61)</f>
        <v>0</v>
      </c>
      <c r="O63" s="328">
        <f>SUM(O61:O61)</f>
        <v>0</v>
      </c>
      <c r="P63" s="366"/>
      <c r="Q63" s="1387"/>
      <c r="R63" s="238"/>
      <c r="S63" s="1621"/>
      <c r="T63" s="1672"/>
      <c r="U63" s="1626"/>
      <c r="V63" s="1403"/>
    </row>
    <row r="64" spans="1:26" s="1" customFormat="1" ht="29.25" customHeight="1" x14ac:dyDescent="0.2">
      <c r="A64" s="1596" t="s">
        <v>16</v>
      </c>
      <c r="B64" s="1369" t="s">
        <v>39</v>
      </c>
      <c r="C64" s="1372" t="s">
        <v>58</v>
      </c>
      <c r="D64" s="1391" t="s">
        <v>125</v>
      </c>
      <c r="E64" s="270" t="s">
        <v>55</v>
      </c>
      <c r="F64" s="1443" t="s">
        <v>53</v>
      </c>
      <c r="G64" s="56" t="s">
        <v>23</v>
      </c>
      <c r="H64" s="314"/>
      <c r="I64" s="314"/>
      <c r="J64" s="308"/>
      <c r="K64" s="37">
        <v>40</v>
      </c>
      <c r="L64" s="314">
        <v>40</v>
      </c>
      <c r="M64" s="225"/>
      <c r="N64" s="308">
        <v>295</v>
      </c>
      <c r="O64" s="314">
        <v>295</v>
      </c>
      <c r="P64" s="225"/>
      <c r="Q64" s="226" t="s">
        <v>119</v>
      </c>
      <c r="R64" s="227"/>
      <c r="S64" s="227">
        <v>1</v>
      </c>
      <c r="T64" s="228"/>
      <c r="U64" s="228"/>
    </row>
    <row r="65" spans="1:29" s="1" customFormat="1" ht="16.5" customHeight="1" x14ac:dyDescent="0.2">
      <c r="A65" s="1597"/>
      <c r="B65" s="1370"/>
      <c r="C65" s="1373"/>
      <c r="D65" s="1392"/>
      <c r="E65" s="1416" t="s">
        <v>97</v>
      </c>
      <c r="F65" s="1568"/>
      <c r="G65" s="229"/>
      <c r="H65" s="302"/>
      <c r="I65" s="302"/>
      <c r="J65" s="295"/>
      <c r="K65" s="364"/>
      <c r="L65" s="370"/>
      <c r="M65" s="367"/>
      <c r="N65" s="364"/>
      <c r="O65" s="370"/>
      <c r="P65" s="367"/>
      <c r="Q65" s="230" t="s">
        <v>120</v>
      </c>
      <c r="R65" s="134"/>
      <c r="S65" s="231"/>
      <c r="T65" s="232">
        <v>70</v>
      </c>
      <c r="U65" s="566"/>
      <c r="V65" s="11"/>
      <c r="X65" s="11"/>
    </row>
    <row r="66" spans="1:29" s="1" customFormat="1" ht="18" customHeight="1" thickBot="1" x14ac:dyDescent="0.25">
      <c r="A66" s="1598"/>
      <c r="B66" s="1371"/>
      <c r="C66" s="1374"/>
      <c r="D66" s="1393"/>
      <c r="E66" s="1417"/>
      <c r="F66" s="1444"/>
      <c r="G66" s="504" t="s">
        <v>34</v>
      </c>
      <c r="H66" s="300">
        <f>SUM(H64:H65)</f>
        <v>0</v>
      </c>
      <c r="I66" s="300">
        <f>SUM(I64:I65)</f>
        <v>0</v>
      </c>
      <c r="J66" s="18"/>
      <c r="K66" s="22">
        <f>SUM(K64:K65)</f>
        <v>40</v>
      </c>
      <c r="L66" s="300">
        <f>SUM(L64:L65)</f>
        <v>40</v>
      </c>
      <c r="M66" s="368"/>
      <c r="N66" s="22">
        <f>SUM(N64:N65)</f>
        <v>295</v>
      </c>
      <c r="O66" s="300">
        <f>SUM(O64:O65)</f>
        <v>295</v>
      </c>
      <c r="P66" s="368"/>
      <c r="Q66" s="233" t="s">
        <v>121</v>
      </c>
      <c r="R66" s="134"/>
      <c r="S66" s="231"/>
      <c r="T66" s="234" t="s">
        <v>106</v>
      </c>
      <c r="U66" s="567"/>
      <c r="X66" s="11"/>
    </row>
    <row r="67" spans="1:29" s="1" customFormat="1" ht="19.5" customHeight="1" x14ac:dyDescent="0.2">
      <c r="A67" s="1596" t="s">
        <v>16</v>
      </c>
      <c r="B67" s="1369" t="s">
        <v>39</v>
      </c>
      <c r="C67" s="1372" t="s">
        <v>21</v>
      </c>
      <c r="D67" s="1406" t="s">
        <v>62</v>
      </c>
      <c r="E67" s="1641" t="s">
        <v>97</v>
      </c>
      <c r="F67" s="1443" t="s">
        <v>53</v>
      </c>
      <c r="G67" s="70" t="s">
        <v>23</v>
      </c>
      <c r="H67" s="297"/>
      <c r="I67" s="297"/>
      <c r="J67" s="292"/>
      <c r="K67" s="65">
        <v>223.1</v>
      </c>
      <c r="L67" s="297">
        <v>223.1</v>
      </c>
      <c r="M67" s="292"/>
      <c r="N67" s="65"/>
      <c r="O67" s="297"/>
      <c r="P67" s="292"/>
      <c r="Q67" s="1582" t="s">
        <v>63</v>
      </c>
      <c r="R67" s="1616"/>
      <c r="S67" s="68">
        <v>1</v>
      </c>
      <c r="T67" s="69"/>
      <c r="U67" s="568"/>
      <c r="V67" s="11"/>
      <c r="Y67" s="11"/>
    </row>
    <row r="68" spans="1:29" s="1" customFormat="1" ht="15.75" customHeight="1" thickBot="1" x14ac:dyDescent="0.25">
      <c r="A68" s="1598"/>
      <c r="B68" s="1371"/>
      <c r="C68" s="1374"/>
      <c r="D68" s="1407"/>
      <c r="E68" s="1642"/>
      <c r="F68" s="1444"/>
      <c r="G68" s="504" t="s">
        <v>34</v>
      </c>
      <c r="H68" s="328"/>
      <c r="I68" s="328"/>
      <c r="J68" s="323"/>
      <c r="K68" s="158">
        <f>SUM(K67:K67)</f>
        <v>223.1</v>
      </c>
      <c r="L68" s="328">
        <f>SUM(L67:L67)</f>
        <v>223.1</v>
      </c>
      <c r="M68" s="323"/>
      <c r="N68" s="158"/>
      <c r="O68" s="328"/>
      <c r="P68" s="323"/>
      <c r="Q68" s="1355"/>
      <c r="R68" s="1617"/>
      <c r="S68" s="62"/>
      <c r="T68" s="63"/>
      <c r="U68" s="36"/>
    </row>
    <row r="69" spans="1:29" s="1" customFormat="1" ht="39" customHeight="1" x14ac:dyDescent="0.2">
      <c r="A69" s="597" t="s">
        <v>16</v>
      </c>
      <c r="B69" s="601" t="s">
        <v>39</v>
      </c>
      <c r="C69" s="599" t="s">
        <v>59</v>
      </c>
      <c r="D69" s="585" t="s">
        <v>134</v>
      </c>
      <c r="E69" s="588" t="s">
        <v>97</v>
      </c>
      <c r="F69" s="600" t="s">
        <v>103</v>
      </c>
      <c r="G69" s="56" t="s">
        <v>23</v>
      </c>
      <c r="H69" s="329">
        <v>140.19999999999999</v>
      </c>
      <c r="I69" s="329">
        <v>140.19999999999999</v>
      </c>
      <c r="J69" s="324"/>
      <c r="K69" s="57"/>
      <c r="L69" s="329"/>
      <c r="M69" s="360"/>
      <c r="N69" s="57"/>
      <c r="O69" s="329"/>
      <c r="P69" s="360"/>
      <c r="Q69" s="579"/>
      <c r="R69" s="580"/>
      <c r="S69" s="24"/>
      <c r="T69" s="25"/>
      <c r="U69" s="581"/>
    </row>
    <row r="70" spans="1:29" s="1" customFormat="1" ht="29.25" customHeight="1" x14ac:dyDescent="0.2">
      <c r="A70" s="582"/>
      <c r="B70" s="583"/>
      <c r="C70" s="595"/>
      <c r="D70" s="578" t="s">
        <v>139</v>
      </c>
      <c r="E70" s="577"/>
      <c r="F70" s="587"/>
      <c r="G70" s="229"/>
      <c r="H70" s="301"/>
      <c r="I70" s="301"/>
      <c r="J70" s="294"/>
      <c r="K70" s="21"/>
      <c r="L70" s="299"/>
      <c r="M70" s="369"/>
      <c r="N70" s="21"/>
      <c r="O70" s="299"/>
      <c r="P70" s="369"/>
      <c r="Q70" s="554" t="s">
        <v>140</v>
      </c>
      <c r="R70" s="555">
        <v>162.66999999999999</v>
      </c>
      <c r="S70" s="27"/>
      <c r="T70" s="28"/>
      <c r="U70" s="1646" t="s">
        <v>208</v>
      </c>
      <c r="Y70" s="11"/>
      <c r="AC70" s="11"/>
    </row>
    <row r="71" spans="1:29" s="1" customFormat="1" ht="42" customHeight="1" x14ac:dyDescent="0.2">
      <c r="A71" s="582"/>
      <c r="B71" s="583"/>
      <c r="C71" s="584"/>
      <c r="D71" s="551"/>
      <c r="E71" s="589"/>
      <c r="F71" s="587"/>
      <c r="G71" s="229"/>
      <c r="H71" s="301"/>
      <c r="I71" s="301"/>
      <c r="J71" s="294"/>
      <c r="K71" s="21"/>
      <c r="L71" s="299"/>
      <c r="M71" s="369"/>
      <c r="N71" s="21"/>
      <c r="O71" s="299"/>
      <c r="P71" s="369"/>
      <c r="Q71" s="552" t="s">
        <v>199</v>
      </c>
      <c r="R71" s="553">
        <v>100</v>
      </c>
      <c r="S71" s="27"/>
      <c r="T71" s="28"/>
      <c r="U71" s="1646"/>
      <c r="Y71" s="11"/>
      <c r="AC71" s="11"/>
    </row>
    <row r="72" spans="1:29" s="1" customFormat="1" ht="21" customHeight="1" x14ac:dyDescent="0.2">
      <c r="A72" s="582"/>
      <c r="B72" s="583"/>
      <c r="C72" s="584"/>
      <c r="D72" s="586" t="s">
        <v>135</v>
      </c>
      <c r="E72" s="596"/>
      <c r="F72" s="587"/>
      <c r="G72" s="229"/>
      <c r="H72" s="301"/>
      <c r="I72" s="301"/>
      <c r="J72" s="294"/>
      <c r="K72" s="21"/>
      <c r="L72" s="299"/>
      <c r="M72" s="369"/>
      <c r="N72" s="21"/>
      <c r="O72" s="299"/>
      <c r="P72" s="369"/>
      <c r="Q72" s="1354" t="s">
        <v>130</v>
      </c>
      <c r="R72" s="271">
        <v>100</v>
      </c>
      <c r="S72" s="92"/>
      <c r="T72" s="93"/>
      <c r="U72" s="1646"/>
    </row>
    <row r="73" spans="1:29" s="1" customFormat="1" ht="13.5" customHeight="1" thickBot="1" x14ac:dyDescent="0.25">
      <c r="A73" s="598"/>
      <c r="B73" s="602"/>
      <c r="C73" s="603"/>
      <c r="D73" s="247"/>
      <c r="E73" s="248"/>
      <c r="F73" s="249"/>
      <c r="G73" s="246" t="s">
        <v>34</v>
      </c>
      <c r="H73" s="300">
        <f>SUM(H69:H72)</f>
        <v>140.19999999999999</v>
      </c>
      <c r="I73" s="300">
        <f>SUM(I69:I72)</f>
        <v>140.19999999999999</v>
      </c>
      <c r="J73" s="18"/>
      <c r="K73" s="22"/>
      <c r="L73" s="300"/>
      <c r="M73" s="368"/>
      <c r="N73" s="22"/>
      <c r="O73" s="300"/>
      <c r="P73" s="368"/>
      <c r="Q73" s="1355"/>
      <c r="R73" s="594"/>
      <c r="S73" s="62"/>
      <c r="T73" s="604"/>
      <c r="U73" s="1637"/>
    </row>
    <row r="74" spans="1:29" s="1" customFormat="1" ht="38.25" customHeight="1" x14ac:dyDescent="0.2">
      <c r="A74" s="1596" t="s">
        <v>16</v>
      </c>
      <c r="B74" s="1369" t="s">
        <v>39</v>
      </c>
      <c r="C74" s="1372" t="s">
        <v>60</v>
      </c>
      <c r="D74" s="1644" t="s">
        <v>186</v>
      </c>
      <c r="E74" s="1641"/>
      <c r="F74" s="1443" t="s">
        <v>103</v>
      </c>
      <c r="G74" s="70" t="s">
        <v>23</v>
      </c>
      <c r="H74" s="297">
        <v>40</v>
      </c>
      <c r="I74" s="297">
        <v>40</v>
      </c>
      <c r="J74" s="292">
        <f>I74-H74</f>
        <v>0</v>
      </c>
      <c r="K74" s="65"/>
      <c r="L74" s="297"/>
      <c r="M74" s="292"/>
      <c r="N74" s="65"/>
      <c r="O74" s="297"/>
      <c r="P74" s="292"/>
      <c r="Q74" s="1582" t="s">
        <v>191</v>
      </c>
      <c r="R74" s="1616">
        <v>100</v>
      </c>
      <c r="S74" s="68"/>
      <c r="T74" s="517"/>
      <c r="U74" s="1636"/>
      <c r="V74" s="11"/>
      <c r="Y74" s="11"/>
    </row>
    <row r="75" spans="1:29" s="1" customFormat="1" ht="16.5" customHeight="1" thickBot="1" x14ac:dyDescent="0.25">
      <c r="A75" s="1598"/>
      <c r="B75" s="1371"/>
      <c r="C75" s="1374"/>
      <c r="D75" s="1645"/>
      <c r="E75" s="1642"/>
      <c r="F75" s="1444"/>
      <c r="G75" s="504" t="s">
        <v>34</v>
      </c>
      <c r="H75" s="328">
        <f>SUM(H74)</f>
        <v>40</v>
      </c>
      <c r="I75" s="328">
        <f>SUM(I74)</f>
        <v>40</v>
      </c>
      <c r="J75" s="328">
        <f>SUM(J74)</f>
        <v>0</v>
      </c>
      <c r="K75" s="158"/>
      <c r="L75" s="328"/>
      <c r="M75" s="323"/>
      <c r="N75" s="158"/>
      <c r="O75" s="328"/>
      <c r="P75" s="323"/>
      <c r="Q75" s="1355"/>
      <c r="R75" s="1617"/>
      <c r="S75" s="62"/>
      <c r="T75" s="488"/>
      <c r="U75" s="1637"/>
    </row>
    <row r="76" spans="1:29" s="1" customFormat="1" ht="21" customHeight="1" x14ac:dyDescent="0.2">
      <c r="A76" s="1596" t="s">
        <v>16</v>
      </c>
      <c r="B76" s="1369" t="s">
        <v>39</v>
      </c>
      <c r="C76" s="1372" t="s">
        <v>190</v>
      </c>
      <c r="D76" s="1406" t="s">
        <v>192</v>
      </c>
      <c r="E76" s="1632" t="s">
        <v>55</v>
      </c>
      <c r="F76" s="1622" t="s">
        <v>52</v>
      </c>
      <c r="G76" s="56" t="s">
        <v>23</v>
      </c>
      <c r="H76" s="518">
        <v>550</v>
      </c>
      <c r="I76" s="518">
        <v>550</v>
      </c>
      <c r="J76" s="519">
        <f>I76-H76</f>
        <v>0</v>
      </c>
      <c r="K76" s="37"/>
      <c r="L76" s="314"/>
      <c r="M76" s="308"/>
      <c r="N76" s="37"/>
      <c r="O76" s="314"/>
      <c r="P76" s="308"/>
      <c r="Q76" s="1413" t="s">
        <v>195</v>
      </c>
      <c r="R76" s="480">
        <v>100</v>
      </c>
      <c r="S76" s="480"/>
      <c r="T76" s="481"/>
      <c r="U76" s="1636"/>
      <c r="V76" s="11"/>
      <c r="W76" s="11"/>
    </row>
    <row r="77" spans="1:29" s="1" customFormat="1" ht="15.75" customHeight="1" thickBot="1" x14ac:dyDescent="0.25">
      <c r="A77" s="1598"/>
      <c r="B77" s="1371"/>
      <c r="C77" s="1374"/>
      <c r="D77" s="1407"/>
      <c r="E77" s="1633"/>
      <c r="F77" s="1623"/>
      <c r="G77" s="217" t="s">
        <v>34</v>
      </c>
      <c r="H77" s="520">
        <f>SUM(H76)</f>
        <v>550</v>
      </c>
      <c r="I77" s="521">
        <f>SUM(I76:I76)</f>
        <v>550</v>
      </c>
      <c r="J77" s="521">
        <f>SUM(J76:J76)</f>
        <v>0</v>
      </c>
      <c r="K77" s="22"/>
      <c r="L77" s="300"/>
      <c r="M77" s="18"/>
      <c r="N77" s="22"/>
      <c r="O77" s="300"/>
      <c r="P77" s="18"/>
      <c r="Q77" s="1338"/>
      <c r="R77" s="223"/>
      <c r="S77" s="223"/>
      <c r="T77" s="224"/>
      <c r="U77" s="1637"/>
      <c r="X77" s="11"/>
    </row>
    <row r="78" spans="1:29" s="1" customFormat="1" ht="254.25" customHeight="1" x14ac:dyDescent="0.2">
      <c r="A78" s="1596" t="s">
        <v>16</v>
      </c>
      <c r="B78" s="1369" t="s">
        <v>39</v>
      </c>
      <c r="C78" s="1372" t="s">
        <v>200</v>
      </c>
      <c r="D78" s="1664" t="s">
        <v>201</v>
      </c>
      <c r="E78" s="1632"/>
      <c r="F78" s="1622" t="s">
        <v>22</v>
      </c>
      <c r="G78" s="56" t="s">
        <v>168</v>
      </c>
      <c r="H78" s="518"/>
      <c r="I78" s="556">
        <v>10</v>
      </c>
      <c r="J78" s="557">
        <f>I78-H78</f>
        <v>10</v>
      </c>
      <c r="K78" s="37"/>
      <c r="L78" s="314"/>
      <c r="M78" s="308"/>
      <c r="N78" s="37"/>
      <c r="O78" s="314"/>
      <c r="P78" s="308"/>
      <c r="Q78" s="1413" t="s">
        <v>202</v>
      </c>
      <c r="R78" s="480">
        <v>100</v>
      </c>
      <c r="S78" s="480"/>
      <c r="T78" s="481"/>
      <c r="U78" s="1624" t="s">
        <v>206</v>
      </c>
      <c r="V78" s="11"/>
      <c r="W78" s="11"/>
    </row>
    <row r="79" spans="1:29" s="1" customFormat="1" ht="15.75" customHeight="1" thickBot="1" x14ac:dyDescent="0.25">
      <c r="A79" s="1598"/>
      <c r="B79" s="1371"/>
      <c r="C79" s="1374"/>
      <c r="D79" s="1665"/>
      <c r="E79" s="1633"/>
      <c r="F79" s="1623"/>
      <c r="G79" s="217" t="s">
        <v>34</v>
      </c>
      <c r="H79" s="520">
        <f>SUM(H78)</f>
        <v>0</v>
      </c>
      <c r="I79" s="521">
        <f>SUM(I78:I78)</f>
        <v>10</v>
      </c>
      <c r="J79" s="521">
        <f>SUM(J78:J78)</f>
        <v>10</v>
      </c>
      <c r="K79" s="22"/>
      <c r="L79" s="300"/>
      <c r="M79" s="18"/>
      <c r="N79" s="22"/>
      <c r="O79" s="300"/>
      <c r="P79" s="18"/>
      <c r="Q79" s="1338"/>
      <c r="R79" s="223"/>
      <c r="S79" s="223"/>
      <c r="T79" s="224"/>
      <c r="U79" s="1626"/>
      <c r="X79" s="11"/>
    </row>
    <row r="80" spans="1:29" s="1" customFormat="1" ht="15" customHeight="1" thickBot="1" x14ac:dyDescent="0.25">
      <c r="A80" s="71" t="s">
        <v>16</v>
      </c>
      <c r="B80" s="38" t="s">
        <v>39</v>
      </c>
      <c r="C80" s="1434" t="s">
        <v>44</v>
      </c>
      <c r="D80" s="1435"/>
      <c r="E80" s="1435"/>
      <c r="F80" s="1435"/>
      <c r="G80" s="1436"/>
      <c r="H80" s="184">
        <f>H68+H60+H57+H66+H77+H50+H73+H63+H52+H75</f>
        <v>2089</v>
      </c>
      <c r="I80" s="530">
        <f>I68+I60+I57+I66+I77+I50+I73+I63+I52+I75+I79</f>
        <v>2129</v>
      </c>
      <c r="J80" s="529">
        <f>J68+J60+J57+J66+J77+J50+J73+J63+J52+J75+J79</f>
        <v>40</v>
      </c>
      <c r="K80" s="184">
        <f t="shared" ref="K80:P80" si="5">K68+K60+K57+K66+K77+K50+K73+K63+K52</f>
        <v>1633.1</v>
      </c>
      <c r="L80" s="184">
        <f t="shared" si="5"/>
        <v>1333.1</v>
      </c>
      <c r="M80" s="184">
        <f t="shared" si="5"/>
        <v>-300</v>
      </c>
      <c r="N80" s="184">
        <f t="shared" si="5"/>
        <v>1331</v>
      </c>
      <c r="O80" s="530">
        <f t="shared" si="5"/>
        <v>819</v>
      </c>
      <c r="P80" s="530">
        <f t="shared" si="5"/>
        <v>-512</v>
      </c>
      <c r="Q80" s="1437"/>
      <c r="R80" s="1438"/>
      <c r="S80" s="1438"/>
      <c r="T80" s="1438"/>
      <c r="U80" s="1439"/>
    </row>
    <row r="81" spans="1:24" s="1" customFormat="1" ht="13.5" thickBot="1" x14ac:dyDescent="0.25">
      <c r="A81" s="265" t="s">
        <v>16</v>
      </c>
      <c r="B81" s="1604" t="s">
        <v>64</v>
      </c>
      <c r="C81" s="1605"/>
      <c r="D81" s="1605"/>
      <c r="E81" s="1605"/>
      <c r="F81" s="1605"/>
      <c r="G81" s="1606"/>
      <c r="H81" s="72">
        <f t="shared" ref="H81:M81" si="6">H80+H45+H30</f>
        <v>4155.8</v>
      </c>
      <c r="I81" s="330">
        <f t="shared" si="6"/>
        <v>4222.6000000000004</v>
      </c>
      <c r="J81" s="330">
        <f t="shared" si="6"/>
        <v>66.800000000000026</v>
      </c>
      <c r="K81" s="72">
        <f t="shared" si="6"/>
        <v>3661.8</v>
      </c>
      <c r="L81" s="330">
        <f t="shared" si="6"/>
        <v>3361.8</v>
      </c>
      <c r="M81" s="330">
        <f t="shared" si="6"/>
        <v>-300</v>
      </c>
      <c r="N81" s="72">
        <f>N80+N45+N30</f>
        <v>3350.7</v>
      </c>
      <c r="O81" s="330">
        <f>O80+O45+O30</f>
        <v>2838.7</v>
      </c>
      <c r="P81" s="330">
        <f>P80+P45+P30</f>
        <v>-512</v>
      </c>
      <c r="Q81" s="1607"/>
      <c r="R81" s="1608"/>
      <c r="S81" s="1608"/>
      <c r="T81" s="1608"/>
      <c r="U81" s="1609"/>
    </row>
    <row r="82" spans="1:24" s="1" customFormat="1" ht="13.5" thickBot="1" x14ac:dyDescent="0.25">
      <c r="A82" s="73" t="s">
        <v>65</v>
      </c>
      <c r="B82" s="1610" t="s">
        <v>66</v>
      </c>
      <c r="C82" s="1611"/>
      <c r="D82" s="1611"/>
      <c r="E82" s="1611"/>
      <c r="F82" s="1611"/>
      <c r="G82" s="1612"/>
      <c r="H82" s="74">
        <f t="shared" ref="H82:P82" si="7">H81</f>
        <v>4155.8</v>
      </c>
      <c r="I82" s="331">
        <f t="shared" si="7"/>
        <v>4222.6000000000004</v>
      </c>
      <c r="J82" s="331">
        <f t="shared" si="7"/>
        <v>66.800000000000026</v>
      </c>
      <c r="K82" s="74">
        <f t="shared" si="7"/>
        <v>3661.8</v>
      </c>
      <c r="L82" s="331">
        <f t="shared" si="7"/>
        <v>3361.8</v>
      </c>
      <c r="M82" s="331">
        <f t="shared" si="7"/>
        <v>-300</v>
      </c>
      <c r="N82" s="74">
        <f t="shared" si="7"/>
        <v>3350.7</v>
      </c>
      <c r="O82" s="331">
        <f t="shared" si="7"/>
        <v>2838.7</v>
      </c>
      <c r="P82" s="331">
        <f t="shared" si="7"/>
        <v>-512</v>
      </c>
      <c r="Q82" s="1613"/>
      <c r="R82" s="1614"/>
      <c r="S82" s="1614"/>
      <c r="T82" s="1614"/>
      <c r="U82" s="1615"/>
    </row>
    <row r="83" spans="1:24" s="1" customFormat="1" ht="21.75" customHeight="1" thickBot="1" x14ac:dyDescent="0.25">
      <c r="A83" s="75"/>
      <c r="B83" s="1537" t="s">
        <v>67</v>
      </c>
      <c r="C83" s="1537"/>
      <c r="D83" s="1537"/>
      <c r="E83" s="1537"/>
      <c r="F83" s="1537"/>
      <c r="G83" s="1537"/>
      <c r="H83" s="1537"/>
      <c r="I83" s="1537"/>
      <c r="J83" s="1537"/>
      <c r="K83" s="1537"/>
      <c r="L83" s="1537"/>
      <c r="M83" s="1537"/>
      <c r="N83" s="1537"/>
      <c r="O83" s="1537"/>
      <c r="P83" s="1537"/>
      <c r="Q83" s="76"/>
      <c r="R83" s="202"/>
      <c r="S83" s="202"/>
      <c r="T83" s="203"/>
      <c r="U83" s="202"/>
      <c r="V83" s="198"/>
    </row>
    <row r="84" spans="1:24" s="1" customFormat="1" ht="81.75" customHeight="1" x14ac:dyDescent="0.2">
      <c r="A84" s="77"/>
      <c r="B84" s="1467" t="s">
        <v>68</v>
      </c>
      <c r="C84" s="1468"/>
      <c r="D84" s="1468"/>
      <c r="E84" s="1468"/>
      <c r="F84" s="1468"/>
      <c r="G84" s="1469"/>
      <c r="H84" s="257" t="s">
        <v>160</v>
      </c>
      <c r="I84" s="344" t="s">
        <v>162</v>
      </c>
      <c r="J84" s="479" t="s">
        <v>100</v>
      </c>
      <c r="K84" s="377" t="s">
        <v>69</v>
      </c>
      <c r="L84" s="490" t="s">
        <v>196</v>
      </c>
      <c r="M84" s="479" t="s">
        <v>100</v>
      </c>
      <c r="N84" s="377" t="s">
        <v>108</v>
      </c>
      <c r="O84" s="490" t="s">
        <v>197</v>
      </c>
      <c r="P84" s="536" t="s">
        <v>100</v>
      </c>
      <c r="Q84" s="507"/>
      <c r="R84" s="1543"/>
      <c r="S84" s="1543"/>
      <c r="T84" s="203"/>
      <c r="U84" s="563"/>
    </row>
    <row r="85" spans="1:24" s="1" customFormat="1" ht="15" customHeight="1" x14ac:dyDescent="0.2">
      <c r="A85" s="77"/>
      <c r="B85" s="1601" t="s">
        <v>70</v>
      </c>
      <c r="C85" s="1602"/>
      <c r="D85" s="1602"/>
      <c r="E85" s="1602"/>
      <c r="F85" s="1602"/>
      <c r="G85" s="1603"/>
      <c r="H85" s="185">
        <f t="shared" ref="H85:P85" si="8">SUM(H86:H92)</f>
        <v>3877.4</v>
      </c>
      <c r="I85" s="340">
        <f t="shared" si="8"/>
        <v>3944.2000000000003</v>
      </c>
      <c r="J85" s="383">
        <f t="shared" si="8"/>
        <v>66.800000000000225</v>
      </c>
      <c r="K85" s="185">
        <f t="shared" si="8"/>
        <v>2575.1999999999998</v>
      </c>
      <c r="L85" s="340">
        <f t="shared" si="8"/>
        <v>2275.1999999999998</v>
      </c>
      <c r="M85" s="383">
        <f t="shared" si="8"/>
        <v>-300</v>
      </c>
      <c r="N85" s="185">
        <f t="shared" si="8"/>
        <v>2810.1</v>
      </c>
      <c r="O85" s="340">
        <f t="shared" si="8"/>
        <v>2298.1</v>
      </c>
      <c r="P85" s="537">
        <f t="shared" si="8"/>
        <v>-512</v>
      </c>
      <c r="Q85" s="505"/>
      <c r="R85" s="1544"/>
      <c r="S85" s="1544"/>
      <c r="T85" s="203"/>
      <c r="U85" s="561"/>
    </row>
    <row r="86" spans="1:24" s="1" customFormat="1" ht="15" customHeight="1" x14ac:dyDescent="0.2">
      <c r="A86" s="77"/>
      <c r="B86" s="1458" t="s">
        <v>71</v>
      </c>
      <c r="C86" s="1459"/>
      <c r="D86" s="1459"/>
      <c r="E86" s="1459"/>
      <c r="F86" s="1459"/>
      <c r="G86" s="1460"/>
      <c r="H86" s="290">
        <f>SUMIF(G14:G76,"SB",H14:H76)</f>
        <v>1623.5</v>
      </c>
      <c r="I86" s="341">
        <f>SUMIF(G14:G76,"SB",I14:I76)</f>
        <v>1623.5</v>
      </c>
      <c r="J86" s="337">
        <f>I86-H86</f>
        <v>0</v>
      </c>
      <c r="K86" s="290">
        <f>SUMIF(G14:G72,G14,K14:K72)</f>
        <v>685.30000000000007</v>
      </c>
      <c r="L86" s="341">
        <f>SUMIF(G14:G72,"sb",L14:L72)</f>
        <v>685.30000000000007</v>
      </c>
      <c r="M86" s="384">
        <f>SUMIF(G14:G72,I14,M14:M72)</f>
        <v>0</v>
      </c>
      <c r="N86" s="290">
        <f>SUMIF(G14:G76,"sb",N14:N76)</f>
        <v>708.2</v>
      </c>
      <c r="O86" s="341">
        <f>SUMIF(G14:G76,"sb",O14:O76)</f>
        <v>708.2</v>
      </c>
      <c r="P86" s="538">
        <f>O86-N86</f>
        <v>0</v>
      </c>
      <c r="Q86" s="506"/>
      <c r="R86" s="1529"/>
      <c r="S86" s="1529"/>
      <c r="T86" s="203"/>
      <c r="U86" s="562"/>
    </row>
    <row r="87" spans="1:24" s="1" customFormat="1" ht="15" customHeight="1" x14ac:dyDescent="0.2">
      <c r="A87" s="77"/>
      <c r="B87" s="1450" t="s">
        <v>169</v>
      </c>
      <c r="C87" s="1451"/>
      <c r="D87" s="1451"/>
      <c r="E87" s="1451"/>
      <c r="F87" s="1451"/>
      <c r="G87" s="1452"/>
      <c r="H87" s="290">
        <f>SUMIF(G14:G76,"sb(l)",H14:H76)</f>
        <v>75</v>
      </c>
      <c r="I87" s="341">
        <f>SUMIF(G15:G78,"SB(L)",I15:I78)</f>
        <v>75</v>
      </c>
      <c r="J87" s="337">
        <f>I87-H87</f>
        <v>0</v>
      </c>
      <c r="K87" s="290"/>
      <c r="L87" s="341"/>
      <c r="M87" s="384"/>
      <c r="N87" s="290"/>
      <c r="O87" s="341"/>
      <c r="P87" s="538">
        <f t="shared" ref="P87:P92" si="9">O87-N87</f>
        <v>0</v>
      </c>
      <c r="Q87" s="506"/>
      <c r="R87" s="506"/>
      <c r="S87" s="506"/>
      <c r="T87" s="203"/>
      <c r="U87" s="562"/>
    </row>
    <row r="88" spans="1:24" s="1" customFormat="1" ht="30" customHeight="1" x14ac:dyDescent="0.2">
      <c r="A88" s="77"/>
      <c r="B88" s="1450" t="s">
        <v>72</v>
      </c>
      <c r="C88" s="1451"/>
      <c r="D88" s="1451"/>
      <c r="E88" s="1451"/>
      <c r="F88" s="1451"/>
      <c r="G88" s="1452"/>
      <c r="H88" s="290">
        <f>SUMIF(G14:G76,G15,H14:H76)</f>
        <v>109.1</v>
      </c>
      <c r="I88" s="341">
        <f>SUMIF(H14:H72,H15,I14:I72)</f>
        <v>109.1</v>
      </c>
      <c r="J88" s="337"/>
      <c r="K88" s="290">
        <f>SUMIF(G14:G67,G15,K14:K67)</f>
        <v>110</v>
      </c>
      <c r="L88" s="341">
        <f>SUMIF(H14:H67,H15,L14:L67)</f>
        <v>110</v>
      </c>
      <c r="M88" s="384">
        <f>SUMIF(G14:G67,I15,M14:M67)</f>
        <v>0</v>
      </c>
      <c r="N88" s="290">
        <f>SUMIF(G14:G76,G15,N14:N76)</f>
        <v>110</v>
      </c>
      <c r="O88" s="341">
        <f>SUMIF(G14:G76,G15,O14:O76)</f>
        <v>110</v>
      </c>
      <c r="P88" s="538">
        <f t="shared" si="9"/>
        <v>0</v>
      </c>
      <c r="Q88" s="506"/>
      <c r="R88" s="1529"/>
      <c r="S88" s="1529"/>
      <c r="T88" s="203"/>
      <c r="U88" s="562"/>
    </row>
    <row r="89" spans="1:24" s="1" customFormat="1" ht="30" customHeight="1" x14ac:dyDescent="0.2">
      <c r="A89" s="77"/>
      <c r="B89" s="1450" t="s">
        <v>166</v>
      </c>
      <c r="C89" s="1451"/>
      <c r="D89" s="1451"/>
      <c r="E89" s="1451"/>
      <c r="F89" s="1451"/>
      <c r="G89" s="1452"/>
      <c r="H89" s="290">
        <f>SUMIF(G14:G77,G16,H14:H77)</f>
        <v>39</v>
      </c>
      <c r="I89" s="341">
        <f>SUMIF(G14:G73,"sb(aal)",I14:I73)</f>
        <v>39</v>
      </c>
      <c r="J89" s="337">
        <f>I89-H89</f>
        <v>0</v>
      </c>
      <c r="K89" s="290"/>
      <c r="L89" s="341"/>
      <c r="M89" s="384"/>
      <c r="N89" s="290"/>
      <c r="O89" s="341"/>
      <c r="P89" s="538">
        <f t="shared" si="9"/>
        <v>0</v>
      </c>
      <c r="Q89" s="506"/>
      <c r="R89" s="506"/>
      <c r="S89" s="506"/>
      <c r="T89" s="203"/>
      <c r="U89" s="562"/>
    </row>
    <row r="90" spans="1:24" s="1" customFormat="1" ht="15" customHeight="1" x14ac:dyDescent="0.2">
      <c r="A90" s="77"/>
      <c r="B90" s="1458" t="s">
        <v>73</v>
      </c>
      <c r="C90" s="1459"/>
      <c r="D90" s="1459"/>
      <c r="E90" s="1459"/>
      <c r="F90" s="1459"/>
      <c r="G90" s="1460"/>
      <c r="H90" s="290">
        <f>SUMIF(G14:G76,"sb(sp)",H14:H76)</f>
        <v>18.2</v>
      </c>
      <c r="I90" s="341">
        <f>SUMIF(G14:G72,"sb(sp)",I14:I72)</f>
        <v>35</v>
      </c>
      <c r="J90" s="337">
        <f>I90-H90</f>
        <v>16.8</v>
      </c>
      <c r="K90" s="290">
        <f>SUMIF(G14:G67,"sb(sp)",K14:K67)</f>
        <v>17.5</v>
      </c>
      <c r="L90" s="341">
        <f>SUMIF(G14:G67,"sb(sp)",L14:L67)</f>
        <v>17.5</v>
      </c>
      <c r="M90" s="384">
        <f>SUMIF(G14:G67,"sb(sp)",M14:M67)</f>
        <v>0</v>
      </c>
      <c r="N90" s="290">
        <f>SUMIF(G14:G76,"sb(sp)",N14:N76)</f>
        <v>17.5</v>
      </c>
      <c r="O90" s="341">
        <f>SUMIF(G14:G76,"sb(sp)",O14:O76)</f>
        <v>17.5</v>
      </c>
      <c r="P90" s="538">
        <f t="shared" si="9"/>
        <v>0</v>
      </c>
      <c r="Q90" s="506"/>
      <c r="R90" s="1529"/>
      <c r="S90" s="1529"/>
      <c r="T90" s="203"/>
      <c r="U90" s="562"/>
    </row>
    <row r="91" spans="1:24" s="1" customFormat="1" ht="27" customHeight="1" x14ac:dyDescent="0.2">
      <c r="A91" s="77"/>
      <c r="B91" s="1450" t="s">
        <v>163</v>
      </c>
      <c r="C91" s="1451"/>
      <c r="D91" s="1451"/>
      <c r="E91" s="1451"/>
      <c r="F91" s="1451"/>
      <c r="G91" s="1452"/>
      <c r="H91" s="290">
        <f>SUMIF(G14:G77,"sb(spl)",H14:H77)</f>
        <v>4.9000000000000004</v>
      </c>
      <c r="I91" s="341">
        <f>SUMIF(G15:G73,"sb(spl)",I15:I73)</f>
        <v>4.9000000000000004</v>
      </c>
      <c r="J91" s="337">
        <f>I91-H91</f>
        <v>0</v>
      </c>
      <c r="K91" s="290"/>
      <c r="L91" s="341"/>
      <c r="M91" s="384"/>
      <c r="N91" s="290"/>
      <c r="O91" s="341"/>
      <c r="P91" s="538">
        <f t="shared" si="9"/>
        <v>0</v>
      </c>
      <c r="Q91" s="506"/>
      <c r="R91" s="506"/>
      <c r="S91" s="506"/>
      <c r="T91" s="203"/>
      <c r="U91" s="562"/>
    </row>
    <row r="92" spans="1:24" s="1" customFormat="1" ht="15" customHeight="1" x14ac:dyDescent="0.2">
      <c r="A92" s="77"/>
      <c r="B92" s="1458" t="s">
        <v>74</v>
      </c>
      <c r="C92" s="1459"/>
      <c r="D92" s="1459"/>
      <c r="E92" s="1459"/>
      <c r="F92" s="1459"/>
      <c r="G92" s="1460"/>
      <c r="H92" s="290">
        <f>SUMIF(G14:G76,G32,H14:H76)</f>
        <v>2007.7</v>
      </c>
      <c r="I92" s="341">
        <f>SUMIF(G14:G72,"sb(vb)",I14:I72)</f>
        <v>2057.7000000000003</v>
      </c>
      <c r="J92" s="337">
        <f>I92-H92</f>
        <v>50.000000000000227</v>
      </c>
      <c r="K92" s="290">
        <f>SUMIF(G14:G67,G32,K14:K67)</f>
        <v>1762.3999999999999</v>
      </c>
      <c r="L92" s="341">
        <f>SUMIF(G14:G67,"sb(vb)",L14:L67)</f>
        <v>1462.3999999999999</v>
      </c>
      <c r="M92" s="384">
        <f>L92-K92</f>
        <v>-300</v>
      </c>
      <c r="N92" s="290">
        <f>SUMIF(G14:G76,G32,N14:N76)</f>
        <v>1974.3999999999999</v>
      </c>
      <c r="O92" s="341">
        <f>SUMIF(G14:G76,G32,O14:O76)</f>
        <v>1462.3999999999999</v>
      </c>
      <c r="P92" s="538">
        <f t="shared" si="9"/>
        <v>-512</v>
      </c>
      <c r="Q92" s="506"/>
      <c r="R92" s="1529"/>
      <c r="S92" s="1529"/>
      <c r="T92" s="203"/>
      <c r="U92" s="562"/>
    </row>
    <row r="93" spans="1:24" s="1" customFormat="1" ht="15" customHeight="1" x14ac:dyDescent="0.2">
      <c r="A93" s="77"/>
      <c r="B93" s="1601" t="s">
        <v>75</v>
      </c>
      <c r="C93" s="1602"/>
      <c r="D93" s="1602"/>
      <c r="E93" s="1602"/>
      <c r="F93" s="1602"/>
      <c r="G93" s="1603"/>
      <c r="H93" s="291">
        <f t="shared" ref="H93:P93" si="10">SUM(H94:H96)</f>
        <v>278.40000000000003</v>
      </c>
      <c r="I93" s="343">
        <f t="shared" si="10"/>
        <v>278.40000000000003</v>
      </c>
      <c r="J93" s="339">
        <f t="shared" si="10"/>
        <v>0</v>
      </c>
      <c r="K93" s="291">
        <f t="shared" si="10"/>
        <v>1086.5999999999999</v>
      </c>
      <c r="L93" s="343">
        <f t="shared" si="10"/>
        <v>1086.5999999999999</v>
      </c>
      <c r="M93" s="339">
        <f t="shared" si="10"/>
        <v>0</v>
      </c>
      <c r="N93" s="291">
        <f t="shared" si="10"/>
        <v>540.6</v>
      </c>
      <c r="O93" s="343">
        <f t="shared" si="10"/>
        <v>540.6</v>
      </c>
      <c r="P93" s="539">
        <f t="shared" si="10"/>
        <v>0</v>
      </c>
      <c r="Q93" s="505"/>
      <c r="R93" s="1544"/>
      <c r="S93" s="1544"/>
      <c r="T93" s="203"/>
      <c r="U93" s="561"/>
    </row>
    <row r="94" spans="1:24" s="1" customFormat="1" ht="15" customHeight="1" x14ac:dyDescent="0.2">
      <c r="A94" s="77"/>
      <c r="B94" s="1450" t="s">
        <v>77</v>
      </c>
      <c r="C94" s="1451"/>
      <c r="D94" s="1451"/>
      <c r="E94" s="1451"/>
      <c r="F94" s="1451"/>
      <c r="G94" s="1452"/>
      <c r="H94" s="186">
        <f>SUMIF(G14:G72,"es",H14:H72)</f>
        <v>0</v>
      </c>
      <c r="I94" s="342">
        <f>SUMIF(G14:G72,"es",I14:I72)</f>
        <v>0</v>
      </c>
      <c r="J94" s="338"/>
      <c r="K94" s="186">
        <f>SUMIF(G14:G72,"es",K14:K72)</f>
        <v>1000</v>
      </c>
      <c r="L94" s="342">
        <f>SUMIF(G14:G72,"es",L14:L72)</f>
        <v>1000</v>
      </c>
      <c r="M94" s="385">
        <f>SUMIF(I14:I72,"es",M14:M72)</f>
        <v>0</v>
      </c>
      <c r="N94" s="186">
        <f>SUMIF(G14:G76,"es",N14:N76)</f>
        <v>500</v>
      </c>
      <c r="O94" s="342">
        <f>SUMIF(G14:G76,"es",O14:O76)</f>
        <v>500</v>
      </c>
      <c r="P94" s="540">
        <f>O94-N94</f>
        <v>0</v>
      </c>
      <c r="Q94" s="506"/>
      <c r="R94" s="506"/>
      <c r="S94" s="506"/>
      <c r="T94" s="203"/>
      <c r="U94" s="562"/>
      <c r="X94" s="11"/>
    </row>
    <row r="95" spans="1:24" s="84" customFormat="1" ht="15" customHeight="1" x14ac:dyDescent="0.2">
      <c r="A95" s="80"/>
      <c r="B95" s="1453" t="s">
        <v>76</v>
      </c>
      <c r="C95" s="1454"/>
      <c r="D95" s="1454"/>
      <c r="E95" s="1454"/>
      <c r="F95" s="1454"/>
      <c r="G95" s="1455"/>
      <c r="H95" s="169">
        <f>SUMIF(G14:G72,"PSDF",H14:H72)</f>
        <v>16.600000000000001</v>
      </c>
      <c r="I95" s="326">
        <f>SUMIF(G14:G72,"PSDF",I14:I72)</f>
        <v>16.600000000000001</v>
      </c>
      <c r="J95" s="321"/>
      <c r="K95" s="169">
        <f>SUMIF(G14:G67,"PSDF",K14:K67)</f>
        <v>16.600000000000001</v>
      </c>
      <c r="L95" s="326">
        <f>SUMIF(G14:G67,"PSDF",L14:L67)</f>
        <v>16.600000000000001</v>
      </c>
      <c r="M95" s="386">
        <f>SUMIF(G14:G67,"PSDF",M14:M67)</f>
        <v>0</v>
      </c>
      <c r="N95" s="169">
        <f>SUMIF(G14:G76,"PSDF",N14:N76)</f>
        <v>16.600000000000001</v>
      </c>
      <c r="O95" s="326">
        <f>SUMIF(G14:G76,"PSDF",O14:O76)</f>
        <v>16.600000000000001</v>
      </c>
      <c r="P95" s="540">
        <f>O95-N95</f>
        <v>0</v>
      </c>
      <c r="Q95" s="82"/>
      <c r="R95" s="204"/>
      <c r="S95" s="83"/>
      <c r="T95" s="205"/>
      <c r="U95" s="83"/>
    </row>
    <row r="96" spans="1:24" s="1" customFormat="1" ht="15" customHeight="1" x14ac:dyDescent="0.2">
      <c r="A96" s="77"/>
      <c r="B96" s="1458" t="s">
        <v>78</v>
      </c>
      <c r="C96" s="1459"/>
      <c r="D96" s="1459"/>
      <c r="E96" s="1459"/>
      <c r="F96" s="1459"/>
      <c r="G96" s="1460"/>
      <c r="H96" s="290">
        <f>SUMIF(G14:G72,"kt",H14:H72)</f>
        <v>261.8</v>
      </c>
      <c r="I96" s="341">
        <f>SUMIF(G14:G72,"kt",I14:I72)</f>
        <v>261.8</v>
      </c>
      <c r="J96" s="337">
        <f>I96-H96</f>
        <v>0</v>
      </c>
      <c r="K96" s="290">
        <f>SUMIF(G14:G67,"kt",K14:K67)</f>
        <v>70</v>
      </c>
      <c r="L96" s="341">
        <f>SUMIF(G14:G67,"kt",L14:L67)</f>
        <v>70</v>
      </c>
      <c r="M96" s="384">
        <f>SUMIF(G14:G67,"kt",M14:M67)</f>
        <v>0</v>
      </c>
      <c r="N96" s="290">
        <f>SUMIF(G14:G76,"kt",N14:N76)</f>
        <v>24</v>
      </c>
      <c r="O96" s="341">
        <f>SUMIF(G14:G76,"kt",O14:O76)</f>
        <v>24</v>
      </c>
      <c r="P96" s="540">
        <f>O96-N96</f>
        <v>0</v>
      </c>
      <c r="Q96" s="506"/>
      <c r="R96" s="1529"/>
      <c r="S96" s="1529"/>
      <c r="T96" s="203"/>
      <c r="U96" s="562"/>
    </row>
    <row r="97" spans="1:21" s="1" customFormat="1" ht="15" customHeight="1" thickBot="1" x14ac:dyDescent="0.25">
      <c r="A97" s="85"/>
      <c r="B97" s="1461" t="s">
        <v>79</v>
      </c>
      <c r="C97" s="1462"/>
      <c r="D97" s="1462"/>
      <c r="E97" s="1462"/>
      <c r="F97" s="1462"/>
      <c r="G97" s="1463"/>
      <c r="H97" s="158">
        <f>H85+H93</f>
        <v>4155.8</v>
      </c>
      <c r="I97" s="328">
        <f>I85+I93</f>
        <v>4222.6000000000004</v>
      </c>
      <c r="J97" s="328">
        <f>J85+J93</f>
        <v>66.800000000000225</v>
      </c>
      <c r="K97" s="158">
        <f t="shared" ref="K97:P97" si="11">K93+K85</f>
        <v>3661.7999999999997</v>
      </c>
      <c r="L97" s="328">
        <f t="shared" si="11"/>
        <v>3361.7999999999997</v>
      </c>
      <c r="M97" s="328">
        <f t="shared" si="11"/>
        <v>-300</v>
      </c>
      <c r="N97" s="158">
        <f t="shared" si="11"/>
        <v>3350.7</v>
      </c>
      <c r="O97" s="328">
        <f t="shared" si="11"/>
        <v>2838.7</v>
      </c>
      <c r="P97" s="558">
        <f t="shared" si="11"/>
        <v>-512</v>
      </c>
      <c r="Q97" s="505"/>
      <c r="R97" s="1544"/>
      <c r="S97" s="1544"/>
      <c r="T97" s="203"/>
      <c r="U97" s="561"/>
    </row>
    <row r="98" spans="1:21" s="1" customFormat="1" ht="12.75" x14ac:dyDescent="0.2">
      <c r="A98" s="86"/>
      <c r="B98" s="87"/>
      <c r="C98" s="87"/>
      <c r="D98" s="87"/>
      <c r="E98" s="136"/>
      <c r="F98" s="161"/>
      <c r="G98" s="88"/>
      <c r="H98" s="90"/>
      <c r="I98" s="90"/>
      <c r="J98" s="90"/>
      <c r="K98" s="89"/>
      <c r="L98" s="89"/>
      <c r="M98" s="89"/>
      <c r="N98" s="89"/>
      <c r="O98" s="89"/>
      <c r="P98" s="89"/>
      <c r="Q98" s="77"/>
      <c r="R98" s="96"/>
      <c r="S98" s="96"/>
      <c r="T98" s="203"/>
      <c r="U98" s="96"/>
    </row>
    <row r="99" spans="1:21" s="1" customFormat="1" ht="12.75" x14ac:dyDescent="0.2">
      <c r="A99" s="77"/>
      <c r="B99" s="77"/>
      <c r="C99" s="77"/>
      <c r="D99" s="91"/>
      <c r="E99" s="96"/>
      <c r="F99" s="161"/>
      <c r="G99" s="88"/>
      <c r="H99" s="128"/>
      <c r="I99" s="128"/>
      <c r="J99" s="128"/>
      <c r="K99" s="129"/>
      <c r="L99" s="129"/>
      <c r="M99" s="129"/>
      <c r="N99" s="129"/>
      <c r="O99" s="129"/>
      <c r="P99" s="129"/>
      <c r="Q99" s="91"/>
      <c r="R99" s="96"/>
      <c r="S99" s="96"/>
      <c r="T99" s="203"/>
      <c r="U99" s="96"/>
    </row>
    <row r="100" spans="1:21" s="1" customFormat="1" ht="12.75" x14ac:dyDescent="0.2">
      <c r="A100" s="77"/>
      <c r="B100" s="77"/>
      <c r="C100" s="77"/>
      <c r="D100" s="91"/>
      <c r="E100" s="96"/>
      <c r="F100" s="161"/>
      <c r="G100" s="88"/>
      <c r="H100" s="90"/>
      <c r="I100" s="90"/>
      <c r="J100" s="90"/>
      <c r="K100" s="89"/>
      <c r="L100" s="89"/>
      <c r="M100" s="89"/>
      <c r="N100" s="89"/>
      <c r="O100" s="89"/>
      <c r="P100" s="89"/>
      <c r="Q100" s="77"/>
      <c r="R100" s="96"/>
      <c r="S100" s="96"/>
      <c r="T100" s="203"/>
      <c r="U100" s="96"/>
    </row>
    <row r="101" spans="1:21" x14ac:dyDescent="0.25">
      <c r="I101" s="197"/>
    </row>
    <row r="102" spans="1:21" x14ac:dyDescent="0.25">
      <c r="G102" s="197"/>
    </row>
  </sheetData>
  <mergeCells count="178">
    <mergeCell ref="A78:A79"/>
    <mergeCell ref="B78:B79"/>
    <mergeCell ref="C78:C79"/>
    <mergeCell ref="D78:D79"/>
    <mergeCell ref="E78:E79"/>
    <mergeCell ref="F78:F79"/>
    <mergeCell ref="Q78:Q79"/>
    <mergeCell ref="U78:U79"/>
    <mergeCell ref="T1:U1"/>
    <mergeCell ref="J7:J9"/>
    <mergeCell ref="T8:T9"/>
    <mergeCell ref="T58:T60"/>
    <mergeCell ref="T61:T63"/>
    <mergeCell ref="Q7:T7"/>
    <mergeCell ref="U7:U9"/>
    <mergeCell ref="E17:E18"/>
    <mergeCell ref="E19:E20"/>
    <mergeCell ref="S8:S9"/>
    <mergeCell ref="A3:U3"/>
    <mergeCell ref="A4:U4"/>
    <mergeCell ref="A5:U5"/>
    <mergeCell ref="A6:U6"/>
    <mergeCell ref="A7:A9"/>
    <mergeCell ref="B7:B9"/>
    <mergeCell ref="A51:A52"/>
    <mergeCell ref="B51:B52"/>
    <mergeCell ref="C51:C52"/>
    <mergeCell ref="R8:R9"/>
    <mergeCell ref="A10:U10"/>
    <mergeCell ref="A11:U11"/>
    <mergeCell ref="B12:U12"/>
    <mergeCell ref="C13:U13"/>
    <mergeCell ref="A14:A20"/>
    <mergeCell ref="A47:A50"/>
    <mergeCell ref="B47:B50"/>
    <mergeCell ref="Q8:Q9"/>
    <mergeCell ref="B14:B20"/>
    <mergeCell ref="C14:C20"/>
    <mergeCell ref="F14:F20"/>
    <mergeCell ref="Q14:Q20"/>
    <mergeCell ref="E15:E16"/>
    <mergeCell ref="Q21:Q23"/>
    <mergeCell ref="D24:D25"/>
    <mergeCell ref="C45:G45"/>
    <mergeCell ref="Q45:U45"/>
    <mergeCell ref="C46:U46"/>
    <mergeCell ref="D32:D33"/>
    <mergeCell ref="F32:F33"/>
    <mergeCell ref="B76:B77"/>
    <mergeCell ref="C76:C77"/>
    <mergeCell ref="D76:D77"/>
    <mergeCell ref="C7:C9"/>
    <mergeCell ref="B67:B68"/>
    <mergeCell ref="C67:C68"/>
    <mergeCell ref="D67:D68"/>
    <mergeCell ref="E48:E50"/>
    <mergeCell ref="Q48:Q49"/>
    <mergeCell ref="L7:L9"/>
    <mergeCell ref="F7:F9"/>
    <mergeCell ref="G7:G9"/>
    <mergeCell ref="H7:H9"/>
    <mergeCell ref="K7:K9"/>
    <mergeCell ref="C74:C75"/>
    <mergeCell ref="B53:B57"/>
    <mergeCell ref="C53:C57"/>
    <mergeCell ref="N7:N9"/>
    <mergeCell ref="P7:P9"/>
    <mergeCell ref="D39:D40"/>
    <mergeCell ref="F39:F40"/>
    <mergeCell ref="D41:D42"/>
    <mergeCell ref="F41:F42"/>
    <mergeCell ref="D43:D44"/>
    <mergeCell ref="C47:C50"/>
    <mergeCell ref="D47:D50"/>
    <mergeCell ref="F47:F50"/>
    <mergeCell ref="F53:F57"/>
    <mergeCell ref="D51:D52"/>
    <mergeCell ref="F51:F52"/>
    <mergeCell ref="E76:E77"/>
    <mergeCell ref="U47:U52"/>
    <mergeCell ref="Q76:Q77"/>
    <mergeCell ref="U74:U75"/>
    <mergeCell ref="U76:U77"/>
    <mergeCell ref="D53:D57"/>
    <mergeCell ref="E67:E68"/>
    <mergeCell ref="F67:F68"/>
    <mergeCell ref="E53:E56"/>
    <mergeCell ref="D74:D75"/>
    <mergeCell ref="E74:E75"/>
    <mergeCell ref="F74:F75"/>
    <mergeCell ref="U53:U57"/>
    <mergeCell ref="U70:U73"/>
    <mergeCell ref="Q43:Q44"/>
    <mergeCell ref="A76:A77"/>
    <mergeCell ref="A53:A57"/>
    <mergeCell ref="A74:A75"/>
    <mergeCell ref="B74:B75"/>
    <mergeCell ref="A67:A68"/>
    <mergeCell ref="B96:G96"/>
    <mergeCell ref="R96:S96"/>
    <mergeCell ref="R67:R68"/>
    <mergeCell ref="Q72:Q73"/>
    <mergeCell ref="C80:G80"/>
    <mergeCell ref="Q80:U80"/>
    <mergeCell ref="Q58:Q60"/>
    <mergeCell ref="S58:S60"/>
    <mergeCell ref="B91:G91"/>
    <mergeCell ref="B89:G89"/>
    <mergeCell ref="B87:G87"/>
    <mergeCell ref="B95:G95"/>
    <mergeCell ref="S61:S63"/>
    <mergeCell ref="R74:R75"/>
    <mergeCell ref="Q74:Q75"/>
    <mergeCell ref="F76:F77"/>
    <mergeCell ref="U61:U63"/>
    <mergeCell ref="A64:A66"/>
    <mergeCell ref="B97:G97"/>
    <mergeCell ref="R97:S97"/>
    <mergeCell ref="I7:I9"/>
    <mergeCell ref="B90:G90"/>
    <mergeCell ref="R90:S90"/>
    <mergeCell ref="B92:G92"/>
    <mergeCell ref="R92:S92"/>
    <mergeCell ref="B94:G94"/>
    <mergeCell ref="B93:G93"/>
    <mergeCell ref="R93:S93"/>
    <mergeCell ref="B85:G85"/>
    <mergeCell ref="R85:S85"/>
    <mergeCell ref="B86:G86"/>
    <mergeCell ref="R86:S86"/>
    <mergeCell ref="B88:G88"/>
    <mergeCell ref="R88:S88"/>
    <mergeCell ref="B81:G81"/>
    <mergeCell ref="Q81:U81"/>
    <mergeCell ref="B82:G82"/>
    <mergeCell ref="Q82:U82"/>
    <mergeCell ref="B83:P83"/>
    <mergeCell ref="B84:G84"/>
    <mergeCell ref="R84:S84"/>
    <mergeCell ref="Q67:Q68"/>
    <mergeCell ref="B64:B66"/>
    <mergeCell ref="C64:C66"/>
    <mergeCell ref="D64:D66"/>
    <mergeCell ref="F64:F66"/>
    <mergeCell ref="E65:E66"/>
    <mergeCell ref="V58:V60"/>
    <mergeCell ref="A61:A63"/>
    <mergeCell ref="B61:B63"/>
    <mergeCell ref="C61:C63"/>
    <mergeCell ref="D61:D63"/>
    <mergeCell ref="F61:F63"/>
    <mergeCell ref="Q61:Q63"/>
    <mergeCell ref="A58:A60"/>
    <mergeCell ref="B58:B60"/>
    <mergeCell ref="C58:C60"/>
    <mergeCell ref="D58:D60"/>
    <mergeCell ref="E58:E60"/>
    <mergeCell ref="F58:F60"/>
    <mergeCell ref="V61:V63"/>
    <mergeCell ref="E62:E63"/>
    <mergeCell ref="O7:O9"/>
    <mergeCell ref="Q28:Q29"/>
    <mergeCell ref="F21:F23"/>
    <mergeCell ref="Q36:Q37"/>
    <mergeCell ref="C21:C23"/>
    <mergeCell ref="D21:D23"/>
    <mergeCell ref="E21:E23"/>
    <mergeCell ref="M7:M9"/>
    <mergeCell ref="C30:G30"/>
    <mergeCell ref="Q30:U30"/>
    <mergeCell ref="C31:U31"/>
    <mergeCell ref="D7:D9"/>
    <mergeCell ref="E7:E9"/>
    <mergeCell ref="Q34:Q35"/>
    <mergeCell ref="D36:D38"/>
    <mergeCell ref="E36:E38"/>
    <mergeCell ref="U21:U25"/>
    <mergeCell ref="F36:F38"/>
  </mergeCells>
  <printOptions horizontalCentered="1"/>
  <pageMargins left="0.11811023622047245" right="0.11811023622047245" top="0.74803149606299213" bottom="0.15748031496062992" header="0.31496062992125984" footer="0.31496062992125984"/>
  <pageSetup paperSize="9" scale="77" orientation="landscape" r:id="rId1"/>
  <rowBreaks count="3" manualBreakCount="3">
    <brk id="46" max="20" man="1"/>
    <brk id="73" max="20" man="1"/>
    <brk id="82" max="20"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5"/>
  <sheetViews>
    <sheetView zoomScaleNormal="100" zoomScaleSheetLayoutView="80" workbookViewId="0">
      <selection activeCell="L13" sqref="L13:L19"/>
    </sheetView>
  </sheetViews>
  <sheetFormatPr defaultColWidth="9.140625" defaultRowHeight="15" x14ac:dyDescent="0.25"/>
  <cols>
    <col min="1" max="3" width="3" style="130" customWidth="1"/>
    <col min="4" max="4" width="3" style="279" customWidth="1"/>
    <col min="5" max="5" width="32.85546875" style="130" customWidth="1"/>
    <col min="6" max="6" width="3.7109375" style="143" customWidth="1"/>
    <col min="7" max="7" width="3.7109375" style="280" customWidth="1"/>
    <col min="8" max="8" width="3.7109375" style="143" customWidth="1"/>
    <col min="9" max="9" width="12" style="345" customWidth="1"/>
    <col min="10" max="10" width="8.140625" style="130" customWidth="1"/>
    <col min="11" max="11" width="9.7109375" style="130" customWidth="1"/>
    <col min="12" max="12" width="24.140625" style="160" customWidth="1"/>
    <col min="13" max="13" width="4.42578125" style="143" customWidth="1"/>
    <col min="14" max="15" width="9.140625" style="416"/>
    <col min="16" max="16384" width="9.140625" style="130"/>
  </cols>
  <sheetData>
    <row r="1" spans="1:16" ht="69" customHeight="1" x14ac:dyDescent="0.25">
      <c r="L1" s="1449" t="s">
        <v>178</v>
      </c>
      <c r="M1" s="1684"/>
    </row>
    <row r="2" spans="1:16" s="100" customFormat="1" ht="15.75" x14ac:dyDescent="0.2">
      <c r="A2" s="1242" t="s">
        <v>141</v>
      </c>
      <c r="B2" s="1242"/>
      <c r="C2" s="1242"/>
      <c r="D2" s="1242"/>
      <c r="E2" s="1242"/>
      <c r="F2" s="1242"/>
      <c r="G2" s="1242"/>
      <c r="H2" s="1242"/>
      <c r="I2" s="1242"/>
      <c r="J2" s="1242"/>
      <c r="K2" s="1242"/>
      <c r="L2" s="1242"/>
      <c r="M2" s="1242"/>
      <c r="N2" s="411"/>
      <c r="O2" s="411"/>
    </row>
    <row r="3" spans="1:16" s="100" customFormat="1" ht="12" customHeight="1" x14ac:dyDescent="0.2">
      <c r="A3" s="1243" t="s">
        <v>0</v>
      </c>
      <c r="B3" s="1243"/>
      <c r="C3" s="1243"/>
      <c r="D3" s="1243"/>
      <c r="E3" s="1243"/>
      <c r="F3" s="1243"/>
      <c r="G3" s="1243"/>
      <c r="H3" s="1243"/>
      <c r="I3" s="1243"/>
      <c r="J3" s="1243"/>
      <c r="K3" s="1243"/>
      <c r="L3" s="1243"/>
      <c r="M3" s="1243"/>
      <c r="N3" s="411"/>
      <c r="O3" s="411"/>
    </row>
    <row r="4" spans="1:16" s="100" customFormat="1" ht="15.75" x14ac:dyDescent="0.2">
      <c r="A4" s="1244" t="s">
        <v>1</v>
      </c>
      <c r="B4" s="1244"/>
      <c r="C4" s="1244"/>
      <c r="D4" s="1244"/>
      <c r="E4" s="1244"/>
      <c r="F4" s="1244"/>
      <c r="G4" s="1244"/>
      <c r="H4" s="1244"/>
      <c r="I4" s="1244"/>
      <c r="J4" s="1244"/>
      <c r="K4" s="1244"/>
      <c r="L4" s="1244"/>
      <c r="M4" s="1244"/>
      <c r="N4" s="411"/>
      <c r="O4" s="411"/>
    </row>
    <row r="5" spans="1:16" s="1" customFormat="1" ht="20.25" customHeight="1" thickBot="1" x14ac:dyDescent="0.25">
      <c r="A5" s="1245" t="s">
        <v>2</v>
      </c>
      <c r="B5" s="1245"/>
      <c r="C5" s="1245"/>
      <c r="D5" s="1245"/>
      <c r="E5" s="1245"/>
      <c r="F5" s="1245"/>
      <c r="G5" s="1245"/>
      <c r="H5" s="1245"/>
      <c r="I5" s="1245"/>
      <c r="J5" s="1245"/>
      <c r="K5" s="1245"/>
      <c r="L5" s="1245"/>
      <c r="M5" s="1245"/>
      <c r="N5" s="412"/>
      <c r="O5" s="412"/>
    </row>
    <row r="6" spans="1:16" s="1" customFormat="1" ht="42" customHeight="1" x14ac:dyDescent="0.2">
      <c r="A6" s="1246" t="s">
        <v>3</v>
      </c>
      <c r="B6" s="1249" t="s">
        <v>4</v>
      </c>
      <c r="C6" s="1249" t="s">
        <v>5</v>
      </c>
      <c r="D6" s="1255" t="s">
        <v>143</v>
      </c>
      <c r="E6" s="1252" t="s">
        <v>6</v>
      </c>
      <c r="F6" s="1255" t="s">
        <v>7</v>
      </c>
      <c r="G6" s="1695" t="s">
        <v>144</v>
      </c>
      <c r="H6" s="1271" t="s">
        <v>8</v>
      </c>
      <c r="I6" s="1719" t="s">
        <v>89</v>
      </c>
      <c r="J6" s="1274" t="s">
        <v>9</v>
      </c>
      <c r="K6" s="257" t="s">
        <v>142</v>
      </c>
      <c r="L6" s="1263" t="s">
        <v>11</v>
      </c>
      <c r="M6" s="1266"/>
      <c r="N6" s="412"/>
      <c r="O6" s="412"/>
    </row>
    <row r="7" spans="1:16" s="1" customFormat="1" ht="12" customHeight="1" x14ac:dyDescent="0.2">
      <c r="A7" s="1247"/>
      <c r="B7" s="1250"/>
      <c r="C7" s="1250"/>
      <c r="D7" s="1256"/>
      <c r="E7" s="1253"/>
      <c r="F7" s="1256"/>
      <c r="G7" s="1696"/>
      <c r="H7" s="1272"/>
      <c r="I7" s="1720"/>
      <c r="J7" s="1275"/>
      <c r="K7" s="1718" t="s">
        <v>90</v>
      </c>
      <c r="L7" s="1267" t="s">
        <v>6</v>
      </c>
      <c r="M7" s="1724" t="s">
        <v>12</v>
      </c>
      <c r="N7" s="412"/>
      <c r="O7" s="412"/>
    </row>
    <row r="8" spans="1:16" s="1" customFormat="1" ht="79.5" customHeight="1" thickBot="1" x14ac:dyDescent="0.25">
      <c r="A8" s="1248"/>
      <c r="B8" s="1251"/>
      <c r="C8" s="1251"/>
      <c r="D8" s="1257"/>
      <c r="E8" s="1254"/>
      <c r="F8" s="1257"/>
      <c r="G8" s="1697"/>
      <c r="H8" s="1273"/>
      <c r="I8" s="1721"/>
      <c r="J8" s="1276"/>
      <c r="K8" s="1518"/>
      <c r="L8" s="1268"/>
      <c r="M8" s="1725"/>
      <c r="N8" s="412"/>
      <c r="O8" s="412"/>
    </row>
    <row r="9" spans="1:16" s="1" customFormat="1" ht="13.5" thickBot="1" x14ac:dyDescent="0.25">
      <c r="A9" s="1650" t="s">
        <v>14</v>
      </c>
      <c r="B9" s="1651"/>
      <c r="C9" s="1651"/>
      <c r="D9" s="1651"/>
      <c r="E9" s="1651"/>
      <c r="F9" s="1651"/>
      <c r="G9" s="1651"/>
      <c r="H9" s="1651"/>
      <c r="I9" s="1651"/>
      <c r="J9" s="1651"/>
      <c r="K9" s="1651"/>
      <c r="L9" s="1651"/>
      <c r="M9" s="1652"/>
      <c r="N9" s="412"/>
      <c r="O9" s="412"/>
    </row>
    <row r="10" spans="1:16" s="1" customFormat="1" ht="13.5" thickBot="1" x14ac:dyDescent="0.25">
      <c r="A10" s="1653" t="s">
        <v>15</v>
      </c>
      <c r="B10" s="1654"/>
      <c r="C10" s="1654"/>
      <c r="D10" s="1654"/>
      <c r="E10" s="1654"/>
      <c r="F10" s="1654"/>
      <c r="G10" s="1654"/>
      <c r="H10" s="1654"/>
      <c r="I10" s="1654"/>
      <c r="J10" s="1654"/>
      <c r="K10" s="1654"/>
      <c r="L10" s="1654"/>
      <c r="M10" s="1655"/>
      <c r="N10" s="412"/>
      <c r="O10" s="412"/>
    </row>
    <row r="11" spans="1:16" s="1" customFormat="1" ht="13.5" customHeight="1" thickBot="1" x14ac:dyDescent="0.25">
      <c r="A11" s="101" t="s">
        <v>16</v>
      </c>
      <c r="B11" s="1716" t="s">
        <v>17</v>
      </c>
      <c r="C11" s="1657"/>
      <c r="D11" s="1657"/>
      <c r="E11" s="1657"/>
      <c r="F11" s="1657"/>
      <c r="G11" s="1657"/>
      <c r="H11" s="1657"/>
      <c r="I11" s="1657"/>
      <c r="J11" s="1657"/>
      <c r="K11" s="1657"/>
      <c r="L11" s="1657"/>
      <c r="M11" s="1658"/>
      <c r="N11" s="412"/>
      <c r="O11" s="412"/>
    </row>
    <row r="12" spans="1:16" s="1" customFormat="1" ht="13.5" thickBot="1" x14ac:dyDescent="0.25">
      <c r="A12" s="102" t="s">
        <v>16</v>
      </c>
      <c r="B12" s="103" t="s">
        <v>16</v>
      </c>
      <c r="C12" s="1717" t="s">
        <v>18</v>
      </c>
      <c r="D12" s="1576"/>
      <c r="E12" s="1576"/>
      <c r="F12" s="1576"/>
      <c r="G12" s="1576"/>
      <c r="H12" s="1576"/>
      <c r="I12" s="1576"/>
      <c r="J12" s="1576"/>
      <c r="K12" s="1576"/>
      <c r="L12" s="1576"/>
      <c r="M12" s="1577"/>
      <c r="N12" s="412"/>
      <c r="O12" s="412"/>
    </row>
    <row r="13" spans="1:16" s="1" customFormat="1" ht="54.75" customHeight="1" x14ac:dyDescent="0.2">
      <c r="A13" s="1659" t="s">
        <v>16</v>
      </c>
      <c r="B13" s="1293" t="s">
        <v>16</v>
      </c>
      <c r="C13" s="1297" t="s">
        <v>16</v>
      </c>
      <c r="D13" s="273"/>
      <c r="E13" s="3" t="s">
        <v>19</v>
      </c>
      <c r="F13" s="407" t="s">
        <v>20</v>
      </c>
      <c r="G13" s="281" t="s">
        <v>145</v>
      </c>
      <c r="H13" s="1301" t="s">
        <v>22</v>
      </c>
      <c r="I13" s="346" t="s">
        <v>91</v>
      </c>
      <c r="J13" s="4" t="s">
        <v>23</v>
      </c>
      <c r="K13" s="65">
        <v>11</v>
      </c>
      <c r="L13" s="1304" t="s">
        <v>24</v>
      </c>
      <c r="M13" s="6">
        <v>100</v>
      </c>
      <c r="N13" s="412"/>
      <c r="O13" s="412"/>
      <c r="P13" s="11"/>
    </row>
    <row r="14" spans="1:16" s="1" customFormat="1" ht="18" customHeight="1" x14ac:dyDescent="0.2">
      <c r="A14" s="1660"/>
      <c r="B14" s="1294"/>
      <c r="C14" s="1298"/>
      <c r="D14" s="274" t="s">
        <v>16</v>
      </c>
      <c r="E14" s="7" t="s">
        <v>25</v>
      </c>
      <c r="F14" s="1313" t="s">
        <v>26</v>
      </c>
      <c r="G14" s="282"/>
      <c r="H14" s="1302"/>
      <c r="I14" s="347"/>
      <c r="J14" s="8" t="s">
        <v>27</v>
      </c>
      <c r="K14" s="137">
        <v>109.1</v>
      </c>
      <c r="L14" s="1305"/>
      <c r="M14" s="10"/>
      <c r="N14" s="412"/>
      <c r="O14" s="414"/>
    </row>
    <row r="15" spans="1:16" s="1" customFormat="1" ht="18" customHeight="1" x14ac:dyDescent="0.2">
      <c r="A15" s="1661"/>
      <c r="B15" s="1295"/>
      <c r="C15" s="1299"/>
      <c r="D15" s="274" t="s">
        <v>35</v>
      </c>
      <c r="E15" s="12" t="s">
        <v>28</v>
      </c>
      <c r="F15" s="1314"/>
      <c r="G15" s="282"/>
      <c r="H15" s="1302"/>
      <c r="I15" s="347"/>
      <c r="J15" s="139" t="s">
        <v>92</v>
      </c>
      <c r="K15" s="137">
        <v>39</v>
      </c>
      <c r="L15" s="1305"/>
      <c r="M15" s="10"/>
      <c r="N15" s="412"/>
      <c r="O15" s="412"/>
    </row>
    <row r="16" spans="1:16" s="1" customFormat="1" ht="27.75" customHeight="1" x14ac:dyDescent="0.2">
      <c r="A16" s="1661"/>
      <c r="B16" s="1295"/>
      <c r="C16" s="1299"/>
      <c r="D16" s="274" t="s">
        <v>39</v>
      </c>
      <c r="E16" s="12" t="s">
        <v>29</v>
      </c>
      <c r="F16" s="1313" t="s">
        <v>30</v>
      </c>
      <c r="G16" s="282"/>
      <c r="H16" s="1302"/>
      <c r="I16" s="347"/>
      <c r="J16" s="13"/>
      <c r="K16" s="21"/>
      <c r="L16" s="1305"/>
      <c r="M16" s="10"/>
      <c r="N16" s="412"/>
      <c r="O16" s="412"/>
    </row>
    <row r="17" spans="1:20" s="1" customFormat="1" ht="29.25" customHeight="1" x14ac:dyDescent="0.2">
      <c r="A17" s="1661"/>
      <c r="B17" s="1295"/>
      <c r="C17" s="1299"/>
      <c r="D17" s="274" t="s">
        <v>43</v>
      </c>
      <c r="E17" s="12" t="s">
        <v>31</v>
      </c>
      <c r="F17" s="1315"/>
      <c r="G17" s="282"/>
      <c r="H17" s="1302"/>
      <c r="I17" s="347"/>
      <c r="J17" s="13"/>
      <c r="K17" s="21"/>
      <c r="L17" s="1305"/>
      <c r="M17" s="10"/>
      <c r="N17" s="412"/>
      <c r="O17" s="412"/>
    </row>
    <row r="18" spans="1:20" s="1" customFormat="1" ht="30" customHeight="1" x14ac:dyDescent="0.2">
      <c r="A18" s="1661"/>
      <c r="B18" s="1295"/>
      <c r="C18" s="1299"/>
      <c r="D18" s="274" t="s">
        <v>57</v>
      </c>
      <c r="E18" s="12" t="s">
        <v>32</v>
      </c>
      <c r="F18" s="1315"/>
      <c r="G18" s="282"/>
      <c r="H18" s="1302"/>
      <c r="I18" s="347"/>
      <c r="J18" s="14"/>
      <c r="K18" s="21"/>
      <c r="L18" s="1305"/>
      <c r="M18" s="16"/>
      <c r="N18" s="412"/>
      <c r="O18" s="412"/>
    </row>
    <row r="19" spans="1:20" s="1" customFormat="1" ht="18.75" customHeight="1" thickBot="1" x14ac:dyDescent="0.25">
      <c r="A19" s="1662"/>
      <c r="B19" s="1296"/>
      <c r="C19" s="1300"/>
      <c r="D19" s="274" t="s">
        <v>58</v>
      </c>
      <c r="E19" s="12" t="s">
        <v>33</v>
      </c>
      <c r="F19" s="1316"/>
      <c r="G19" s="283"/>
      <c r="H19" s="1303"/>
      <c r="I19" s="348"/>
      <c r="J19" s="17" t="s">
        <v>34</v>
      </c>
      <c r="K19" s="22">
        <f>SUM(K13:K18)</f>
        <v>159.1</v>
      </c>
      <c r="L19" s="1306"/>
      <c r="M19" s="20"/>
      <c r="N19" s="412"/>
      <c r="O19" s="412"/>
      <c r="Q19" s="11"/>
    </row>
    <row r="20" spans="1:20" s="1" customFormat="1" ht="26.25" customHeight="1" x14ac:dyDescent="0.2">
      <c r="A20" s="104" t="s">
        <v>16</v>
      </c>
      <c r="B20" s="105" t="s">
        <v>16</v>
      </c>
      <c r="C20" s="1317" t="s">
        <v>35</v>
      </c>
      <c r="D20" s="273"/>
      <c r="E20" s="1319" t="s">
        <v>36</v>
      </c>
      <c r="F20" s="1322" t="s">
        <v>30</v>
      </c>
      <c r="G20" s="1681" t="s">
        <v>146</v>
      </c>
      <c r="H20" s="1301" t="s">
        <v>22</v>
      </c>
      <c r="I20" s="1549" t="s">
        <v>91</v>
      </c>
      <c r="J20" s="131" t="s">
        <v>37</v>
      </c>
      <c r="K20" s="168">
        <v>345</v>
      </c>
      <c r="L20" s="1307" t="s">
        <v>38</v>
      </c>
      <c r="M20" s="93">
        <v>108</v>
      </c>
      <c r="N20" s="412"/>
      <c r="O20" s="414"/>
    </row>
    <row r="21" spans="1:20" s="1" customFormat="1" ht="26.25" customHeight="1" x14ac:dyDescent="0.2">
      <c r="A21" s="405"/>
      <c r="B21" s="406"/>
      <c r="C21" s="1298"/>
      <c r="D21" s="274"/>
      <c r="E21" s="1320"/>
      <c r="F21" s="1315"/>
      <c r="G21" s="1682"/>
      <c r="H21" s="1302"/>
      <c r="I21" s="1550"/>
      <c r="J21" s="167" t="s">
        <v>23</v>
      </c>
      <c r="K21" s="236">
        <v>303.10000000000002</v>
      </c>
      <c r="L21" s="1308"/>
      <c r="M21" s="93"/>
      <c r="N21" s="412"/>
      <c r="O21" s="412"/>
    </row>
    <row r="22" spans="1:20" s="1" customFormat="1" ht="14.25" customHeight="1" thickBot="1" x14ac:dyDescent="0.25">
      <c r="A22" s="106"/>
      <c r="B22" s="103"/>
      <c r="C22" s="1318"/>
      <c r="D22" s="275"/>
      <c r="E22" s="1321"/>
      <c r="F22" s="1316"/>
      <c r="G22" s="1683"/>
      <c r="H22" s="1303"/>
      <c r="I22" s="348"/>
      <c r="J22" s="17" t="s">
        <v>34</v>
      </c>
      <c r="K22" s="22">
        <f>SUM(K20:K21)</f>
        <v>648.1</v>
      </c>
      <c r="L22" s="1308"/>
      <c r="M22" s="93"/>
      <c r="N22" s="412"/>
      <c r="O22" s="412"/>
    </row>
    <row r="23" spans="1:20" s="1" customFormat="1" ht="26.25" customHeight="1" x14ac:dyDescent="0.2">
      <c r="A23" s="104" t="s">
        <v>16</v>
      </c>
      <c r="B23" s="190" t="s">
        <v>16</v>
      </c>
      <c r="C23" s="191" t="s">
        <v>39</v>
      </c>
      <c r="D23" s="273"/>
      <c r="E23" s="1309" t="s">
        <v>40</v>
      </c>
      <c r="F23" s="267"/>
      <c r="G23" s="1681" t="s">
        <v>147</v>
      </c>
      <c r="H23" s="401" t="s">
        <v>22</v>
      </c>
      <c r="I23" s="1549" t="s">
        <v>91</v>
      </c>
      <c r="J23" s="23" t="s">
        <v>37</v>
      </c>
      <c r="K23" s="168">
        <v>177.8</v>
      </c>
      <c r="L23" s="59" t="s">
        <v>80</v>
      </c>
      <c r="M23" s="25">
        <v>387</v>
      </c>
      <c r="N23" s="412"/>
      <c r="O23" s="412"/>
    </row>
    <row r="24" spans="1:20" s="1" customFormat="1" ht="66.75" customHeight="1" x14ac:dyDescent="0.2">
      <c r="A24" s="122"/>
      <c r="B24" s="187"/>
      <c r="C24" s="124"/>
      <c r="D24" s="276"/>
      <c r="E24" s="1310"/>
      <c r="F24" s="188"/>
      <c r="G24" s="1682"/>
      <c r="H24" s="402"/>
      <c r="I24" s="1550"/>
      <c r="J24" s="194" t="s">
        <v>41</v>
      </c>
      <c r="K24" s="181">
        <v>3.5</v>
      </c>
      <c r="L24" s="61" t="s">
        <v>42</v>
      </c>
      <c r="M24" s="28">
        <v>10</v>
      </c>
      <c r="N24" s="412"/>
      <c r="O24" s="412"/>
      <c r="T24" s="11"/>
    </row>
    <row r="25" spans="1:20" s="1" customFormat="1" ht="93" customHeight="1" x14ac:dyDescent="0.2">
      <c r="A25" s="405"/>
      <c r="B25" s="272"/>
      <c r="C25" s="404"/>
      <c r="D25" s="274"/>
      <c r="E25" s="132"/>
      <c r="F25" s="188"/>
      <c r="G25" s="284"/>
      <c r="H25" s="402"/>
      <c r="I25" s="349"/>
      <c r="J25" s="26" t="s">
        <v>23</v>
      </c>
      <c r="K25" s="193">
        <v>7.6</v>
      </c>
      <c r="L25" s="241" t="s">
        <v>81</v>
      </c>
      <c r="M25" s="138">
        <v>1</v>
      </c>
      <c r="N25" s="413">
        <f>K25+K26</f>
        <v>50.2</v>
      </c>
      <c r="O25" s="414"/>
      <c r="P25" s="11"/>
    </row>
    <row r="26" spans="1:20" s="1" customFormat="1" ht="19.5" customHeight="1" x14ac:dyDescent="0.2">
      <c r="A26" s="405"/>
      <c r="B26" s="272"/>
      <c r="C26" s="404"/>
      <c r="D26" s="274"/>
      <c r="E26" s="132"/>
      <c r="F26" s="188"/>
      <c r="G26" s="284"/>
      <c r="H26" s="402"/>
      <c r="I26" s="349"/>
      <c r="J26" s="29" t="s">
        <v>23</v>
      </c>
      <c r="K26" s="81">
        <v>42.6</v>
      </c>
      <c r="L26" s="1311" t="s">
        <v>126</v>
      </c>
      <c r="M26" s="108">
        <v>6</v>
      </c>
      <c r="N26" s="412"/>
      <c r="O26" s="414"/>
      <c r="P26" s="11"/>
      <c r="Q26" s="11"/>
    </row>
    <row r="27" spans="1:20" s="1" customFormat="1" ht="17.25" customHeight="1" x14ac:dyDescent="0.2">
      <c r="A27" s="405"/>
      <c r="B27" s="272"/>
      <c r="C27" s="404"/>
      <c r="D27" s="274"/>
      <c r="E27" s="132"/>
      <c r="F27" s="188"/>
      <c r="G27" s="284"/>
      <c r="H27" s="402"/>
      <c r="I27" s="349"/>
      <c r="J27" s="29" t="s">
        <v>96</v>
      </c>
      <c r="K27" s="140">
        <v>0.7</v>
      </c>
      <c r="L27" s="1715"/>
      <c r="M27" s="138"/>
      <c r="N27" s="412"/>
      <c r="O27" s="414"/>
      <c r="P27" s="11"/>
    </row>
    <row r="28" spans="1:20" s="1" customFormat="1" ht="16.5" customHeight="1" thickBot="1" x14ac:dyDescent="0.25">
      <c r="A28" s="109"/>
      <c r="B28" s="110"/>
      <c r="C28" s="111"/>
      <c r="D28" s="277"/>
      <c r="E28" s="133"/>
      <c r="F28" s="189"/>
      <c r="G28" s="285"/>
      <c r="H28" s="403"/>
      <c r="I28" s="350"/>
      <c r="J28" s="34" t="s">
        <v>34</v>
      </c>
      <c r="K28" s="22">
        <f>SUM(K23:K27)</f>
        <v>232.2</v>
      </c>
      <c r="L28" s="1312"/>
      <c r="M28" s="63"/>
      <c r="N28" s="412"/>
      <c r="O28" s="412"/>
    </row>
    <row r="29" spans="1:20" s="1" customFormat="1" ht="14.25" customHeight="1" thickBot="1" x14ac:dyDescent="0.25">
      <c r="A29" s="112" t="s">
        <v>16</v>
      </c>
      <c r="B29" s="113" t="s">
        <v>16</v>
      </c>
      <c r="C29" s="1330" t="s">
        <v>44</v>
      </c>
      <c r="D29" s="1331"/>
      <c r="E29" s="1331"/>
      <c r="F29" s="1331"/>
      <c r="G29" s="1331"/>
      <c r="H29" s="1331"/>
      <c r="I29" s="1331"/>
      <c r="J29" s="1332"/>
      <c r="K29" s="39">
        <f>K28+K22+K19</f>
        <v>1039.3999999999999</v>
      </c>
      <c r="L29" s="1589"/>
      <c r="M29" s="1591"/>
      <c r="N29" s="414"/>
      <c r="O29" s="412"/>
    </row>
    <row r="30" spans="1:20" s="1" customFormat="1" ht="14.25" customHeight="1" thickBot="1" x14ac:dyDescent="0.25">
      <c r="A30" s="102" t="s">
        <v>16</v>
      </c>
      <c r="B30" s="114" t="s">
        <v>35</v>
      </c>
      <c r="C30" s="1324" t="s">
        <v>45</v>
      </c>
      <c r="D30" s="1325"/>
      <c r="E30" s="1325"/>
      <c r="F30" s="1325"/>
      <c r="G30" s="1325"/>
      <c r="H30" s="1325"/>
      <c r="I30" s="1325"/>
      <c r="J30" s="1325"/>
      <c r="K30" s="1325"/>
      <c r="L30" s="1325"/>
      <c r="M30" s="1326"/>
      <c r="N30" s="412"/>
      <c r="O30" s="414"/>
      <c r="R30" s="11"/>
    </row>
    <row r="31" spans="1:20" s="1" customFormat="1" ht="16.5" customHeight="1" x14ac:dyDescent="0.2">
      <c r="A31" s="115" t="s">
        <v>16</v>
      </c>
      <c r="B31" s="116" t="s">
        <v>35</v>
      </c>
      <c r="C31" s="117" t="s">
        <v>16</v>
      </c>
      <c r="D31" s="278"/>
      <c r="E31" s="1339" t="s">
        <v>46</v>
      </c>
      <c r="F31" s="148"/>
      <c r="G31" s="1698" t="s">
        <v>148</v>
      </c>
      <c r="H31" s="1301" t="s">
        <v>22</v>
      </c>
      <c r="I31" s="1549" t="s">
        <v>91</v>
      </c>
      <c r="J31" s="43" t="s">
        <v>37</v>
      </c>
      <c r="K31" s="37">
        <v>921</v>
      </c>
      <c r="L31" s="118" t="s">
        <v>83</v>
      </c>
      <c r="M31" s="149">
        <v>55</v>
      </c>
      <c r="N31" s="412"/>
      <c r="O31" s="412"/>
    </row>
    <row r="32" spans="1:20" s="1" customFormat="1" ht="57" customHeight="1" x14ac:dyDescent="0.2">
      <c r="A32" s="122"/>
      <c r="B32" s="123"/>
      <c r="C32" s="124"/>
      <c r="D32" s="276"/>
      <c r="E32" s="1327"/>
      <c r="F32" s="150"/>
      <c r="G32" s="1699"/>
      <c r="H32" s="1302"/>
      <c r="I32" s="1550"/>
      <c r="J32" s="251" t="s">
        <v>50</v>
      </c>
      <c r="K32" s="252">
        <v>16.600000000000001</v>
      </c>
      <c r="L32" s="125" t="s">
        <v>48</v>
      </c>
      <c r="M32" s="151" t="s">
        <v>49</v>
      </c>
      <c r="N32" s="412"/>
      <c r="O32" s="414"/>
    </row>
    <row r="33" spans="1:20" s="1" customFormat="1" ht="43.5" customHeight="1" x14ac:dyDescent="0.2">
      <c r="A33" s="452"/>
      <c r="B33" s="458"/>
      <c r="C33" s="453"/>
      <c r="D33" s="459"/>
      <c r="E33" s="460"/>
      <c r="F33" s="461"/>
      <c r="G33" s="462"/>
      <c r="H33" s="454"/>
      <c r="I33" s="463"/>
      <c r="J33" s="162"/>
      <c r="K33" s="179"/>
      <c r="L33" s="464" t="s">
        <v>82</v>
      </c>
      <c r="M33" s="151" t="s">
        <v>180</v>
      </c>
      <c r="N33" s="412"/>
      <c r="O33" s="412"/>
      <c r="P33" s="11"/>
    </row>
    <row r="34" spans="1:20" s="1" customFormat="1" ht="26.25" customHeight="1" x14ac:dyDescent="0.2">
      <c r="A34" s="122"/>
      <c r="B34" s="123"/>
      <c r="C34" s="124"/>
      <c r="D34" s="276"/>
      <c r="E34" s="1708" t="s">
        <v>170</v>
      </c>
      <c r="F34" s="150"/>
      <c r="G34" s="286"/>
      <c r="H34" s="417"/>
      <c r="I34" s="351"/>
      <c r="J34" s="418"/>
      <c r="K34" s="419"/>
      <c r="L34" s="456" t="s">
        <v>171</v>
      </c>
      <c r="M34" s="457" t="s">
        <v>52</v>
      </c>
      <c r="N34" s="412"/>
      <c r="O34" s="412"/>
      <c r="P34" s="11"/>
    </row>
    <row r="35" spans="1:20" s="1" customFormat="1" ht="16.5" customHeight="1" thickBot="1" x14ac:dyDescent="0.25">
      <c r="A35" s="109"/>
      <c r="B35" s="110"/>
      <c r="C35" s="111"/>
      <c r="D35" s="277"/>
      <c r="E35" s="1709"/>
      <c r="F35" s="153"/>
      <c r="G35" s="287"/>
      <c r="H35" s="403"/>
      <c r="I35" s="352"/>
      <c r="J35" s="46" t="s">
        <v>34</v>
      </c>
      <c r="K35" s="22">
        <f>SUM(K31:K33)</f>
        <v>937.6</v>
      </c>
      <c r="L35" s="420"/>
      <c r="M35" s="154"/>
      <c r="N35" s="412"/>
      <c r="O35" s="412"/>
      <c r="P35" s="11"/>
    </row>
    <row r="36" spans="1:20" s="1" customFormat="1" ht="21.75" customHeight="1" x14ac:dyDescent="0.2">
      <c r="A36" s="41" t="s">
        <v>16</v>
      </c>
      <c r="B36" s="42" t="s">
        <v>35</v>
      </c>
      <c r="C36" s="98" t="s">
        <v>35</v>
      </c>
      <c r="D36" s="278"/>
      <c r="E36" s="1342" t="s">
        <v>84</v>
      </c>
      <c r="F36" s="1345" t="s">
        <v>101</v>
      </c>
      <c r="G36" s="1698" t="s">
        <v>149</v>
      </c>
      <c r="H36" s="1301" t="s">
        <v>22</v>
      </c>
      <c r="I36" s="1549" t="s">
        <v>91</v>
      </c>
      <c r="J36" s="43" t="s">
        <v>41</v>
      </c>
      <c r="K36" s="65">
        <v>14.7</v>
      </c>
      <c r="L36" s="1413" t="s">
        <v>87</v>
      </c>
      <c r="M36" s="155">
        <v>8</v>
      </c>
      <c r="N36" s="412"/>
      <c r="O36" s="412"/>
    </row>
    <row r="37" spans="1:20" s="1" customFormat="1" ht="21.75" customHeight="1" x14ac:dyDescent="0.2">
      <c r="A37" s="97"/>
      <c r="B37" s="44"/>
      <c r="C37" s="356"/>
      <c r="D37" s="276"/>
      <c r="E37" s="1343"/>
      <c r="F37" s="1346"/>
      <c r="G37" s="1699"/>
      <c r="H37" s="1302"/>
      <c r="I37" s="1550"/>
      <c r="J37" s="45" t="s">
        <v>96</v>
      </c>
      <c r="K37" s="21">
        <v>4.2</v>
      </c>
      <c r="L37" s="1414"/>
      <c r="M37" s="361"/>
      <c r="N37" s="412"/>
      <c r="O37" s="412"/>
    </row>
    <row r="38" spans="1:20" s="1" customFormat="1" ht="15" customHeight="1" thickBot="1" x14ac:dyDescent="0.25">
      <c r="A38" s="32"/>
      <c r="B38" s="33"/>
      <c r="C38" s="99"/>
      <c r="D38" s="277"/>
      <c r="E38" s="1344"/>
      <c r="F38" s="1347"/>
      <c r="G38" s="1700"/>
      <c r="H38" s="1303"/>
      <c r="I38" s="348"/>
      <c r="J38" s="46" t="s">
        <v>34</v>
      </c>
      <c r="K38" s="22">
        <f>SUM(K36:K37)</f>
        <v>18.899999999999999</v>
      </c>
      <c r="L38" s="50"/>
      <c r="M38" s="52"/>
      <c r="N38" s="412"/>
      <c r="O38" s="412"/>
    </row>
    <row r="39" spans="1:20" s="1" customFormat="1" ht="27.75" customHeight="1" x14ac:dyDescent="0.2">
      <c r="A39" s="41" t="s">
        <v>16</v>
      </c>
      <c r="B39" s="42" t="s">
        <v>35</v>
      </c>
      <c r="C39" s="98" t="s">
        <v>39</v>
      </c>
      <c r="D39" s="278"/>
      <c r="E39" s="1350" t="s">
        <v>104</v>
      </c>
      <c r="F39" s="145"/>
      <c r="G39" s="1698" t="s">
        <v>150</v>
      </c>
      <c r="H39" s="1301" t="s">
        <v>22</v>
      </c>
      <c r="I39" s="1549" t="s">
        <v>91</v>
      </c>
      <c r="J39" s="53" t="s">
        <v>23</v>
      </c>
      <c r="K39" s="178">
        <v>9</v>
      </c>
      <c r="L39" s="58" t="s">
        <v>105</v>
      </c>
      <c r="M39" s="201" t="s">
        <v>106</v>
      </c>
      <c r="N39" s="414"/>
      <c r="O39" s="412"/>
      <c r="P39" s="11"/>
    </row>
    <row r="40" spans="1:20" s="1" customFormat="1" ht="17.25" customHeight="1" thickBot="1" x14ac:dyDescent="0.25">
      <c r="A40" s="32"/>
      <c r="B40" s="33"/>
      <c r="C40" s="99"/>
      <c r="D40" s="277"/>
      <c r="E40" s="1351"/>
      <c r="F40" s="206"/>
      <c r="G40" s="1700"/>
      <c r="H40" s="1303"/>
      <c r="I40" s="1551"/>
      <c r="J40" s="46" t="s">
        <v>34</v>
      </c>
      <c r="K40" s="200">
        <f>SUM(K39)</f>
        <v>9</v>
      </c>
      <c r="L40" s="157" t="s">
        <v>127</v>
      </c>
      <c r="M40" s="52" t="s">
        <v>52</v>
      </c>
      <c r="N40" s="412"/>
      <c r="O40" s="412"/>
    </row>
    <row r="41" spans="1:20" s="1" customFormat="1" ht="35.25" customHeight="1" x14ac:dyDescent="0.2">
      <c r="A41" s="41" t="s">
        <v>16</v>
      </c>
      <c r="B41" s="42" t="s">
        <v>35</v>
      </c>
      <c r="C41" s="98" t="s">
        <v>43</v>
      </c>
      <c r="D41" s="278"/>
      <c r="E41" s="1339" t="s">
        <v>111</v>
      </c>
      <c r="F41" s="145"/>
      <c r="G41" s="1698" t="s">
        <v>151</v>
      </c>
      <c r="H41" s="1301" t="s">
        <v>22</v>
      </c>
      <c r="I41" s="1549" t="s">
        <v>91</v>
      </c>
      <c r="J41" s="192" t="s">
        <v>37</v>
      </c>
      <c r="K41" s="196">
        <v>11.9</v>
      </c>
      <c r="L41" s="58" t="s">
        <v>112</v>
      </c>
      <c r="M41" s="201" t="s">
        <v>113</v>
      </c>
      <c r="N41" s="414"/>
      <c r="O41" s="412"/>
      <c r="P41" s="11"/>
    </row>
    <row r="42" spans="1:20" s="1" customFormat="1" ht="15" customHeight="1" thickBot="1" x14ac:dyDescent="0.25">
      <c r="A42" s="32"/>
      <c r="B42" s="33"/>
      <c r="C42" s="99"/>
      <c r="D42" s="277"/>
      <c r="E42" s="1649"/>
      <c r="F42" s="206"/>
      <c r="G42" s="1700"/>
      <c r="H42" s="1303"/>
      <c r="I42" s="1551"/>
      <c r="J42" s="46" t="s">
        <v>34</v>
      </c>
      <c r="K42" s="182">
        <f>K41</f>
        <v>11.9</v>
      </c>
      <c r="L42" s="157"/>
      <c r="M42" s="52"/>
      <c r="N42" s="412"/>
      <c r="O42" s="412"/>
    </row>
    <row r="43" spans="1:20" s="1" customFormat="1" ht="32.25" customHeight="1" x14ac:dyDescent="0.2">
      <c r="A43" s="41" t="s">
        <v>16</v>
      </c>
      <c r="B43" s="42" t="s">
        <v>35</v>
      </c>
      <c r="C43" s="98" t="s">
        <v>57</v>
      </c>
      <c r="D43" s="278"/>
      <c r="E43" s="1339" t="s">
        <v>115</v>
      </c>
      <c r="F43" s="145"/>
      <c r="G43" s="1698" t="s">
        <v>152</v>
      </c>
      <c r="H43" s="401" t="s">
        <v>22</v>
      </c>
      <c r="I43" s="1549" t="s">
        <v>91</v>
      </c>
      <c r="J43" s="4" t="s">
        <v>23</v>
      </c>
      <c r="K43" s="196">
        <v>50</v>
      </c>
      <c r="L43" s="1582" t="s">
        <v>116</v>
      </c>
      <c r="M43" s="201" t="s">
        <v>117</v>
      </c>
      <c r="N43" s="414"/>
      <c r="O43" s="412"/>
      <c r="P43" s="11"/>
    </row>
    <row r="44" spans="1:20" s="1" customFormat="1" ht="17.25" customHeight="1" thickBot="1" x14ac:dyDescent="0.25">
      <c r="A44" s="97"/>
      <c r="B44" s="44"/>
      <c r="C44" s="163"/>
      <c r="D44" s="276"/>
      <c r="E44" s="1327"/>
      <c r="F44" s="146"/>
      <c r="G44" s="1699"/>
      <c r="H44" s="417"/>
      <c r="I44" s="1550"/>
      <c r="J44" s="165" t="s">
        <v>34</v>
      </c>
      <c r="K44" s="183">
        <f>K43</f>
        <v>50</v>
      </c>
      <c r="L44" s="1354"/>
      <c r="M44" s="142"/>
      <c r="N44" s="412"/>
      <c r="O44" s="412"/>
    </row>
    <row r="45" spans="1:20" s="1" customFormat="1" ht="28.5" customHeight="1" x14ac:dyDescent="0.2">
      <c r="A45" s="41" t="s">
        <v>16</v>
      </c>
      <c r="B45" s="42" t="s">
        <v>35</v>
      </c>
      <c r="C45" s="426" t="s">
        <v>58</v>
      </c>
      <c r="D45" s="427"/>
      <c r="E45" s="444" t="s">
        <v>172</v>
      </c>
      <c r="F45" s="431"/>
      <c r="G45" s="428"/>
      <c r="H45" s="432"/>
      <c r="I45" s="1710" t="s">
        <v>91</v>
      </c>
      <c r="J45" s="437"/>
      <c r="K45" s="440"/>
      <c r="L45" s="443"/>
      <c r="M45" s="333"/>
      <c r="N45" s="412"/>
      <c r="O45" s="412"/>
    </row>
    <row r="46" spans="1:20" s="1" customFormat="1" ht="31.5" customHeight="1" x14ac:dyDescent="0.2">
      <c r="A46" s="97"/>
      <c r="B46" s="44"/>
      <c r="C46" s="163"/>
      <c r="D46" s="424"/>
      <c r="E46" s="445" t="s">
        <v>173</v>
      </c>
      <c r="F46" s="433"/>
      <c r="G46" s="423"/>
      <c r="H46" s="434"/>
      <c r="I46" s="1711"/>
      <c r="J46" s="438"/>
      <c r="K46" s="441"/>
      <c r="L46" s="447" t="s">
        <v>176</v>
      </c>
      <c r="M46" s="448" t="s">
        <v>52</v>
      </c>
      <c r="N46" s="412"/>
      <c r="O46" s="412"/>
      <c r="T46" s="11"/>
    </row>
    <row r="47" spans="1:20" s="1" customFormat="1" ht="31.5" customHeight="1" x14ac:dyDescent="0.2">
      <c r="A47" s="97"/>
      <c r="B47" s="44"/>
      <c r="C47" s="163"/>
      <c r="D47" s="424"/>
      <c r="E47" s="445" t="s">
        <v>174</v>
      </c>
      <c r="F47" s="433"/>
      <c r="G47" s="423"/>
      <c r="H47" s="434"/>
      <c r="I47" s="349"/>
      <c r="J47" s="438"/>
      <c r="K47" s="441"/>
      <c r="L47" s="447" t="s">
        <v>176</v>
      </c>
      <c r="M47" s="448" t="s">
        <v>52</v>
      </c>
      <c r="N47" s="412"/>
      <c r="O47" s="412"/>
      <c r="T47" s="11"/>
    </row>
    <row r="48" spans="1:20" s="1" customFormat="1" ht="54" customHeight="1" thickBot="1" x14ac:dyDescent="0.25">
      <c r="A48" s="32"/>
      <c r="B48" s="33"/>
      <c r="C48" s="256"/>
      <c r="D48" s="429"/>
      <c r="E48" s="446" t="s">
        <v>175</v>
      </c>
      <c r="F48" s="435"/>
      <c r="G48" s="430"/>
      <c r="H48" s="436"/>
      <c r="I48" s="350"/>
      <c r="J48" s="439"/>
      <c r="K48" s="442"/>
      <c r="L48" s="449" t="s">
        <v>177</v>
      </c>
      <c r="M48" s="450" t="s">
        <v>52</v>
      </c>
      <c r="N48" s="412"/>
      <c r="O48" s="412"/>
    </row>
    <row r="49" spans="1:22" s="1" customFormat="1" ht="15.75" customHeight="1" thickBot="1" x14ac:dyDescent="0.25">
      <c r="A49" s="425" t="s">
        <v>16</v>
      </c>
      <c r="B49" s="421" t="s">
        <v>35</v>
      </c>
      <c r="C49" s="1701" t="s">
        <v>44</v>
      </c>
      <c r="D49" s="1525"/>
      <c r="E49" s="1525"/>
      <c r="F49" s="1525"/>
      <c r="G49" s="1525"/>
      <c r="H49" s="1525"/>
      <c r="I49" s="1525"/>
      <c r="J49" s="1358"/>
      <c r="K49" s="422">
        <f>K38+K35+K40+K42+K44</f>
        <v>1027.4000000000001</v>
      </c>
      <c r="L49" s="1713"/>
      <c r="M49" s="1714"/>
      <c r="N49" s="414"/>
      <c r="O49" s="413"/>
      <c r="P49" s="198"/>
    </row>
    <row r="50" spans="1:22" s="1" customFormat="1" ht="13.5" thickBot="1" x14ac:dyDescent="0.25">
      <c r="A50" s="2" t="s">
        <v>16</v>
      </c>
      <c r="B50" s="40" t="s">
        <v>39</v>
      </c>
      <c r="C50" s="1702" t="s">
        <v>54</v>
      </c>
      <c r="D50" s="1363"/>
      <c r="E50" s="1363"/>
      <c r="F50" s="1363"/>
      <c r="G50" s="1363"/>
      <c r="H50" s="1363"/>
      <c r="I50" s="1363"/>
      <c r="J50" s="1363"/>
      <c r="K50" s="1363"/>
      <c r="L50" s="1363"/>
      <c r="M50" s="1365"/>
      <c r="N50" s="414"/>
      <c r="O50" s="413"/>
      <c r="R50" s="1" t="s">
        <v>167</v>
      </c>
    </row>
    <row r="51" spans="1:22" s="1" customFormat="1" ht="15.75" customHeight="1" x14ac:dyDescent="0.2">
      <c r="A51" s="1596" t="s">
        <v>16</v>
      </c>
      <c r="B51" s="1369" t="s">
        <v>39</v>
      </c>
      <c r="C51" s="1418" t="s">
        <v>16</v>
      </c>
      <c r="D51" s="1675"/>
      <c r="E51" s="1421" t="s">
        <v>85</v>
      </c>
      <c r="F51" s="268" t="s">
        <v>55</v>
      </c>
      <c r="G51" s="1703" t="s">
        <v>153</v>
      </c>
      <c r="H51" s="1527" t="s">
        <v>53</v>
      </c>
      <c r="I51" s="408" t="s">
        <v>124</v>
      </c>
      <c r="J51" s="192" t="s">
        <v>37</v>
      </c>
      <c r="K51" s="209">
        <v>252</v>
      </c>
      <c r="L51" s="391" t="s">
        <v>102</v>
      </c>
      <c r="M51" s="259">
        <v>100</v>
      </c>
      <c r="N51" s="412"/>
      <c r="O51" s="414"/>
      <c r="Q51" s="11"/>
    </row>
    <row r="52" spans="1:22" s="1" customFormat="1" ht="18.75" customHeight="1" x14ac:dyDescent="0.2">
      <c r="A52" s="1597"/>
      <c r="B52" s="1370"/>
      <c r="C52" s="1419"/>
      <c r="D52" s="1677"/>
      <c r="E52" s="1422"/>
      <c r="F52" s="1430" t="s">
        <v>97</v>
      </c>
      <c r="G52" s="1704"/>
      <c r="H52" s="1627"/>
      <c r="I52" s="1712" t="s">
        <v>94</v>
      </c>
      <c r="J52" s="211" t="s">
        <v>23</v>
      </c>
      <c r="K52" s="169">
        <v>20</v>
      </c>
      <c r="L52" s="1647" t="s">
        <v>122</v>
      </c>
      <c r="M52" s="259">
        <v>1</v>
      </c>
      <c r="N52" s="412"/>
      <c r="O52" s="414"/>
      <c r="Q52" s="11"/>
      <c r="V52" s="11"/>
    </row>
    <row r="53" spans="1:22" s="1" customFormat="1" ht="18.75" customHeight="1" x14ac:dyDescent="0.2">
      <c r="A53" s="1597"/>
      <c r="B53" s="1370"/>
      <c r="C53" s="1419"/>
      <c r="D53" s="1677"/>
      <c r="E53" s="1423"/>
      <c r="F53" s="1431"/>
      <c r="G53" s="1704"/>
      <c r="H53" s="1628"/>
      <c r="I53" s="1674"/>
      <c r="J53" s="211" t="s">
        <v>56</v>
      </c>
      <c r="K53" s="140">
        <v>11.8</v>
      </c>
      <c r="L53" s="1648"/>
      <c r="M53" s="260"/>
      <c r="N53" s="412"/>
      <c r="O53" s="413"/>
      <c r="Q53" s="11"/>
    </row>
    <row r="54" spans="1:22" s="1" customFormat="1" ht="15.75" customHeight="1" thickBot="1" x14ac:dyDescent="0.25">
      <c r="A54" s="1598"/>
      <c r="B54" s="1371"/>
      <c r="C54" s="1420"/>
      <c r="D54" s="1676"/>
      <c r="E54" s="1424"/>
      <c r="F54" s="1432"/>
      <c r="G54" s="1705"/>
      <c r="H54" s="1528"/>
      <c r="I54" s="1536"/>
      <c r="J54" s="217" t="s">
        <v>34</v>
      </c>
      <c r="K54" s="240">
        <f>SUM(K51:K53)</f>
        <v>283.8</v>
      </c>
      <c r="L54" s="392"/>
      <c r="M54" s="260"/>
      <c r="N54" s="412"/>
      <c r="O54" s="414"/>
    </row>
    <row r="55" spans="1:22" s="1" customFormat="1" ht="39.75" hidden="1" customHeight="1" x14ac:dyDescent="0.2">
      <c r="A55" s="1685" t="s">
        <v>16</v>
      </c>
      <c r="B55" s="1687" t="s">
        <v>39</v>
      </c>
      <c r="C55" s="1689" t="s">
        <v>35</v>
      </c>
      <c r="D55" s="1675"/>
      <c r="E55" s="1691" t="s">
        <v>88</v>
      </c>
      <c r="F55" s="147" t="s">
        <v>97</v>
      </c>
      <c r="G55" s="1681" t="s">
        <v>157</v>
      </c>
      <c r="H55" s="1693" t="s">
        <v>53</v>
      </c>
      <c r="I55" s="220" t="s">
        <v>123</v>
      </c>
      <c r="J55" s="56" t="s">
        <v>37</v>
      </c>
      <c r="K55" s="37">
        <v>0</v>
      </c>
      <c r="L55" s="398" t="s">
        <v>102</v>
      </c>
      <c r="M55" s="393">
        <v>0</v>
      </c>
      <c r="N55" s="414"/>
      <c r="O55" s="414"/>
    </row>
    <row r="56" spans="1:22" s="1" customFormat="1" ht="18" hidden="1" customHeight="1" thickBot="1" x14ac:dyDescent="0.25">
      <c r="A56" s="1686"/>
      <c r="B56" s="1688"/>
      <c r="C56" s="1690"/>
      <c r="D56" s="1676"/>
      <c r="E56" s="1692"/>
      <c r="F56" s="269" t="s">
        <v>55</v>
      </c>
      <c r="G56" s="1683"/>
      <c r="H56" s="1694"/>
      <c r="I56" s="221"/>
      <c r="J56" s="217" t="s">
        <v>34</v>
      </c>
      <c r="K56" s="22">
        <f>SUM(K55:K55)</f>
        <v>0</v>
      </c>
      <c r="L56" s="222"/>
      <c r="M56" s="224"/>
      <c r="N56" s="412"/>
      <c r="O56" s="412"/>
      <c r="P56" s="11"/>
    </row>
    <row r="57" spans="1:22" s="1" customFormat="1" ht="18" customHeight="1" x14ac:dyDescent="0.2">
      <c r="A57" s="1596" t="s">
        <v>16</v>
      </c>
      <c r="B57" s="1369" t="s">
        <v>39</v>
      </c>
      <c r="C57" s="1372" t="s">
        <v>39</v>
      </c>
      <c r="D57" s="1675"/>
      <c r="E57" s="1375" t="s">
        <v>129</v>
      </c>
      <c r="F57" s="1378" t="s">
        <v>98</v>
      </c>
      <c r="G57" s="1681" t="s">
        <v>155</v>
      </c>
      <c r="H57" s="1527" t="s">
        <v>53</v>
      </c>
      <c r="I57" s="1535" t="s">
        <v>123</v>
      </c>
      <c r="J57" s="64" t="s">
        <v>168</v>
      </c>
      <c r="K57" s="37">
        <v>40</v>
      </c>
      <c r="L57" s="1413" t="s">
        <v>119</v>
      </c>
      <c r="M57" s="393">
        <v>1</v>
      </c>
      <c r="N57" s="412"/>
      <c r="O57" s="414"/>
    </row>
    <row r="58" spans="1:22" s="1" customFormat="1" ht="18" customHeight="1" x14ac:dyDescent="0.2">
      <c r="A58" s="1597"/>
      <c r="B58" s="1370"/>
      <c r="C58" s="1373"/>
      <c r="D58" s="1677"/>
      <c r="E58" s="1376"/>
      <c r="F58" s="1379"/>
      <c r="G58" s="1682"/>
      <c r="H58" s="1629"/>
      <c r="I58" s="1674"/>
      <c r="J58" s="235" t="s">
        <v>93</v>
      </c>
      <c r="K58" s="30"/>
      <c r="L58" s="1414"/>
      <c r="M58" s="394"/>
      <c r="N58" s="412"/>
      <c r="O58" s="414"/>
    </row>
    <row r="59" spans="1:22" s="1" customFormat="1" ht="15.75" customHeight="1" thickBot="1" x14ac:dyDescent="0.25">
      <c r="A59" s="1598"/>
      <c r="B59" s="1371"/>
      <c r="C59" s="1374"/>
      <c r="D59" s="1676"/>
      <c r="E59" s="1377"/>
      <c r="F59" s="144" t="s">
        <v>55</v>
      </c>
      <c r="G59" s="1683"/>
      <c r="H59" s="1528"/>
      <c r="I59" s="409"/>
      <c r="J59" s="399" t="s">
        <v>34</v>
      </c>
      <c r="K59" s="200">
        <f>SUM(K57:K58)</f>
        <v>40</v>
      </c>
      <c r="L59" s="354"/>
      <c r="M59" s="36"/>
      <c r="N59" s="412"/>
      <c r="O59" s="412"/>
    </row>
    <row r="60" spans="1:22" s="1" customFormat="1" ht="19.5" customHeight="1" x14ac:dyDescent="0.2">
      <c r="A60" s="1596" t="s">
        <v>16</v>
      </c>
      <c r="B60" s="1369" t="s">
        <v>39</v>
      </c>
      <c r="C60" s="1372" t="s">
        <v>43</v>
      </c>
      <c r="D60" s="1675"/>
      <c r="E60" s="1406" t="s">
        <v>183</v>
      </c>
      <c r="F60" s="1722" t="s">
        <v>55</v>
      </c>
      <c r="G60" s="1678"/>
      <c r="H60" s="1443" t="s">
        <v>52</v>
      </c>
      <c r="I60" s="1534" t="s">
        <v>185</v>
      </c>
      <c r="J60" s="255" t="s">
        <v>23</v>
      </c>
      <c r="K60" s="66">
        <v>1000</v>
      </c>
      <c r="L60" s="1385" t="s">
        <v>184</v>
      </c>
      <c r="M60" s="261"/>
      <c r="N60" s="1489"/>
      <c r="O60" s="412"/>
    </row>
    <row r="61" spans="1:22" s="1" customFormat="1" ht="19.5" customHeight="1" thickBot="1" x14ac:dyDescent="0.25">
      <c r="A61" s="1598"/>
      <c r="B61" s="1371"/>
      <c r="C61" s="1374"/>
      <c r="D61" s="1676"/>
      <c r="E61" s="1407"/>
      <c r="F61" s="1723"/>
      <c r="G61" s="1680"/>
      <c r="H61" s="1444"/>
      <c r="I61" s="1531"/>
      <c r="J61" s="399" t="s">
        <v>34</v>
      </c>
      <c r="K61" s="158">
        <f>SUM(K60:K60)</f>
        <v>1000</v>
      </c>
      <c r="L61" s="1387"/>
      <c r="M61" s="263"/>
      <c r="N61" s="1490"/>
      <c r="O61" s="412"/>
    </row>
    <row r="62" spans="1:22" s="1" customFormat="1" ht="19.5" customHeight="1" x14ac:dyDescent="0.2">
      <c r="A62" s="1596" t="s">
        <v>16</v>
      </c>
      <c r="B62" s="1369" t="s">
        <v>39</v>
      </c>
      <c r="C62" s="1372" t="s">
        <v>57</v>
      </c>
      <c r="D62" s="1675"/>
      <c r="E62" s="1391" t="s">
        <v>86</v>
      </c>
      <c r="F62" s="270" t="s">
        <v>55</v>
      </c>
      <c r="G62" s="1678" t="s">
        <v>154</v>
      </c>
      <c r="H62" s="1527" t="s">
        <v>53</v>
      </c>
      <c r="I62" s="1535" t="s">
        <v>94</v>
      </c>
      <c r="J62" s="64" t="s">
        <v>168</v>
      </c>
      <c r="K62" s="37">
        <v>35</v>
      </c>
      <c r="L62" s="1385" t="s">
        <v>61</v>
      </c>
      <c r="M62" s="261">
        <v>100</v>
      </c>
      <c r="N62" s="414"/>
      <c r="O62" s="414"/>
    </row>
    <row r="63" spans="1:22" s="1" customFormat="1" ht="22.5" customHeight="1" x14ac:dyDescent="0.2">
      <c r="A63" s="1597"/>
      <c r="B63" s="1370"/>
      <c r="C63" s="1373"/>
      <c r="D63" s="1677"/>
      <c r="E63" s="1392"/>
      <c r="F63" s="1416" t="s">
        <v>97</v>
      </c>
      <c r="G63" s="1679"/>
      <c r="H63" s="1629"/>
      <c r="I63" s="1674"/>
      <c r="J63" s="67" t="s">
        <v>56</v>
      </c>
      <c r="K63" s="159"/>
      <c r="L63" s="1386"/>
      <c r="M63" s="262"/>
      <c r="N63" s="412"/>
      <c r="O63" s="414"/>
      <c r="P63" s="11"/>
    </row>
    <row r="64" spans="1:22" s="1" customFormat="1" ht="15.75" customHeight="1" thickBot="1" x14ac:dyDescent="0.25">
      <c r="A64" s="1598"/>
      <c r="B64" s="1371"/>
      <c r="C64" s="1374"/>
      <c r="D64" s="1676"/>
      <c r="E64" s="1393"/>
      <c r="F64" s="1417"/>
      <c r="G64" s="1680"/>
      <c r="H64" s="1528"/>
      <c r="I64" s="1536"/>
      <c r="J64" s="399" t="s">
        <v>34</v>
      </c>
      <c r="K64" s="22">
        <f>SUM(K62:K63)</f>
        <v>35</v>
      </c>
      <c r="L64" s="1387"/>
      <c r="M64" s="263"/>
      <c r="N64" s="412"/>
      <c r="O64" s="412"/>
    </row>
    <row r="65" spans="1:23" s="1" customFormat="1" ht="36" customHeight="1" x14ac:dyDescent="0.2">
      <c r="A65" s="395" t="s">
        <v>16</v>
      </c>
      <c r="B65" s="396" t="s">
        <v>39</v>
      </c>
      <c r="C65" s="397" t="s">
        <v>59</v>
      </c>
      <c r="D65" s="274"/>
      <c r="E65" s="472" t="s">
        <v>134</v>
      </c>
      <c r="F65" s="1378" t="s">
        <v>97</v>
      </c>
      <c r="G65" s="1681" t="s">
        <v>156</v>
      </c>
      <c r="H65" s="400" t="s">
        <v>103</v>
      </c>
      <c r="I65" s="1535" t="s">
        <v>131</v>
      </c>
      <c r="J65" s="135"/>
      <c r="K65" s="21"/>
      <c r="L65" s="455"/>
      <c r="M65" s="470"/>
      <c r="N65" s="412"/>
      <c r="O65" s="412"/>
    </row>
    <row r="66" spans="1:23" s="1" customFormat="1" ht="43.5" customHeight="1" x14ac:dyDescent="0.2">
      <c r="A66" s="465"/>
      <c r="B66" s="466"/>
      <c r="C66" s="467"/>
      <c r="D66" s="274"/>
      <c r="E66" s="476" t="s">
        <v>139</v>
      </c>
      <c r="F66" s="1379"/>
      <c r="G66" s="1682"/>
      <c r="H66" s="469"/>
      <c r="I66" s="1674"/>
      <c r="J66" s="67" t="s">
        <v>23</v>
      </c>
      <c r="K66" s="159">
        <v>60.2</v>
      </c>
      <c r="L66" s="245" t="s">
        <v>132</v>
      </c>
      <c r="M66" s="478">
        <v>162.66999999999999</v>
      </c>
      <c r="N66" s="412"/>
      <c r="O66" s="412"/>
    </row>
    <row r="67" spans="1:23" s="1" customFormat="1" ht="17.25" customHeight="1" x14ac:dyDescent="0.2">
      <c r="A67" s="465"/>
      <c r="B67" s="466"/>
      <c r="C67" s="467"/>
      <c r="D67" s="274"/>
      <c r="E67" s="474" t="s">
        <v>135</v>
      </c>
      <c r="F67" s="1379"/>
      <c r="G67" s="1682"/>
      <c r="H67" s="469"/>
      <c r="I67" s="1674"/>
      <c r="J67" s="477" t="s">
        <v>23</v>
      </c>
      <c r="K67" s="137">
        <v>80</v>
      </c>
      <c r="L67" s="1354" t="s">
        <v>130</v>
      </c>
      <c r="M67" s="475">
        <v>100</v>
      </c>
      <c r="N67" s="412"/>
      <c r="O67" s="412"/>
    </row>
    <row r="68" spans="1:23" s="1" customFormat="1" ht="16.5" customHeight="1" thickBot="1" x14ac:dyDescent="0.25">
      <c r="A68" s="395"/>
      <c r="B68" s="396"/>
      <c r="C68" s="397"/>
      <c r="D68" s="274"/>
      <c r="E68" s="473"/>
      <c r="F68" s="1673"/>
      <c r="G68" s="1683"/>
      <c r="H68" s="400"/>
      <c r="I68" s="1536"/>
      <c r="J68" s="399" t="s">
        <v>34</v>
      </c>
      <c r="K68" s="158">
        <f>SUM(K66:K67)</f>
        <v>140.19999999999999</v>
      </c>
      <c r="L68" s="1355"/>
      <c r="M68" s="471"/>
      <c r="N68" s="412"/>
      <c r="O68" s="412"/>
    </row>
    <row r="69" spans="1:23" s="1" customFormat="1" ht="27.75" customHeight="1" x14ac:dyDescent="0.2">
      <c r="A69" s="1596" t="s">
        <v>16</v>
      </c>
      <c r="B69" s="1369" t="s">
        <v>39</v>
      </c>
      <c r="C69" s="1372" t="s">
        <v>60</v>
      </c>
      <c r="D69" s="1675"/>
      <c r="E69" s="1406" t="s">
        <v>186</v>
      </c>
      <c r="F69" s="1641"/>
      <c r="G69" s="1678"/>
      <c r="H69" s="1443" t="s">
        <v>103</v>
      </c>
      <c r="I69" s="1534" t="s">
        <v>128</v>
      </c>
      <c r="J69" s="70" t="s">
        <v>23</v>
      </c>
      <c r="K69" s="242">
        <v>40</v>
      </c>
      <c r="L69" s="1582" t="s">
        <v>187</v>
      </c>
      <c r="M69" s="1726">
        <v>100</v>
      </c>
      <c r="N69" s="412"/>
      <c r="O69" s="412"/>
    </row>
    <row r="70" spans="1:23" s="1" customFormat="1" ht="15.75" customHeight="1" thickBot="1" x14ac:dyDescent="0.25">
      <c r="A70" s="1598"/>
      <c r="B70" s="1371"/>
      <c r="C70" s="1374"/>
      <c r="D70" s="1676"/>
      <c r="E70" s="1407"/>
      <c r="F70" s="1642"/>
      <c r="G70" s="1680"/>
      <c r="H70" s="1444"/>
      <c r="I70" s="1531"/>
      <c r="J70" s="468" t="s">
        <v>34</v>
      </c>
      <c r="K70" s="158">
        <f>SUM(K69)</f>
        <v>40</v>
      </c>
      <c r="L70" s="1355"/>
      <c r="M70" s="1727"/>
      <c r="N70" s="412"/>
      <c r="O70" s="412"/>
    </row>
    <row r="71" spans="1:23" s="1" customFormat="1" ht="15" customHeight="1" thickBot="1" x14ac:dyDescent="0.25">
      <c r="A71" s="71" t="s">
        <v>16</v>
      </c>
      <c r="B71" s="38" t="s">
        <v>39</v>
      </c>
      <c r="C71" s="1434" t="s">
        <v>44</v>
      </c>
      <c r="D71" s="1435"/>
      <c r="E71" s="1435"/>
      <c r="F71" s="1435"/>
      <c r="G71" s="1435"/>
      <c r="H71" s="1435"/>
      <c r="I71" s="1435"/>
      <c r="J71" s="1436"/>
      <c r="K71" s="184">
        <f>K61+K59+K56+K54+K64+K68+K70</f>
        <v>1539</v>
      </c>
      <c r="L71" s="1437"/>
      <c r="M71" s="1439"/>
      <c r="N71" s="412"/>
      <c r="O71" s="412"/>
    </row>
    <row r="72" spans="1:23" s="1" customFormat="1" ht="13.5" thickBot="1" x14ac:dyDescent="0.25">
      <c r="A72" s="265" t="s">
        <v>16</v>
      </c>
      <c r="B72" s="1604" t="s">
        <v>64</v>
      </c>
      <c r="C72" s="1605"/>
      <c r="D72" s="1605"/>
      <c r="E72" s="1605"/>
      <c r="F72" s="1605"/>
      <c r="G72" s="1605"/>
      <c r="H72" s="1605"/>
      <c r="I72" s="1605"/>
      <c r="J72" s="1606"/>
      <c r="K72" s="253">
        <f>K71+K49+K29</f>
        <v>3605.8</v>
      </c>
      <c r="L72" s="1607"/>
      <c r="M72" s="1609"/>
      <c r="N72" s="412"/>
      <c r="O72" s="412"/>
    </row>
    <row r="73" spans="1:23" s="1" customFormat="1" ht="13.5" thickBot="1" x14ac:dyDescent="0.25">
      <c r="A73" s="73" t="s">
        <v>65</v>
      </c>
      <c r="B73" s="1610" t="s">
        <v>66</v>
      </c>
      <c r="C73" s="1611"/>
      <c r="D73" s="1611"/>
      <c r="E73" s="1611"/>
      <c r="F73" s="1611"/>
      <c r="G73" s="1611"/>
      <c r="H73" s="1611"/>
      <c r="I73" s="1611"/>
      <c r="J73" s="1612"/>
      <c r="K73" s="254">
        <f>K72</f>
        <v>3605.8</v>
      </c>
      <c r="L73" s="1613"/>
      <c r="M73" s="1615"/>
      <c r="N73" s="412"/>
      <c r="O73" s="412"/>
    </row>
    <row r="74" spans="1:23" s="174" customFormat="1" ht="15" customHeight="1" x14ac:dyDescent="0.2">
      <c r="A74" s="1707" t="s">
        <v>179</v>
      </c>
      <c r="B74" s="1707"/>
      <c r="C74" s="1707"/>
      <c r="D74" s="1707"/>
      <c r="E74" s="1707"/>
      <c r="F74" s="1707"/>
      <c r="G74" s="1707"/>
      <c r="H74" s="1707"/>
      <c r="I74" s="1707"/>
      <c r="J74" s="1707"/>
      <c r="K74" s="1707"/>
      <c r="L74" s="1707"/>
      <c r="M74" s="1707"/>
      <c r="N74" s="1707"/>
      <c r="O74" s="1707"/>
      <c r="P74" s="1707"/>
      <c r="Q74" s="1707"/>
      <c r="R74" s="1707"/>
      <c r="S74" s="1707"/>
      <c r="T74" s="1707"/>
      <c r="U74" s="1707"/>
      <c r="V74" s="1707"/>
      <c r="W74" s="1707"/>
    </row>
    <row r="75" spans="1:23" s="1" customFormat="1" ht="15.75" customHeight="1" thickBot="1" x14ac:dyDescent="0.25">
      <c r="A75" s="75"/>
      <c r="B75" s="1537" t="s">
        <v>67</v>
      </c>
      <c r="C75" s="1537"/>
      <c r="D75" s="1537"/>
      <c r="E75" s="1537"/>
      <c r="F75" s="1537"/>
      <c r="G75" s="1537"/>
      <c r="H75" s="1537"/>
      <c r="I75" s="1537"/>
      <c r="J75" s="1537"/>
      <c r="K75" s="1537"/>
      <c r="L75" s="76"/>
      <c r="M75" s="202"/>
      <c r="N75" s="413"/>
      <c r="O75" s="412"/>
    </row>
    <row r="76" spans="1:23" s="1" customFormat="1" ht="42.75" customHeight="1" x14ac:dyDescent="0.2">
      <c r="A76" s="77"/>
      <c r="B76" s="1467" t="s">
        <v>68</v>
      </c>
      <c r="C76" s="1468"/>
      <c r="D76" s="1468"/>
      <c r="E76" s="1468"/>
      <c r="F76" s="1468"/>
      <c r="G76" s="1468"/>
      <c r="H76" s="1468"/>
      <c r="I76" s="1538"/>
      <c r="J76" s="1469"/>
      <c r="K76" s="258" t="s">
        <v>142</v>
      </c>
      <c r="L76" s="390"/>
      <c r="M76" s="390"/>
      <c r="N76" s="412"/>
      <c r="O76" s="412"/>
    </row>
    <row r="77" spans="1:23" s="1" customFormat="1" ht="15" customHeight="1" x14ac:dyDescent="0.2">
      <c r="A77" s="77"/>
      <c r="B77" s="1601" t="s">
        <v>70</v>
      </c>
      <c r="C77" s="1602"/>
      <c r="D77" s="1602"/>
      <c r="E77" s="1602"/>
      <c r="F77" s="1602"/>
      <c r="G77" s="1602"/>
      <c r="H77" s="1602"/>
      <c r="I77" s="1706"/>
      <c r="J77" s="1603"/>
      <c r="K77" s="207">
        <f>SUM(K78:K84)</f>
        <v>3577.4000000000005</v>
      </c>
      <c r="L77" s="388"/>
      <c r="M77" s="388"/>
      <c r="N77" s="412"/>
      <c r="O77" s="412"/>
    </row>
    <row r="78" spans="1:23" s="1" customFormat="1" ht="15" customHeight="1" x14ac:dyDescent="0.2">
      <c r="A78" s="77"/>
      <c r="B78" s="1458" t="s">
        <v>71</v>
      </c>
      <c r="C78" s="1459"/>
      <c r="D78" s="1459"/>
      <c r="E78" s="1459"/>
      <c r="F78" s="1459"/>
      <c r="G78" s="1459"/>
      <c r="H78" s="1459"/>
      <c r="I78" s="1522"/>
      <c r="J78" s="1460"/>
      <c r="K78" s="79">
        <f>SUMIF(J13:J69,"SB",K13:K69)</f>
        <v>1623.5000000000002</v>
      </c>
      <c r="L78" s="389"/>
      <c r="M78" s="389"/>
      <c r="N78" s="412"/>
      <c r="O78" s="412"/>
    </row>
    <row r="79" spans="1:23" s="1" customFormat="1" ht="15" customHeight="1" x14ac:dyDescent="0.2">
      <c r="A79" s="77"/>
      <c r="B79" s="1450" t="s">
        <v>169</v>
      </c>
      <c r="C79" s="1451"/>
      <c r="D79" s="1451"/>
      <c r="E79" s="1451"/>
      <c r="F79" s="1451"/>
      <c r="G79" s="1451"/>
      <c r="H79" s="1451"/>
      <c r="I79" s="1451"/>
      <c r="J79" s="1452"/>
      <c r="K79" s="79">
        <f>SUMIF(J14:J71,"SB(L)",K14:K71)</f>
        <v>75</v>
      </c>
      <c r="L79" s="389"/>
      <c r="M79" s="389"/>
      <c r="N79" s="412"/>
      <c r="O79" s="412"/>
    </row>
    <row r="80" spans="1:23" s="1" customFormat="1" ht="15" customHeight="1" x14ac:dyDescent="0.2">
      <c r="A80" s="77"/>
      <c r="B80" s="1450" t="s">
        <v>72</v>
      </c>
      <c r="C80" s="1451"/>
      <c r="D80" s="1451"/>
      <c r="E80" s="1451"/>
      <c r="F80" s="1451"/>
      <c r="G80" s="1451"/>
      <c r="H80" s="1451"/>
      <c r="I80" s="1451"/>
      <c r="J80" s="1452"/>
      <c r="K80" s="79">
        <f>SUMIF(J13:J68,J14,K13:K68)</f>
        <v>109.1</v>
      </c>
      <c r="L80" s="389"/>
      <c r="M80" s="389"/>
      <c r="N80" s="412"/>
      <c r="O80" s="412"/>
    </row>
    <row r="81" spans="1:15" s="1" customFormat="1" ht="15" customHeight="1" x14ac:dyDescent="0.2">
      <c r="A81" s="77"/>
      <c r="B81" s="1450" t="s">
        <v>107</v>
      </c>
      <c r="C81" s="1451"/>
      <c r="D81" s="1451"/>
      <c r="E81" s="1451"/>
      <c r="F81" s="1451"/>
      <c r="G81" s="1451"/>
      <c r="H81" s="1451"/>
      <c r="I81" s="1451"/>
      <c r="J81" s="1452"/>
      <c r="K81" s="79">
        <f>SUMIF(J13:J64,"SB(AAL)",K13:K64)</f>
        <v>39</v>
      </c>
      <c r="L81" s="389"/>
      <c r="M81" s="389"/>
      <c r="N81" s="412"/>
      <c r="O81" s="412"/>
    </row>
    <row r="82" spans="1:15" s="1" customFormat="1" ht="15" customHeight="1" x14ac:dyDescent="0.2">
      <c r="A82" s="77"/>
      <c r="B82" s="1458" t="s">
        <v>73</v>
      </c>
      <c r="C82" s="1459"/>
      <c r="D82" s="1459"/>
      <c r="E82" s="1459"/>
      <c r="F82" s="1459"/>
      <c r="G82" s="1459"/>
      <c r="H82" s="1459"/>
      <c r="I82" s="1522"/>
      <c r="J82" s="1460"/>
      <c r="K82" s="79">
        <f>SUMIF(J13:J68,"sb(sp)",K13:K68)</f>
        <v>18.2</v>
      </c>
      <c r="L82" s="389"/>
      <c r="M82" s="389"/>
      <c r="N82" s="412"/>
      <c r="O82" s="412"/>
    </row>
    <row r="83" spans="1:15" s="1" customFormat="1" ht="15" customHeight="1" x14ac:dyDescent="0.2">
      <c r="A83" s="77"/>
      <c r="B83" s="1450" t="s">
        <v>163</v>
      </c>
      <c r="C83" s="1451"/>
      <c r="D83" s="1451"/>
      <c r="E83" s="1451"/>
      <c r="F83" s="1451"/>
      <c r="G83" s="1451"/>
      <c r="H83" s="1451"/>
      <c r="I83" s="1451"/>
      <c r="J83" s="1452"/>
      <c r="K83" s="79">
        <f>SUMIF(J13:J64,"SB(SPL)",K13:K64)</f>
        <v>4.9000000000000004</v>
      </c>
      <c r="L83" s="389"/>
      <c r="M83" s="389"/>
      <c r="N83" s="412"/>
      <c r="O83" s="412"/>
    </row>
    <row r="84" spans="1:15" s="1" customFormat="1" ht="15" customHeight="1" x14ac:dyDescent="0.2">
      <c r="A84" s="77"/>
      <c r="B84" s="1458" t="s">
        <v>74</v>
      </c>
      <c r="C84" s="1459"/>
      <c r="D84" s="1459"/>
      <c r="E84" s="1459"/>
      <c r="F84" s="1459"/>
      <c r="G84" s="1459"/>
      <c r="H84" s="1459"/>
      <c r="I84" s="1522"/>
      <c r="J84" s="1460"/>
      <c r="K84" s="79">
        <f>SUMIF(J13:J68,J31,K13:K68)</f>
        <v>1707.7</v>
      </c>
      <c r="L84" s="389"/>
      <c r="M84" s="389"/>
      <c r="N84" s="412"/>
      <c r="O84" s="412"/>
    </row>
    <row r="85" spans="1:15" s="1" customFormat="1" ht="15" customHeight="1" x14ac:dyDescent="0.2">
      <c r="A85" s="77"/>
      <c r="B85" s="1601" t="s">
        <v>75</v>
      </c>
      <c r="C85" s="1602"/>
      <c r="D85" s="1602"/>
      <c r="E85" s="1602"/>
      <c r="F85" s="1602"/>
      <c r="G85" s="1602"/>
      <c r="H85" s="1602"/>
      <c r="I85" s="1706"/>
      <c r="J85" s="1603"/>
      <c r="K85" s="78">
        <f>SUM(K86:K89)</f>
        <v>28.400000000000002</v>
      </c>
      <c r="L85" s="388"/>
      <c r="M85" s="388"/>
      <c r="N85" s="412"/>
      <c r="O85" s="412"/>
    </row>
    <row r="86" spans="1:15" s="1" customFormat="1" ht="15" customHeight="1" x14ac:dyDescent="0.2">
      <c r="A86" s="77"/>
      <c r="B86" s="1450" t="s">
        <v>77</v>
      </c>
      <c r="C86" s="1451"/>
      <c r="D86" s="1451"/>
      <c r="E86" s="1451"/>
      <c r="F86" s="1451"/>
      <c r="G86" s="1451"/>
      <c r="H86" s="1451"/>
      <c r="I86" s="1451"/>
      <c r="J86" s="1452"/>
      <c r="K86" s="208">
        <f>SUMIF(J13:J68,"es",K13:K68)</f>
        <v>0</v>
      </c>
      <c r="L86" s="389"/>
      <c r="M86" s="389"/>
      <c r="N86" s="412"/>
      <c r="O86" s="412"/>
    </row>
    <row r="87" spans="1:15" s="84" customFormat="1" ht="15" customHeight="1" x14ac:dyDescent="0.2">
      <c r="A87" s="80"/>
      <c r="B87" s="1453" t="s">
        <v>76</v>
      </c>
      <c r="C87" s="1454"/>
      <c r="D87" s="1454"/>
      <c r="E87" s="1454"/>
      <c r="F87" s="1454"/>
      <c r="G87" s="1454"/>
      <c r="H87" s="1454"/>
      <c r="I87" s="1454"/>
      <c r="J87" s="1455"/>
      <c r="K87" s="31">
        <f>SUMIF(J13:J68,"PSDF",K13:K68)</f>
        <v>16.600000000000001</v>
      </c>
      <c r="L87" s="82"/>
      <c r="M87" s="204"/>
      <c r="N87" s="415"/>
      <c r="O87" s="415"/>
    </row>
    <row r="88" spans="1:15" s="1" customFormat="1" ht="15" customHeight="1" x14ac:dyDescent="0.2">
      <c r="A88" s="77"/>
      <c r="B88" s="1450" t="s">
        <v>95</v>
      </c>
      <c r="C88" s="1451"/>
      <c r="D88" s="1451"/>
      <c r="E88" s="1451"/>
      <c r="F88" s="1451"/>
      <c r="G88" s="1451"/>
      <c r="H88" s="1451"/>
      <c r="I88" s="1451"/>
      <c r="J88" s="1452"/>
      <c r="K88" s="79">
        <f>SUMIF(J13:J68,"lrvb",K13:K68)</f>
        <v>0</v>
      </c>
      <c r="L88" s="389"/>
      <c r="M88" s="389"/>
      <c r="N88" s="412"/>
      <c r="O88" s="412"/>
    </row>
    <row r="89" spans="1:15" s="1" customFormat="1" ht="15" customHeight="1" x14ac:dyDescent="0.2">
      <c r="A89" s="77"/>
      <c r="B89" s="1458" t="s">
        <v>78</v>
      </c>
      <c r="C89" s="1459"/>
      <c r="D89" s="1459"/>
      <c r="E89" s="1459"/>
      <c r="F89" s="1459"/>
      <c r="G89" s="1459"/>
      <c r="H89" s="1459"/>
      <c r="I89" s="1522"/>
      <c r="J89" s="1460"/>
      <c r="K89" s="79">
        <f>SUMIF(J13:J68,"kt",K13:K68)</f>
        <v>11.8</v>
      </c>
      <c r="L89" s="389"/>
      <c r="M89" s="389"/>
      <c r="N89" s="412"/>
      <c r="O89" s="412"/>
    </row>
    <row r="90" spans="1:15" s="1" customFormat="1" ht="15" customHeight="1" thickBot="1" x14ac:dyDescent="0.25">
      <c r="A90" s="85"/>
      <c r="B90" s="1461" t="s">
        <v>79</v>
      </c>
      <c r="C90" s="1462"/>
      <c r="D90" s="1462"/>
      <c r="E90" s="1462"/>
      <c r="F90" s="1462"/>
      <c r="G90" s="1462"/>
      <c r="H90" s="1462"/>
      <c r="I90" s="1462"/>
      <c r="J90" s="1463"/>
      <c r="K90" s="55">
        <f>K77+K85</f>
        <v>3605.8000000000006</v>
      </c>
      <c r="L90" s="388"/>
      <c r="M90" s="388"/>
      <c r="N90" s="412"/>
      <c r="O90" s="412"/>
    </row>
    <row r="91" spans="1:15" s="1" customFormat="1" ht="12.75" x14ac:dyDescent="0.2">
      <c r="A91" s="86"/>
      <c r="B91" s="87"/>
      <c r="C91" s="87"/>
      <c r="D91" s="87"/>
      <c r="E91" s="87"/>
      <c r="F91" s="136"/>
      <c r="G91" s="288"/>
      <c r="H91" s="161"/>
      <c r="I91" s="353"/>
      <c r="J91" s="88"/>
      <c r="K91" s="90"/>
      <c r="L91" s="77"/>
      <c r="M91" s="96"/>
      <c r="N91" s="412"/>
      <c r="O91" s="412"/>
    </row>
    <row r="92" spans="1:15" s="1" customFormat="1" ht="12.75" x14ac:dyDescent="0.2">
      <c r="A92" s="77"/>
      <c r="B92" s="77"/>
      <c r="C92" s="77"/>
      <c r="D92" s="91"/>
      <c r="E92" s="91"/>
      <c r="F92" s="96"/>
      <c r="G92" s="280"/>
      <c r="H92" s="161"/>
      <c r="I92" s="353"/>
      <c r="J92" s="88"/>
      <c r="K92" s="128"/>
      <c r="L92" s="91"/>
      <c r="M92" s="96"/>
      <c r="N92" s="412"/>
      <c r="O92" s="412"/>
    </row>
    <row r="93" spans="1:15" s="1" customFormat="1" ht="12.75" x14ac:dyDescent="0.2">
      <c r="A93" s="77"/>
      <c r="B93" s="77"/>
      <c r="C93" s="77"/>
      <c r="D93" s="91"/>
      <c r="E93" s="91"/>
      <c r="F93" s="96"/>
      <c r="G93" s="280"/>
      <c r="H93" s="161"/>
      <c r="I93" s="353"/>
      <c r="J93" s="88"/>
      <c r="K93" s="90"/>
      <c r="L93" s="77"/>
      <c r="M93" s="96"/>
      <c r="N93" s="412"/>
      <c r="O93" s="412"/>
    </row>
    <row r="95" spans="1:15" x14ac:dyDescent="0.25">
      <c r="J95" s="197"/>
    </row>
  </sheetData>
  <mergeCells count="158">
    <mergeCell ref="L69:L70"/>
    <mergeCell ref="M69:M70"/>
    <mergeCell ref="L67:L68"/>
    <mergeCell ref="A69:A70"/>
    <mergeCell ref="B69:B70"/>
    <mergeCell ref="C69:C70"/>
    <mergeCell ref="D69:D70"/>
    <mergeCell ref="E69:E70"/>
    <mergeCell ref="F69:F70"/>
    <mergeCell ref="G69:G70"/>
    <mergeCell ref="H69:H70"/>
    <mergeCell ref="I69:I70"/>
    <mergeCell ref="N60:N61"/>
    <mergeCell ref="F60:F61"/>
    <mergeCell ref="H60:H61"/>
    <mergeCell ref="L60:L61"/>
    <mergeCell ref="I60:I61"/>
    <mergeCell ref="A2:M2"/>
    <mergeCell ref="A3:M3"/>
    <mergeCell ref="A4:M4"/>
    <mergeCell ref="A5:M5"/>
    <mergeCell ref="A6:A8"/>
    <mergeCell ref="B6:B8"/>
    <mergeCell ref="C6:C8"/>
    <mergeCell ref="E6:E8"/>
    <mergeCell ref="F6:F8"/>
    <mergeCell ref="H6:H8"/>
    <mergeCell ref="J6:J8"/>
    <mergeCell ref="L6:M6"/>
    <mergeCell ref="L7:L8"/>
    <mergeCell ref="M7:M8"/>
    <mergeCell ref="C20:C22"/>
    <mergeCell ref="E20:E22"/>
    <mergeCell ref="F20:F22"/>
    <mergeCell ref="I20:I21"/>
    <mergeCell ref="I23:I24"/>
    <mergeCell ref="L26:L28"/>
    <mergeCell ref="B11:M11"/>
    <mergeCell ref="C12:M12"/>
    <mergeCell ref="K7:K8"/>
    <mergeCell ref="A9:M9"/>
    <mergeCell ref="A10:M10"/>
    <mergeCell ref="A13:A19"/>
    <mergeCell ref="B13:B19"/>
    <mergeCell ref="C13:C19"/>
    <mergeCell ref="H13:H19"/>
    <mergeCell ref="L13:L19"/>
    <mergeCell ref="F14:F15"/>
    <mergeCell ref="F16:F17"/>
    <mergeCell ref="F18:F19"/>
    <mergeCell ref="I6:I8"/>
    <mergeCell ref="C29:J29"/>
    <mergeCell ref="E36:E38"/>
    <mergeCell ref="F36:F38"/>
    <mergeCell ref="H36:H38"/>
    <mergeCell ref="E51:E54"/>
    <mergeCell ref="H51:H54"/>
    <mergeCell ref="E39:E40"/>
    <mergeCell ref="I31:I32"/>
    <mergeCell ref="I39:I40"/>
    <mergeCell ref="I41:I42"/>
    <mergeCell ref="I43:I44"/>
    <mergeCell ref="I36:I37"/>
    <mergeCell ref="E34:E35"/>
    <mergeCell ref="I45:I46"/>
    <mergeCell ref="C30:M30"/>
    <mergeCell ref="L52:L53"/>
    <mergeCell ref="I52:I54"/>
    <mergeCell ref="H41:H42"/>
    <mergeCell ref="L49:M49"/>
    <mergeCell ref="L43:L44"/>
    <mergeCell ref="F52:F54"/>
    <mergeCell ref="E31:E32"/>
    <mergeCell ref="B90:J90"/>
    <mergeCell ref="B84:J84"/>
    <mergeCell ref="B85:J85"/>
    <mergeCell ref="B87:J87"/>
    <mergeCell ref="B88:J88"/>
    <mergeCell ref="B86:J86"/>
    <mergeCell ref="B83:J83"/>
    <mergeCell ref="B89:J89"/>
    <mergeCell ref="B78:J78"/>
    <mergeCell ref="B79:J79"/>
    <mergeCell ref="L71:M71"/>
    <mergeCell ref="B72:J72"/>
    <mergeCell ref="L72:M72"/>
    <mergeCell ref="B73:J73"/>
    <mergeCell ref="B82:J82"/>
    <mergeCell ref="B75:K75"/>
    <mergeCell ref="B76:J76"/>
    <mergeCell ref="B81:J81"/>
    <mergeCell ref="B80:J80"/>
    <mergeCell ref="B77:J77"/>
    <mergeCell ref="L73:M73"/>
    <mergeCell ref="A74:W74"/>
    <mergeCell ref="C71:J71"/>
    <mergeCell ref="L62:L64"/>
    <mergeCell ref="F63:F64"/>
    <mergeCell ref="H39:H40"/>
    <mergeCell ref="C49:J49"/>
    <mergeCell ref="C50:M50"/>
    <mergeCell ref="C51:C54"/>
    <mergeCell ref="C62:C64"/>
    <mergeCell ref="G39:G40"/>
    <mergeCell ref="G41:G42"/>
    <mergeCell ref="G43:G44"/>
    <mergeCell ref="G51:G54"/>
    <mergeCell ref="G57:G59"/>
    <mergeCell ref="G55:G56"/>
    <mergeCell ref="L57:L58"/>
    <mergeCell ref="C57:C59"/>
    <mergeCell ref="E57:E59"/>
    <mergeCell ref="H57:H59"/>
    <mergeCell ref="E60:E61"/>
    <mergeCell ref="F57:F58"/>
    <mergeCell ref="D57:D59"/>
    <mergeCell ref="I57:I58"/>
    <mergeCell ref="L1:M1"/>
    <mergeCell ref="A55:A56"/>
    <mergeCell ref="B55:B56"/>
    <mergeCell ref="A51:A54"/>
    <mergeCell ref="B51:B54"/>
    <mergeCell ref="C55:C56"/>
    <mergeCell ref="E55:E56"/>
    <mergeCell ref="H55:H56"/>
    <mergeCell ref="D6:D8"/>
    <mergeCell ref="D51:D54"/>
    <mergeCell ref="D55:D56"/>
    <mergeCell ref="G6:G8"/>
    <mergeCell ref="G20:G22"/>
    <mergeCell ref="G23:G24"/>
    <mergeCell ref="G31:G32"/>
    <mergeCell ref="G36:G38"/>
    <mergeCell ref="L29:M29"/>
    <mergeCell ref="L36:L37"/>
    <mergeCell ref="E43:E44"/>
    <mergeCell ref="H31:H32"/>
    <mergeCell ref="E41:E42"/>
    <mergeCell ref="E23:E24"/>
    <mergeCell ref="H20:H22"/>
    <mergeCell ref="L20:L22"/>
    <mergeCell ref="A57:A59"/>
    <mergeCell ref="B57:B59"/>
    <mergeCell ref="A60:A61"/>
    <mergeCell ref="B60:B61"/>
    <mergeCell ref="C60:C61"/>
    <mergeCell ref="F65:F68"/>
    <mergeCell ref="I65:I68"/>
    <mergeCell ref="A62:A64"/>
    <mergeCell ref="B62:B64"/>
    <mergeCell ref="D60:D61"/>
    <mergeCell ref="D62:D64"/>
    <mergeCell ref="G62:G64"/>
    <mergeCell ref="G65:G68"/>
    <mergeCell ref="G60:G61"/>
    <mergeCell ref="E62:E64"/>
    <mergeCell ref="H62:H64"/>
    <mergeCell ref="I62:I64"/>
  </mergeCells>
  <printOptions horizontalCentered="1"/>
  <pageMargins left="0.78740157480314965" right="0" top="0.55118110236220474" bottom="0.55118110236220474" header="0.31496062992125984" footer="0.31496062992125984"/>
  <pageSetup paperSize="9" scale="81" fitToHeight="0" orientation="portrait" r:id="rId1"/>
  <rowBreaks count="2" manualBreakCount="2">
    <brk id="33" max="12" man="1"/>
    <brk id="73"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10</vt:i4>
      </vt:variant>
    </vt:vector>
  </HeadingPairs>
  <TitlesOfParts>
    <vt:vector size="15" baseType="lpstr">
      <vt:lpstr>13 programa</vt:lpstr>
      <vt:lpstr>Lyginamasis</vt:lpstr>
      <vt:lpstr>Aiškinamoji lentelė</vt:lpstr>
      <vt:lpstr>Lyginamasis variantas</vt:lpstr>
      <vt:lpstr>MVP 2017</vt:lpstr>
      <vt:lpstr>'13 programa'!Print_Area</vt:lpstr>
      <vt:lpstr>'Aiškinamoji lentelė'!Print_Area</vt:lpstr>
      <vt:lpstr>Lyginamasis!Print_Area</vt:lpstr>
      <vt:lpstr>'Lyginamasis variantas'!Print_Area</vt:lpstr>
      <vt:lpstr>'MVP 2017'!Print_Area</vt:lpstr>
      <vt:lpstr>'13 programa'!Print_Titles</vt:lpstr>
      <vt:lpstr>'Aiškinamoji lentelė'!Print_Titles</vt:lpstr>
      <vt:lpstr>Lyginamasis!Print_Titles</vt:lpstr>
      <vt:lpstr>'Lyginamasis variantas'!Print_Titles</vt:lpstr>
      <vt:lpstr>'MVP 2017'!Print_Titles</vt:lpstr>
    </vt:vector>
  </TitlesOfParts>
  <Company>valdyba.lan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admin</cp:lastModifiedBy>
  <cp:lastPrinted>2018-01-25T11:36:01Z</cp:lastPrinted>
  <dcterms:created xsi:type="dcterms:W3CDTF">2015-11-25T11:03:52Z</dcterms:created>
  <dcterms:modified xsi:type="dcterms:W3CDTF">2018-01-25T12:45:34Z</dcterms:modified>
</cp:coreProperties>
</file>