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avilys:35753/dhs/ofiles/ofiles/ee9ff13101c311e89b59dfb6e4b83662_fqgWop/21818cc001ca11e89b59dfb6e4b83662/lastVersion/bodyAttachments/"/>
    </mc:Choice>
  </mc:AlternateContent>
  <bookViews>
    <workbookView xWindow="0" yWindow="0" windowWidth="28800" windowHeight="12300"/>
  </bookViews>
  <sheets>
    <sheet name="3 programa" sheetId="14" r:id="rId1"/>
    <sheet name="Lyginamasis variantas" sheetId="16" state="hidden" r:id="rId2"/>
    <sheet name="aiškinamoji lentelė " sheetId="5" state="hidden" r:id="rId3"/>
  </sheets>
  <definedNames>
    <definedName name="_xlnm.Print_Area" localSheetId="0">'3 programa'!$A$1:$N$142</definedName>
    <definedName name="_xlnm.Print_Area" localSheetId="2">'aiškinamoji lentelė '!$A$1:$W$195</definedName>
    <definedName name="_xlnm.Print_Area" localSheetId="1">'Lyginamasis variantas'!$A$1:$S$151</definedName>
    <definedName name="_xlnm.Print_Titles" localSheetId="0">'3 programa'!$7:$9</definedName>
    <definedName name="_xlnm.Print_Titles" localSheetId="2">'aiškinamoji lentelė '!$6:$8</definedName>
    <definedName name="_xlnm.Print_Titles" localSheetId="1">'Lyginamasis variantas'!$7:$9</definedName>
  </definedNames>
  <calcPr calcId="152511"/>
</workbook>
</file>

<file path=xl/calcChain.xml><?xml version="1.0" encoding="utf-8"?>
<calcChain xmlns="http://schemas.openxmlformats.org/spreadsheetml/2006/main">
  <c r="J57" i="16" l="1"/>
  <c r="J55" i="16"/>
  <c r="I55" i="16" l="1"/>
  <c r="H49" i="14"/>
  <c r="J91" i="16" l="1"/>
  <c r="J90" i="16"/>
  <c r="I31" i="16" l="1"/>
  <c r="J119" i="14" l="1"/>
  <c r="I119" i="14"/>
  <c r="H119" i="14"/>
  <c r="J89" i="16" l="1"/>
  <c r="M90" i="16" l="1"/>
  <c r="M91" i="16" s="1"/>
  <c r="H14" i="14" l="1"/>
  <c r="M40" i="16"/>
  <c r="M129" i="16" s="1"/>
  <c r="M130" i="16" s="1"/>
  <c r="J129" i="16"/>
  <c r="J130" i="16" s="1"/>
  <c r="J31" i="16"/>
  <c r="M15" i="16"/>
  <c r="J15" i="16"/>
  <c r="Q14" i="5"/>
  <c r="R14" i="5"/>
  <c r="L31" i="16"/>
  <c r="N14" i="16"/>
  <c r="L14" i="16"/>
  <c r="J19" i="16"/>
  <c r="M14" i="16"/>
  <c r="J14" i="16"/>
  <c r="I14" i="16"/>
  <c r="M38" i="16"/>
  <c r="J40" i="16"/>
  <c r="J38" i="16"/>
  <c r="M61" i="5"/>
  <c r="N61" i="5"/>
  <c r="O61" i="5"/>
  <c r="M31" i="16" l="1"/>
  <c r="M19" i="5" l="1"/>
  <c r="N19" i="5"/>
  <c r="O19" i="5"/>
  <c r="N14" i="5" l="1"/>
  <c r="O14" i="5"/>
  <c r="L150" i="16" l="1"/>
  <c r="L149" i="16"/>
  <c r="L147" i="16"/>
  <c r="L146" i="16"/>
  <c r="L145" i="16"/>
  <c r="L144" i="16"/>
  <c r="L143" i="16"/>
  <c r="L142" i="16"/>
  <c r="L141" i="16"/>
  <c r="L140" i="16"/>
  <c r="L139" i="16"/>
  <c r="L138" i="16"/>
  <c r="I150" i="16"/>
  <c r="I149" i="16"/>
  <c r="I147" i="16"/>
  <c r="I146" i="16"/>
  <c r="I145" i="16"/>
  <c r="I144" i="16"/>
  <c r="I143" i="16"/>
  <c r="I142" i="16"/>
  <c r="I141" i="16"/>
  <c r="I140" i="16"/>
  <c r="I139" i="16"/>
  <c r="I138" i="16"/>
  <c r="L127" i="16" l="1"/>
  <c r="L128" i="16" s="1"/>
  <c r="L124" i="16"/>
  <c r="L110" i="16"/>
  <c r="L111" i="16" s="1"/>
  <c r="L100" i="16"/>
  <c r="L101" i="16" s="1"/>
  <c r="L90" i="16"/>
  <c r="L88" i="16"/>
  <c r="L61" i="16"/>
  <c r="L86" i="16" s="1"/>
  <c r="L59" i="16"/>
  <c r="L57" i="16"/>
  <c r="L54" i="16"/>
  <c r="L42" i="16"/>
  <c r="L40" i="16"/>
  <c r="L37" i="16"/>
  <c r="L34" i="16"/>
  <c r="I127" i="16"/>
  <c r="I128" i="16" s="1"/>
  <c r="I124" i="16"/>
  <c r="I110" i="16"/>
  <c r="I111" i="16" s="1"/>
  <c r="I101" i="16"/>
  <c r="I100" i="16"/>
  <c r="I90" i="16"/>
  <c r="I88" i="16"/>
  <c r="I63" i="16"/>
  <c r="I61" i="16"/>
  <c r="I60" i="16"/>
  <c r="I59" i="16"/>
  <c r="I57" i="16"/>
  <c r="I44" i="16"/>
  <c r="I54" i="16" s="1"/>
  <c r="I42" i="16"/>
  <c r="I40" i="16"/>
  <c r="I37" i="16"/>
  <c r="I34" i="16"/>
  <c r="I17" i="16"/>
  <c r="N150" i="16"/>
  <c r="K150" i="16"/>
  <c r="M150" i="16" s="1"/>
  <c r="H150" i="16"/>
  <c r="J150" i="16" s="1"/>
  <c r="N149" i="16"/>
  <c r="K149" i="16"/>
  <c r="M149" i="16" s="1"/>
  <c r="H149" i="16"/>
  <c r="J149" i="16" s="1"/>
  <c r="N147" i="16"/>
  <c r="K147" i="16"/>
  <c r="M147" i="16" s="1"/>
  <c r="H147" i="16"/>
  <c r="J147" i="16" s="1"/>
  <c r="N146" i="16"/>
  <c r="K146" i="16"/>
  <c r="M146" i="16" s="1"/>
  <c r="H146" i="16"/>
  <c r="J146" i="16" s="1"/>
  <c r="N145" i="16"/>
  <c r="K145" i="16"/>
  <c r="M145" i="16" s="1"/>
  <c r="H145" i="16"/>
  <c r="J145" i="16" s="1"/>
  <c r="N144" i="16"/>
  <c r="K144" i="16"/>
  <c r="M144" i="16" s="1"/>
  <c r="N143" i="16"/>
  <c r="K143" i="16"/>
  <c r="M143" i="16" s="1"/>
  <c r="H143" i="16"/>
  <c r="J143" i="16" s="1"/>
  <c r="N141" i="16"/>
  <c r="K141" i="16"/>
  <c r="M141" i="16" s="1"/>
  <c r="H141" i="16"/>
  <c r="J141" i="16" s="1"/>
  <c r="N140" i="16"/>
  <c r="K140" i="16"/>
  <c r="M140" i="16" s="1"/>
  <c r="H140" i="16"/>
  <c r="J140" i="16" s="1"/>
  <c r="N139" i="16"/>
  <c r="K139" i="16"/>
  <c r="M139" i="16" s="1"/>
  <c r="H139" i="16"/>
  <c r="J139" i="16" s="1"/>
  <c r="N138" i="16"/>
  <c r="K138" i="16"/>
  <c r="M138" i="16" s="1"/>
  <c r="N127" i="16"/>
  <c r="N128" i="16" s="1"/>
  <c r="K127" i="16"/>
  <c r="H127" i="16"/>
  <c r="H128" i="16" s="1"/>
  <c r="N124" i="16"/>
  <c r="K124" i="16"/>
  <c r="H124" i="16"/>
  <c r="N111" i="16"/>
  <c r="N110" i="16"/>
  <c r="K110" i="16"/>
  <c r="K111" i="16" s="1"/>
  <c r="H110" i="16"/>
  <c r="H111" i="16" s="1"/>
  <c r="H101" i="16"/>
  <c r="N100" i="16"/>
  <c r="N101" i="16" s="1"/>
  <c r="K100" i="16"/>
  <c r="K101" i="16" s="1"/>
  <c r="H100" i="16"/>
  <c r="N90" i="16"/>
  <c r="K90" i="16"/>
  <c r="H90" i="16"/>
  <c r="N88" i="16"/>
  <c r="K88" i="16"/>
  <c r="H88" i="16"/>
  <c r="H63" i="16"/>
  <c r="N61" i="16"/>
  <c r="N86" i="16" s="1"/>
  <c r="K61" i="16"/>
  <c r="K142" i="16" s="1"/>
  <c r="M142" i="16" s="1"/>
  <c r="H61" i="16"/>
  <c r="H142" i="16" s="1"/>
  <c r="J142" i="16" s="1"/>
  <c r="H60" i="16"/>
  <c r="H86" i="16" s="1"/>
  <c r="N59" i="16"/>
  <c r="K59" i="16"/>
  <c r="H59" i="16"/>
  <c r="N57" i="16"/>
  <c r="K57" i="16"/>
  <c r="H57" i="16"/>
  <c r="N54" i="16"/>
  <c r="K54" i="16"/>
  <c r="H44" i="16"/>
  <c r="H54" i="16" s="1"/>
  <c r="N42" i="16"/>
  <c r="K42" i="16"/>
  <c r="H42" i="16"/>
  <c r="N40" i="16"/>
  <c r="K40" i="16"/>
  <c r="H40" i="16"/>
  <c r="N37" i="16"/>
  <c r="K37" i="16"/>
  <c r="H37" i="16"/>
  <c r="N34" i="16"/>
  <c r="K34" i="16"/>
  <c r="H34" i="16"/>
  <c r="N31" i="16"/>
  <c r="K31" i="16"/>
  <c r="H17" i="16"/>
  <c r="H14" i="16"/>
  <c r="K148" i="16" l="1"/>
  <c r="I86" i="16"/>
  <c r="I91" i="16" s="1"/>
  <c r="I129" i="16" s="1"/>
  <c r="I130" i="16" s="1"/>
  <c r="K128" i="16"/>
  <c r="L91" i="16"/>
  <c r="L129" i="16" s="1"/>
  <c r="L130" i="16" s="1"/>
  <c r="H148" i="16"/>
  <c r="H144" i="16"/>
  <c r="J144" i="16" s="1"/>
  <c r="K137" i="16"/>
  <c r="K136" i="16" s="1"/>
  <c r="K151" i="16" s="1"/>
  <c r="H31" i="16"/>
  <c r="N91" i="16"/>
  <c r="N129" i="16" s="1"/>
  <c r="N130" i="16" s="1"/>
  <c r="N142" i="16"/>
  <c r="N137" i="16" s="1"/>
  <c r="N136" i="16" s="1"/>
  <c r="N148" i="16"/>
  <c r="H91" i="16"/>
  <c r="H129" i="16" s="1"/>
  <c r="H130" i="16" s="1"/>
  <c r="K86" i="16"/>
  <c r="K91" i="16" s="1"/>
  <c r="K129" i="16" s="1"/>
  <c r="K130" i="16" s="1"/>
  <c r="H138" i="16"/>
  <c r="M14" i="5"/>
  <c r="H137" i="16" l="1"/>
  <c r="H136" i="16" s="1"/>
  <c r="H151" i="16" s="1"/>
  <c r="J138" i="16"/>
  <c r="L137" i="16"/>
  <c r="N151" i="16"/>
  <c r="P161" i="5"/>
  <c r="M160" i="5"/>
  <c r="P160" i="5"/>
  <c r="L136" i="16" l="1"/>
  <c r="M137" i="16"/>
  <c r="M136" i="16" s="1"/>
  <c r="L148" i="16"/>
  <c r="M148" i="16" s="1"/>
  <c r="I137" i="16"/>
  <c r="I148" i="16"/>
  <c r="J148" i="16" s="1"/>
  <c r="M64" i="5"/>
  <c r="Q64" i="5"/>
  <c r="H30" i="14"/>
  <c r="H32" i="14"/>
  <c r="H34" i="14"/>
  <c r="H36" i="14"/>
  <c r="M151" i="16" l="1"/>
  <c r="L151" i="16"/>
  <c r="I136" i="16"/>
  <c r="J136" i="16" s="1"/>
  <c r="J137" i="16"/>
  <c r="R60" i="5"/>
  <c r="Q60" i="5"/>
  <c r="P60" i="5"/>
  <c r="O60" i="5"/>
  <c r="N60" i="5"/>
  <c r="M60" i="5"/>
  <c r="R56" i="5"/>
  <c r="Q56" i="5"/>
  <c r="P56" i="5"/>
  <c r="O56" i="5"/>
  <c r="N56" i="5"/>
  <c r="M56" i="5"/>
  <c r="I151" i="16" l="1"/>
  <c r="J151" i="16" s="1"/>
  <c r="M82" i="5"/>
  <c r="M83" i="5" l="1"/>
  <c r="M84" i="5"/>
  <c r="L82" i="5" l="1"/>
  <c r="L20" i="5"/>
  <c r="M70" i="5" l="1"/>
  <c r="N70" i="5"/>
  <c r="M77" i="5"/>
  <c r="N77" i="5"/>
  <c r="H135" i="14" l="1"/>
  <c r="M188" i="5"/>
  <c r="M154" i="5"/>
  <c r="I94" i="14"/>
  <c r="J94" i="14"/>
  <c r="H94" i="14"/>
  <c r="M128" i="5"/>
  <c r="M133" i="5"/>
  <c r="H57" i="14"/>
  <c r="M107" i="5"/>
  <c r="P107" i="5"/>
  <c r="M115" i="5"/>
  <c r="H17" i="14"/>
  <c r="M35" i="5"/>
  <c r="M30" i="5"/>
  <c r="M23" i="5"/>
  <c r="P20" i="5"/>
  <c r="N20" i="5"/>
  <c r="M20" i="5" l="1"/>
  <c r="M158" i="5"/>
  <c r="H117" i="14"/>
  <c r="O15" i="5" l="1"/>
  <c r="N15" i="5"/>
  <c r="M15" i="5"/>
  <c r="R118" i="5" l="1"/>
  <c r="I48" i="14" l="1"/>
  <c r="J48" i="14"/>
  <c r="H38" i="14"/>
  <c r="H48" i="14" s="1"/>
  <c r="M53" i="5"/>
  <c r="Q118" i="5" l="1"/>
  <c r="H54" i="14" l="1"/>
  <c r="P112" i="5"/>
  <c r="M112" i="5" s="1"/>
  <c r="P104" i="5" l="1"/>
  <c r="M104" i="5"/>
  <c r="P105" i="5"/>
  <c r="M105" i="5"/>
  <c r="R77" i="5"/>
  <c r="Q77" i="5"/>
  <c r="M118" i="5" l="1"/>
  <c r="L162" i="5" l="1"/>
  <c r="J129" i="14" l="1"/>
  <c r="I129" i="14"/>
  <c r="H129" i="14"/>
  <c r="I117" i="14"/>
  <c r="J117" i="14"/>
  <c r="R149" i="5"/>
  <c r="I103" i="14" l="1"/>
  <c r="I104" i="14" s="1"/>
  <c r="J103" i="14"/>
  <c r="J104" i="14" s="1"/>
  <c r="H103" i="14"/>
  <c r="H104" i="14" s="1"/>
  <c r="H95" i="14"/>
  <c r="I95" i="14"/>
  <c r="J95" i="14"/>
  <c r="I28" i="14"/>
  <c r="J28" i="14"/>
  <c r="H28" i="14"/>
  <c r="J55" i="14"/>
  <c r="J80" i="14" s="1"/>
  <c r="H55" i="14"/>
  <c r="H80" i="14" s="1"/>
  <c r="I55" i="14"/>
  <c r="I80" i="14" s="1"/>
  <c r="J141" i="14" l="1"/>
  <c r="I141" i="14"/>
  <c r="H141" i="14"/>
  <c r="J140" i="14"/>
  <c r="I140" i="14"/>
  <c r="H140" i="14"/>
  <c r="J138" i="14"/>
  <c r="I138" i="14"/>
  <c r="H138" i="14"/>
  <c r="J137" i="14"/>
  <c r="I137" i="14"/>
  <c r="H137" i="14"/>
  <c r="J136" i="14"/>
  <c r="I136" i="14"/>
  <c r="H136" i="14"/>
  <c r="J135" i="14"/>
  <c r="I135" i="14"/>
  <c r="J134" i="14"/>
  <c r="I134" i="14"/>
  <c r="H134" i="14"/>
  <c r="J133" i="14"/>
  <c r="I133" i="14"/>
  <c r="J132" i="14"/>
  <c r="I132" i="14"/>
  <c r="H132" i="14"/>
  <c r="J131" i="14"/>
  <c r="I131" i="14"/>
  <c r="H131" i="14"/>
  <c r="J130" i="14"/>
  <c r="I130" i="14"/>
  <c r="H130" i="14"/>
  <c r="J120" i="14"/>
  <c r="I120" i="14"/>
  <c r="H120" i="14"/>
  <c r="J84" i="14"/>
  <c r="I84" i="14"/>
  <c r="H84" i="14"/>
  <c r="J82" i="14"/>
  <c r="I82" i="14"/>
  <c r="H82" i="14"/>
  <c r="H133" i="14"/>
  <c r="J53" i="14"/>
  <c r="I53" i="14"/>
  <c r="H53" i="14"/>
  <c r="J51" i="14"/>
  <c r="I51" i="14"/>
  <c r="H51" i="14"/>
  <c r="J36" i="14"/>
  <c r="I36" i="14"/>
  <c r="J34" i="14"/>
  <c r="I34" i="14"/>
  <c r="J32" i="14"/>
  <c r="I32" i="14"/>
  <c r="J30" i="14"/>
  <c r="I30" i="14"/>
  <c r="H85" i="14" l="1"/>
  <c r="I85" i="14"/>
  <c r="J85" i="14"/>
  <c r="I139" i="14"/>
  <c r="J139" i="14"/>
  <c r="H128" i="14"/>
  <c r="H127" i="14" s="1"/>
  <c r="J128" i="14"/>
  <c r="J127" i="14" s="1"/>
  <c r="H139" i="14"/>
  <c r="I128" i="14"/>
  <c r="I127" i="14" s="1"/>
  <c r="I142" i="14" l="1"/>
  <c r="I121" i="14"/>
  <c r="I122" i="14" s="1"/>
  <c r="J142" i="14"/>
  <c r="H121" i="14"/>
  <c r="H122" i="14" s="1"/>
  <c r="J121" i="14"/>
  <c r="J122" i="14" s="1"/>
  <c r="H142" i="14"/>
  <c r="L53" i="5"/>
  <c r="K53" i="5"/>
  <c r="K167" i="5"/>
  <c r="M167" i="5" l="1"/>
  <c r="L122" i="5" l="1"/>
  <c r="L104" i="5" l="1"/>
  <c r="K118" i="5" l="1"/>
  <c r="K123" i="5"/>
  <c r="M123" i="5" l="1"/>
  <c r="M136" i="5"/>
  <c r="M149" i="5"/>
  <c r="N118" i="5" l="1"/>
  <c r="O118" i="5"/>
  <c r="P118" i="5"/>
  <c r="L118" i="5"/>
  <c r="M193" i="5" l="1"/>
  <c r="R193" i="5"/>
  <c r="Q193" i="5"/>
  <c r="L193" i="5"/>
  <c r="K193" i="5"/>
  <c r="Q53" i="5" l="1"/>
  <c r="Q136" i="5"/>
  <c r="Q149" i="5"/>
  <c r="M85" i="5"/>
  <c r="M87" i="5" l="1"/>
  <c r="L123" i="5"/>
  <c r="N123" i="5"/>
  <c r="O123" i="5"/>
  <c r="P123" i="5"/>
  <c r="Q123" i="5"/>
  <c r="R123" i="5"/>
  <c r="N167" i="5" l="1"/>
  <c r="O167" i="5"/>
  <c r="P167" i="5"/>
  <c r="Q167" i="5"/>
  <c r="R167" i="5"/>
  <c r="M66" i="5"/>
  <c r="R182" i="5"/>
  <c r="Q182" i="5"/>
  <c r="M120" i="5"/>
  <c r="N53" i="5"/>
  <c r="O53" i="5"/>
  <c r="P53" i="5"/>
  <c r="R53" i="5"/>
  <c r="N149" i="5"/>
  <c r="O149" i="5"/>
  <c r="P149" i="5"/>
  <c r="K82" i="5" l="1"/>
  <c r="T129" i="5" l="1"/>
  <c r="L64" i="5" l="1"/>
  <c r="L136" i="5" l="1"/>
  <c r="M137" i="5"/>
  <c r="N136" i="5"/>
  <c r="N137" i="5" s="1"/>
  <c r="O136" i="5"/>
  <c r="O137" i="5" s="1"/>
  <c r="P136" i="5"/>
  <c r="P137" i="5" s="1"/>
  <c r="Q137" i="5"/>
  <c r="R136" i="5"/>
  <c r="R137" i="5" s="1"/>
  <c r="K136" i="5"/>
  <c r="L85" i="5"/>
  <c r="K85" i="5"/>
  <c r="N82" i="5"/>
  <c r="O82" i="5"/>
  <c r="P82" i="5"/>
  <c r="Q82" i="5"/>
  <c r="R82" i="5"/>
  <c r="K64" i="5"/>
  <c r="K60" i="5"/>
  <c r="K56" i="5"/>
  <c r="R66" i="5"/>
  <c r="Q66" i="5"/>
  <c r="P66" i="5"/>
  <c r="O66" i="5"/>
  <c r="N66" i="5"/>
  <c r="L66" i="5"/>
  <c r="K66" i="5"/>
  <c r="R64" i="5"/>
  <c r="P64" i="5"/>
  <c r="O64" i="5"/>
  <c r="N64" i="5"/>
  <c r="L60" i="5"/>
  <c r="L56" i="5"/>
  <c r="R87" i="5" l="1"/>
  <c r="Q87" i="5"/>
  <c r="P87" i="5"/>
  <c r="O87" i="5"/>
  <c r="N87" i="5"/>
  <c r="L87" i="5"/>
  <c r="K87" i="5"/>
  <c r="R85" i="5"/>
  <c r="Q85" i="5"/>
  <c r="P85" i="5"/>
  <c r="O85" i="5"/>
  <c r="N85" i="5"/>
  <c r="M150" i="5" l="1"/>
  <c r="N150" i="5"/>
  <c r="O150" i="5"/>
  <c r="P150" i="5"/>
  <c r="Q150" i="5"/>
  <c r="R150" i="5"/>
  <c r="L150" i="5"/>
  <c r="K150" i="5"/>
  <c r="L167" i="5" l="1"/>
  <c r="R187" i="5" l="1"/>
  <c r="Q187" i="5"/>
  <c r="M187" i="5"/>
  <c r="L187" i="5"/>
  <c r="K187" i="5"/>
  <c r="T14" i="5" l="1"/>
  <c r="R188" i="5" l="1"/>
  <c r="Q188" i="5"/>
  <c r="L188" i="5"/>
  <c r="K188" i="5"/>
  <c r="M184" i="5" l="1"/>
  <c r="M186" i="5" l="1"/>
  <c r="M185" i="5"/>
  <c r="M183" i="5"/>
  <c r="R194" i="5" l="1"/>
  <c r="R192" i="5" s="1"/>
  <c r="R191" i="5"/>
  <c r="R190" i="5"/>
  <c r="R189" i="5"/>
  <c r="R186" i="5"/>
  <c r="R185" i="5"/>
  <c r="R184" i="5"/>
  <c r="R183" i="5"/>
  <c r="Q194" i="5"/>
  <c r="Q192" i="5" s="1"/>
  <c r="Q191" i="5"/>
  <c r="Q190" i="5"/>
  <c r="Q189" i="5"/>
  <c r="Q186" i="5"/>
  <c r="Q185" i="5"/>
  <c r="Q184" i="5"/>
  <c r="Q183" i="5"/>
  <c r="M194" i="5"/>
  <c r="M192" i="5" s="1"/>
  <c r="M191" i="5"/>
  <c r="M190" i="5"/>
  <c r="M189" i="5"/>
  <c r="R181" i="5" l="1"/>
  <c r="R180" i="5" s="1"/>
  <c r="Q181" i="5"/>
  <c r="Q180" i="5" s="1"/>
  <c r="Q195" i="5" l="1"/>
  <c r="L194" i="5"/>
  <c r="L192" i="5" s="1"/>
  <c r="L191" i="5"/>
  <c r="L190" i="5"/>
  <c r="L189" i="5"/>
  <c r="L185" i="5"/>
  <c r="L186" i="5"/>
  <c r="L184" i="5"/>
  <c r="L183" i="5"/>
  <c r="R170" i="5" l="1"/>
  <c r="Q170" i="5"/>
  <c r="P170" i="5"/>
  <c r="O170" i="5"/>
  <c r="N170" i="5"/>
  <c r="M170" i="5"/>
  <c r="M171" i="5" s="1"/>
  <c r="L170" i="5"/>
  <c r="L171" i="5" s="1"/>
  <c r="K170" i="5"/>
  <c r="K171" i="5" s="1"/>
  <c r="N171" i="5" l="1"/>
  <c r="O171" i="5"/>
  <c r="P171" i="5"/>
  <c r="Q171" i="5"/>
  <c r="R171" i="5"/>
  <c r="N120" i="5"/>
  <c r="O120" i="5"/>
  <c r="P120" i="5"/>
  <c r="Q120" i="5"/>
  <c r="R120" i="5"/>
  <c r="K120" i="5"/>
  <c r="K124" i="5" s="1"/>
  <c r="L120" i="5"/>
  <c r="K137" i="5"/>
  <c r="L182" i="5"/>
  <c r="K183" i="5"/>
  <c r="K184" i="5"/>
  <c r="K185" i="5"/>
  <c r="K186" i="5"/>
  <c r="K189" i="5"/>
  <c r="K190" i="5"/>
  <c r="K191" i="5"/>
  <c r="K194" i="5"/>
  <c r="K192" i="5" s="1"/>
  <c r="L181" i="5" l="1"/>
  <c r="L180" i="5" s="1"/>
  <c r="K172" i="5"/>
  <c r="K173" i="5" s="1"/>
  <c r="Q124" i="5"/>
  <c r="Q172" i="5" s="1"/>
  <c r="P124" i="5"/>
  <c r="P172" i="5" s="1"/>
  <c r="O124" i="5"/>
  <c r="O172" i="5" s="1"/>
  <c r="R124" i="5"/>
  <c r="R172" i="5" s="1"/>
  <c r="N124" i="5"/>
  <c r="N172" i="5" s="1"/>
  <c r="L124" i="5"/>
  <c r="K182" i="5"/>
  <c r="K181" i="5" s="1"/>
  <c r="K180" i="5" s="1"/>
  <c r="L137" i="5"/>
  <c r="L172" i="5" l="1"/>
  <c r="L173" i="5" s="1"/>
  <c r="N173" i="5"/>
  <c r="O173" i="5"/>
  <c r="P173" i="5"/>
  <c r="Q173" i="5"/>
  <c r="R173" i="5"/>
  <c r="K195" i="5"/>
  <c r="R195" i="5" l="1"/>
  <c r="L195" i="5"/>
  <c r="M182" i="5" l="1"/>
  <c r="M181" i="5" s="1"/>
  <c r="M180" i="5" s="1"/>
  <c r="M195" i="5" s="1"/>
  <c r="M124" i="5" l="1"/>
  <c r="M172" i="5" s="1"/>
  <c r="M173" i="5" s="1"/>
</calcChain>
</file>

<file path=xl/comments1.xml><?xml version="1.0" encoding="utf-8"?>
<comments xmlns="http://schemas.openxmlformats.org/spreadsheetml/2006/main">
  <authors>
    <author>Audra Cepiene</author>
    <author>Indre Buteniene</author>
  </authors>
  <commentList>
    <comment ref="K39" authorId="0" shapeId="0">
      <text>
        <r>
          <rPr>
            <sz val="9"/>
            <color indexed="81"/>
            <rFont val="Tahoma"/>
            <family val="2"/>
            <charset val="186"/>
          </rPr>
          <t xml:space="preserve">LSA, VVG, ŽVVG,  narystė asociacijoje „Klaipėdos regionas“, ir </t>
        </r>
        <r>
          <rPr>
            <b/>
            <sz val="9"/>
            <color indexed="81"/>
            <rFont val="Tahoma"/>
            <family val="2"/>
            <charset val="186"/>
          </rPr>
          <t xml:space="preserve">2018 m. naujas mokestis </t>
        </r>
        <r>
          <rPr>
            <sz val="9"/>
            <color indexed="81"/>
            <rFont val="Tahoma"/>
            <family val="2"/>
            <charset val="186"/>
          </rPr>
          <t>Mokamas tikslinis narystės asociacijoje „Klaipėdos regionas“ mokestis, susijęs su regoninės specializacijos parengimu</t>
        </r>
      </text>
    </comment>
    <comment ref="K71" authorId="0" shapeId="0">
      <text>
        <r>
          <rPr>
            <sz val="9"/>
            <color indexed="81"/>
            <rFont val="Tahoma"/>
            <family val="2"/>
            <charset val="186"/>
          </rPr>
          <t>ESCO (anlg. Energy Service Company), tai verslo modelis, kai privati kompanija investuoja ir įdiegia moderniausias energetinio efektyvumo priemones be kliento pradinių investicijų, o klientas atsiskaito iš sutaupytų lėšų per sutarties galiojimo laikotarpį</t>
        </r>
      </text>
    </comment>
    <comment ref="D100"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E100"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t>
        </r>
        <r>
          <rPr>
            <b/>
            <sz val="9"/>
            <color indexed="81"/>
            <rFont val="Tahoma"/>
            <family val="2"/>
            <charset val="186"/>
          </rPr>
          <t xml:space="preserve">
</t>
        </r>
        <r>
          <rPr>
            <sz val="9"/>
            <color indexed="81"/>
            <rFont val="Tahoma"/>
            <family val="2"/>
            <charset val="186"/>
          </rPr>
          <t xml:space="preserve">
</t>
        </r>
      </text>
    </comment>
    <comment ref="K100"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K110" authorId="0" shapeId="0">
      <text>
        <r>
          <rPr>
            <sz val="9"/>
            <color indexed="81"/>
            <rFont val="Tahoma"/>
            <family val="2"/>
            <charset val="186"/>
          </rPr>
          <t>Atlikta pastato (Šimkaus g. 11) stogo (1350 m²), fasado (125 m²) ir  patalpų  (200 m²) remonto darbų. Užbaigtumas, proc.</t>
        </r>
      </text>
    </comment>
    <comment ref="D118"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List>
</comments>
</file>

<file path=xl/comments2.xml><?xml version="1.0" encoding="utf-8"?>
<comments xmlns="http://schemas.openxmlformats.org/spreadsheetml/2006/main">
  <authors>
    <author>Audra Cepiene</author>
    <author>Indre Buteniene</author>
  </authors>
  <commentList>
    <comment ref="O45" authorId="0" shapeId="0">
      <text>
        <r>
          <rPr>
            <sz val="9"/>
            <color indexed="81"/>
            <rFont val="Tahoma"/>
            <family val="2"/>
            <charset val="186"/>
          </rPr>
          <t xml:space="preserve">LSA, VVG, ŽVVG,  narystė asociacijoje „Klaipėdos regionas“, ir </t>
        </r>
        <r>
          <rPr>
            <b/>
            <sz val="9"/>
            <color indexed="81"/>
            <rFont val="Tahoma"/>
            <family val="2"/>
            <charset val="186"/>
          </rPr>
          <t xml:space="preserve">2018 m. naujas mokestis </t>
        </r>
        <r>
          <rPr>
            <sz val="9"/>
            <color indexed="81"/>
            <rFont val="Tahoma"/>
            <family val="2"/>
            <charset val="186"/>
          </rPr>
          <t>Mokamas tikslinis narystės asociacijoje „Klaipėdos regionas“ mokestis, susijęs su regoninės specializacijos parengimu</t>
        </r>
      </text>
    </comment>
    <comment ref="O77" authorId="0" shapeId="0">
      <text>
        <r>
          <rPr>
            <sz val="9"/>
            <color indexed="81"/>
            <rFont val="Tahoma"/>
            <family val="2"/>
            <charset val="186"/>
          </rPr>
          <t>ESCO (anlg. Energy Service Company), tai verslo modelis, kai privati kompanija investuoja ir įdiegia moderniausias energetinio efektyvumo priemones be kliento pradinių investicijų, o klientas atsiskaito iš sutaupytų lėšų per sutarties galiojimo laikotarpį</t>
        </r>
      </text>
    </comment>
    <comment ref="D106"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E106"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t>
        </r>
        <r>
          <rPr>
            <b/>
            <sz val="9"/>
            <color indexed="81"/>
            <rFont val="Tahoma"/>
            <family val="2"/>
            <charset val="186"/>
          </rPr>
          <t xml:space="preserve">
</t>
        </r>
        <r>
          <rPr>
            <sz val="9"/>
            <color indexed="81"/>
            <rFont val="Tahoma"/>
            <family val="2"/>
            <charset val="186"/>
          </rPr>
          <t xml:space="preserve">
</t>
        </r>
      </text>
    </comment>
    <comment ref="O106"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O117" authorId="0" shapeId="0">
      <text>
        <r>
          <rPr>
            <sz val="9"/>
            <color indexed="81"/>
            <rFont val="Tahoma"/>
            <family val="2"/>
            <charset val="186"/>
          </rPr>
          <t>Atlikta pastato (Šimkaus g. 11) stogo (1350 m²), fasado (125 m²) ir  patalpų  (200 m²) remonto darbų. Užbaigtumas, proc.</t>
        </r>
      </text>
    </comment>
    <comment ref="D125"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List>
</comments>
</file>

<file path=xl/comments3.xml><?xml version="1.0" encoding="utf-8"?>
<comments xmlns="http://schemas.openxmlformats.org/spreadsheetml/2006/main">
  <authors>
    <author>Audra Cepiene</author>
    <author>Inga Gelzinyte</author>
    <author>Indre Buteniene</author>
  </authors>
  <commentList>
    <comment ref="U14" authorId="0" shapeId="0">
      <text>
        <r>
          <rPr>
            <b/>
            <sz val="9"/>
            <color indexed="81"/>
            <rFont val="Tahoma"/>
            <family val="2"/>
            <charset val="186"/>
          </rPr>
          <t xml:space="preserve">456,5 etatai </t>
        </r>
        <r>
          <rPr>
            <sz val="9"/>
            <color indexed="81"/>
            <rFont val="Tahoma"/>
            <family val="2"/>
            <charset val="186"/>
          </rPr>
          <t xml:space="preserve">(patvirtinti papildomi 7 etatai išlaikomi iš VB - 1 tarpinstitucinio bendradarbiavimo ir 6 Vaiko teisių). </t>
        </r>
        <r>
          <rPr>
            <sz val="9"/>
            <color indexed="81"/>
            <rFont val="Tahoma"/>
            <family val="2"/>
            <charset val="186"/>
          </rPr>
          <t xml:space="preserve">
</t>
        </r>
      </text>
    </comment>
    <comment ref="J15" authorId="0" shapeId="0">
      <text>
        <r>
          <rPr>
            <b/>
            <sz val="9"/>
            <color indexed="81"/>
            <rFont val="Tahoma"/>
            <family val="2"/>
            <charset val="186"/>
          </rPr>
          <t>kompensacijos grąžinimas</t>
        </r>
        <r>
          <rPr>
            <sz val="9"/>
            <color indexed="81"/>
            <rFont val="Tahoma"/>
            <family val="2"/>
            <charset val="186"/>
          </rPr>
          <t xml:space="preserve">
</t>
        </r>
      </text>
    </comment>
    <comment ref="T36" authorId="0" shapeId="0">
      <text>
        <r>
          <rPr>
            <sz val="9"/>
            <color indexed="81"/>
            <rFont val="Tahoma"/>
            <family val="2"/>
            <charset val="186"/>
          </rPr>
          <t xml:space="preserve">Renginiai - savivaldos diena, Kalėdos vaikams, Kalėdos suaugusiems. Pagrindimas 2015 m. faktas - Kalėdinis renginys - 3,6 tūkst.Eur, Savivaldos diena - 2,0 tūkst. </t>
        </r>
      </text>
    </comment>
    <comment ref="S39" authorId="0" shapeId="0">
      <text>
        <r>
          <rPr>
            <sz val="9"/>
            <color indexed="81"/>
            <rFont val="Tahoma"/>
            <family val="2"/>
            <charset val="186"/>
          </rPr>
          <t>Neteisminiam ir teisminiam žalos atlyginimui (pvz. dėl duobių). Konkrečių bylų išskirti šiuo metu nepavyktų, tačiau tokia suma tikėtina</t>
        </r>
      </text>
    </comment>
    <comment ref="T40" authorId="0" shapeId="0">
      <text>
        <r>
          <rPr>
            <sz val="9"/>
            <color indexed="81"/>
            <rFont val="Tahoma"/>
            <family val="2"/>
            <charset val="186"/>
          </rPr>
          <t>783 tūkst. Eur - Vėtrūna, 31 tūkst. Eur - žalos atlyginimas (P. Mažeika - 6000 Eur, UAB "VSA Vilnius" - 17000 Eur, kitos bylos dėl žalos atlyginimo - 8000 Eur)</t>
        </r>
      </text>
    </comment>
    <comment ref="N45" authorId="0" shapeId="0">
      <text>
        <r>
          <rPr>
            <sz val="9"/>
            <color indexed="81"/>
            <rFont val="Tahoma"/>
            <family val="2"/>
            <charset val="186"/>
          </rPr>
          <t>2017 m.  lapkričio mėn. T1-301 sprendimo projektas dėl seniūnaičių išmokų padidinimo</t>
        </r>
      </text>
    </comment>
    <comment ref="S48" authorId="0" shapeId="0">
      <text>
        <r>
          <rPr>
            <sz val="9"/>
            <color indexed="81"/>
            <rFont val="Tahoma"/>
            <family val="2"/>
            <charset val="186"/>
          </rPr>
          <t>Atsižvelgdami į vis didėjančią didelę riziką dėl Savivaldybės administracijos civilinės atsakomybės kylimo, ANK nuostatų pokyčius bei ilgus ir sudėtingus ginčus sprendžiant administracinės ir civilinės atsakomybės klausimus, siūlome kasmet planuoti lėšas Savivaldybės administracijos civilinės atsakomybės draudimui. Preliminari draudimo įmoka metams yra apie 12 tūkst. eurų</t>
        </r>
      </text>
    </comment>
    <comment ref="S68" authorId="0" shapeId="0">
      <text>
        <r>
          <rPr>
            <sz val="9"/>
            <color indexed="81"/>
            <rFont val="Tahoma"/>
            <family val="2"/>
            <charset val="186"/>
          </rPr>
          <t>LSA, VVG, ŽVVG</t>
        </r>
      </text>
    </comment>
    <comment ref="S102" authorId="0" shapeId="0">
      <text>
        <r>
          <rPr>
            <sz val="9"/>
            <color indexed="81"/>
            <rFont val="Tahoma"/>
            <family val="2"/>
            <charset val="186"/>
          </rPr>
          <t>ESCO (anlg. Energy Service Company), tai verslo modelis, kai privati kompanija investuoja ir įdiegia moderniausias energetinio efektyvumo priemones be kliento pradinių investicijų, o klientas atsiskaito iš sutaupytų lėšų per sutarties galiojimo laikotarpį</t>
        </r>
      </text>
    </comment>
    <comment ref="I122" authorId="0" shapeId="0">
      <text>
        <r>
          <rPr>
            <b/>
            <sz val="9"/>
            <color indexed="81"/>
            <rFont val="Tahoma"/>
            <family val="2"/>
            <charset val="186"/>
          </rPr>
          <t>pakeista LR užimtumi įstatymą</t>
        </r>
      </text>
    </comment>
    <comment ref="E142"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42"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t>
        </r>
        <r>
          <rPr>
            <b/>
            <sz val="9"/>
            <color indexed="81"/>
            <rFont val="Tahoma"/>
            <family val="2"/>
            <charset val="186"/>
          </rPr>
          <t xml:space="preserve">
</t>
        </r>
        <r>
          <rPr>
            <sz val="9"/>
            <color indexed="81"/>
            <rFont val="Tahoma"/>
            <family val="2"/>
            <charset val="186"/>
          </rPr>
          <t xml:space="preserve">
</t>
        </r>
      </text>
    </comment>
    <comment ref="T142" authorId="1" shapeId="0">
      <text>
        <r>
          <rPr>
            <b/>
            <sz val="9"/>
            <color indexed="81"/>
            <rFont val="Tahoma"/>
            <family val="2"/>
            <charset val="186"/>
          </rPr>
          <t>Inga Gelzinyte:</t>
        </r>
        <r>
          <rPr>
            <sz val="9"/>
            <color indexed="81"/>
            <rFont val="Tahoma"/>
            <family val="2"/>
            <charset val="186"/>
          </rPr>
          <t xml:space="preserve">
Šiemet atliktas vienas tyrimas. Buvo atlikta iš V. Palaitienės skyriaus lėšų. </t>
        </r>
      </text>
    </comment>
    <comment ref="S143"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F144" authorId="0" shapeId="0">
      <text>
        <r>
          <rPr>
            <b/>
            <sz val="9"/>
            <color indexed="81"/>
            <rFont val="Tahoma"/>
            <family val="2"/>
            <charset val="186"/>
          </rPr>
          <t>P3.4.2.3</t>
        </r>
        <r>
          <rPr>
            <sz val="9"/>
            <color indexed="81"/>
            <rFont val="Tahoma"/>
            <family val="2"/>
            <charset val="186"/>
          </rPr>
          <t xml:space="preserve">
Organizuoti visuotines gyventojų apklausas svarbiais miestui klausimais</t>
        </r>
      </text>
    </comment>
    <comment ref="S157" authorId="0" shapeId="0">
      <text>
        <r>
          <rPr>
            <sz val="9"/>
            <color indexed="81"/>
            <rFont val="Tahoma"/>
            <family val="2"/>
            <charset val="186"/>
          </rPr>
          <t>Atlikta pastato (Šimkaus g. 11) stogo (1350 m²), fasado (125 m²) ir  patalpų  (200 m²) remonto darbų. Užbaigtumas, proc.</t>
        </r>
      </text>
    </comment>
    <comment ref="S165" authorId="0" shapeId="0">
      <text>
        <r>
          <rPr>
            <sz val="9"/>
            <color indexed="81"/>
            <rFont val="Tahoma"/>
            <family val="2"/>
            <charset val="186"/>
          </rPr>
          <t xml:space="preserve">207 kabineto remontas Kontrolės ir audito tarnybos veiklai </t>
        </r>
      </text>
    </comment>
    <comment ref="E168" authorId="2"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K181" authorId="0" shapeId="0">
      <text>
        <r>
          <rPr>
            <b/>
            <sz val="9"/>
            <color indexed="81"/>
            <rFont val="Tahoma"/>
            <family val="2"/>
            <charset val="186"/>
          </rPr>
          <t xml:space="preserve">12837
</t>
        </r>
        <r>
          <rPr>
            <sz val="9"/>
            <color indexed="81"/>
            <rFont val="Tahoma"/>
            <family val="2"/>
            <charset val="186"/>
          </rPr>
          <t xml:space="preserve">
</t>
        </r>
      </text>
    </comment>
    <comment ref="L181" authorId="0" shapeId="0">
      <text>
        <r>
          <rPr>
            <b/>
            <sz val="9"/>
            <color indexed="81"/>
            <rFont val="Tahoma"/>
            <family val="2"/>
            <charset val="186"/>
          </rPr>
          <t xml:space="preserve">10114,4
</t>
        </r>
        <r>
          <rPr>
            <sz val="9"/>
            <color indexed="81"/>
            <rFont val="Tahoma"/>
            <family val="2"/>
            <charset val="186"/>
          </rPr>
          <t xml:space="preserve">
</t>
        </r>
      </text>
    </comment>
  </commentList>
</comments>
</file>

<file path=xl/sharedStrings.xml><?xml version="1.0" encoding="utf-8"?>
<sst xmlns="http://schemas.openxmlformats.org/spreadsheetml/2006/main" count="1120" uniqueCount="321">
  <si>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</si>
  <si>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</si>
  <si>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</si>
  <si>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</si>
  <si>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</si>
  <si>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</si>
  <si>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</si>
  <si>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</si>
  <si>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</si>
  <si>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</si>
  <si>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Planas</t>
  </si>
  <si>
    <t>Strateginis tikslas 01. Didinti miesto konkurencingumą, kryptingai vystant infrastruktūrą ir sudarant palankias sąlygas verslui</t>
  </si>
  <si>
    <t>03 Savivaldybės valdymo programa</t>
  </si>
  <si>
    <t>01</t>
  </si>
  <si>
    <t>Kurti savivaldybės valdymo sistemą, patogią verslui ir gyventojams</t>
  </si>
  <si>
    <t>Organizuoti savivaldybės veiklos bendrųjų funkcijų vykdymą</t>
  </si>
  <si>
    <t>Savivaldybės administracijos veiklos užtikrinimas:</t>
  </si>
  <si>
    <t>Savivaldybės administracijos veiklos užtikrinimas (darbo užmokestis)</t>
  </si>
  <si>
    <t>1</t>
  </si>
  <si>
    <t>FTD Apskaitos skyrius</t>
  </si>
  <si>
    <t>SB</t>
  </si>
  <si>
    <t>SB(VB)</t>
  </si>
  <si>
    <t>02</t>
  </si>
  <si>
    <t>Ūkio skyrius</t>
  </si>
  <si>
    <t>SB(SP)</t>
  </si>
  <si>
    <t>SB(SPL)</t>
  </si>
  <si>
    <t>03</t>
  </si>
  <si>
    <t>Dalyvavimas organizuojant rinkimus</t>
  </si>
  <si>
    <t>04</t>
  </si>
  <si>
    <t>Personalo skyrius</t>
  </si>
  <si>
    <t>05</t>
  </si>
  <si>
    <t>Informavimo ir e.paslaugų skyrius</t>
  </si>
  <si>
    <t>Atlikta apklausų, tyrimų, vnt.</t>
  </si>
  <si>
    <t>06</t>
  </si>
  <si>
    <t>Teisės skyrius</t>
  </si>
  <si>
    <t>Per ataskaitinį laikotarpį užbaigtų bylų skaičius</t>
  </si>
  <si>
    <t>07</t>
  </si>
  <si>
    <t>08</t>
  </si>
  <si>
    <t>Daugiabučių gyvenamųjų namų žemės nuomos mokesčio paskirstymo ir administravimo paslaugos pirkimas</t>
  </si>
  <si>
    <t>FTD Mokesčių skyrius</t>
  </si>
  <si>
    <t>Namų administratorių, teikiančių paslaugas, skaičius</t>
  </si>
  <si>
    <t>09</t>
  </si>
  <si>
    <t>IED Licencijų, leidimų ir vartotojų teisių apsaugos sk.</t>
  </si>
  <si>
    <t>SB(VR)</t>
  </si>
  <si>
    <t>SB(VRL)</t>
  </si>
  <si>
    <t>10</t>
  </si>
  <si>
    <t>Viešosios tvarkos skyrius</t>
  </si>
  <si>
    <t>11</t>
  </si>
  <si>
    <t>Kontrolės ir audito tarnybos finansinio, ūkinio bei materialinio aptarnavimo užtikrinimas</t>
  </si>
  <si>
    <t>Kontrolės ir audito tarnybos darbuotojų skaičius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</si>
  <si>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</si>
  <si>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</si>
  <si>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</si>
  <si>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</si>
  <si>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</si>
  <si>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5</t>
  </si>
  <si>
    <t>IED Tarptautinių ryšių, verslo plėtros ir turizmo skyrius</t>
  </si>
  <si>
    <t>Tarptautinių organizacijų, kurių narė yra Klaipėdos miesto savivaldybė, skaičius</t>
  </si>
  <si>
    <t>Paskolų grąžinimas ir palūkanų mokėjimas</t>
  </si>
  <si>
    <t>Savivaldybės administracijos direktoriaus rezervas</t>
  </si>
  <si>
    <t>Savivaldybei nuosavybės teise priklausančio ir patikėjimo teise valdomo turto valdymas, naudojimas ir disponavimas:</t>
  </si>
  <si>
    <t>FTD Turto skyrius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</si>
  <si>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</si>
  <si>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</si>
  <si>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</si>
  <si>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 xml:space="preserve">MŪD </t>
  </si>
  <si>
    <t>Savivaldybės kontroliuojamų įmonių įstatinio kapitalo didinimas, perduodant inžinerinius tinklus funkcijoms vykdyti</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</si>
  <si>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</si>
  <si>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</si>
  <si>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</si>
  <si>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</si>
  <si>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</si>
  <si>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 xml:space="preserve">Savivaldybės nekilnojamojo turto  (negyvenamoji paskirtis) remontas </t>
  </si>
  <si>
    <t xml:space="preserve">Savivaldybei priklausančių statinių esamos techninės būklės įvertinimo paslaugų įsigijimas </t>
  </si>
  <si>
    <t>Įvertinta pastatų, skaičius</t>
  </si>
  <si>
    <t>Darbo rinkos politikos priemonių vykdymas</t>
  </si>
  <si>
    <t>Iš viso uždaviniui:</t>
  </si>
  <si>
    <t>Diegti Savivaldybės administracijoje modernias informacines sistemas ir plėsti elektroninių paslaugų spektrą</t>
  </si>
  <si>
    <t>P3.4.1.1,P3.4.2.1, P3.4.1.4</t>
  </si>
  <si>
    <t>Informavimo ir e. paslaugų skyrius</t>
  </si>
  <si>
    <t>Gerinti gyventojų aptarnavimo ir darbuotojų darbo sąlygas Savivaldybės administracijoje</t>
  </si>
  <si>
    <t>Savivaldybės administracijos reikmėms naudojamų pastatų ir patalpų einamasis remontas:</t>
  </si>
  <si>
    <t>Ūkio tarnyba</t>
  </si>
  <si>
    <t>2/4</t>
  </si>
  <si>
    <t>Iš viso tikslui:</t>
  </si>
  <si>
    <t>Iš viso programai:</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</si>
  <si>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</si>
  <si>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</si>
  <si>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</si>
  <si>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</si>
  <si>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</si>
  <si>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</si>
  <si>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</si>
  <si>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</si>
  <si>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</si>
  <si>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 xml:space="preserve">Programų lėšų likučių laikinai laisvos lėšos </t>
    </r>
    <r>
      <rPr>
        <b/>
        <sz val="10"/>
        <rFont val="Times New Roman"/>
        <family val="1"/>
        <charset val="186"/>
      </rPr>
      <t>SB(L)</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</si>
  <si>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</si>
  <si>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</si>
  <si>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</si>
  <si>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Valstybės biudžeto lėšos </t>
    </r>
    <r>
      <rPr>
        <b/>
        <sz val="10"/>
        <rFont val="Times New Roman"/>
        <family val="1"/>
        <charset val="186"/>
      </rPr>
      <t>LRVB</t>
    </r>
  </si>
  <si>
    <t>IŠ VISO:</t>
  </si>
  <si>
    <t>Parengta dokumentų dėl baseino operatoriaus parinkimo, vnt.</t>
  </si>
  <si>
    <t xml:space="preserve">Parengta pastatų rekonstrukcijos projektų, vnt. </t>
  </si>
  <si>
    <t xml:space="preserve">Nugriauta statinių, vnt. </t>
  </si>
  <si>
    <t xml:space="preserve">Dalyvavimas miestų partnerių organizuojamuose tarptautiniuose renginiuose </t>
  </si>
  <si>
    <t>P.3.4.3.1</t>
  </si>
  <si>
    <t>15/5</t>
  </si>
  <si>
    <r>
      <t xml:space="preserve">Žemės pardavimų likučio lėšos </t>
    </r>
    <r>
      <rPr>
        <b/>
        <sz val="10"/>
        <rFont val="Times New Roman"/>
        <family val="1"/>
        <charset val="186"/>
      </rPr>
      <t>SB(ŽPL)</t>
    </r>
  </si>
  <si>
    <t>100</t>
  </si>
  <si>
    <t>Dalyvauta Baltijos miestų sąjungos komisijų sesijose, kartai</t>
  </si>
  <si>
    <t>Lietuvoje veikiančių asociacijų, kurių narė yra savivaldybė, skaičius</t>
  </si>
  <si>
    <t>Dalyvauta PSO Sveikų miestų tinklo konferencijose, kartai</t>
  </si>
  <si>
    <t>Vykdoma sutarčių su Klaipėdos rajono savivaldybe, vnt.</t>
  </si>
  <si>
    <t>Įsigyta organizacinės technikos, vnt.</t>
  </si>
  <si>
    <t xml:space="preserve">Eksploatuojama kompiuterių, vnt. </t>
  </si>
  <si>
    <t>Įsigyta kompiuterinės technikos, vnt.</t>
  </si>
  <si>
    <t>Apmokėta teismo priteistų išlaidų (pagal esamus rizikingus ieškinius), atvejų skaičius</t>
  </si>
  <si>
    <t>UPD  Statybos leidimų ir statinių priežiūros sk.</t>
  </si>
  <si>
    <t>Išsiųsta laiškų, tūkst. vnt.</t>
  </si>
  <si>
    <t>FTD Apskaitos sk.</t>
  </si>
  <si>
    <t>Atnaujinta interneto svetainė, įvaizdžio strategija, vnt.</t>
  </si>
  <si>
    <t>Savivaldybės tarybos ir mero sekretoriato finansinio, ūkinio bei materialinio aptarnavimo užtikrinimas</t>
  </si>
  <si>
    <t>Savivaldybės tarybos ir mero sekretoriato darbuotojų skaičius</t>
  </si>
  <si>
    <t>Inžinerinių tinklų, kurių atlikti matavimai, ilgis, km</t>
  </si>
  <si>
    <t>Kompiuterinės, programinės įrangos, organizacinės technikos bei licencijų įsigijimas, eksploatavimas</t>
  </si>
  <si>
    <t>Restauruota, pakeista durų, vnt.</t>
  </si>
  <si>
    <t>Išmokų seniūnaičiams mokėjimas</t>
  </si>
  <si>
    <t>Seniūnaičių, gaunančių išmokas, skaičius</t>
  </si>
  <si>
    <t xml:space="preserve">Dalyvio mokestis už narystę Lietuvoje veikiančiose asociacijose </t>
  </si>
  <si>
    <t xml:space="preserve"> TIKSLŲ, UŽDAVINIŲ, PRIEMONIŲ, PRIEMONIŲ IŠLAIDŲ IR PRODUKTO KRITERIJŲ SUVESTINĖ</t>
  </si>
  <si>
    <t>tūkst. Eur</t>
  </si>
  <si>
    <t>Apskaitos kodas</t>
  </si>
  <si>
    <t>VALDYMO PROGRAMOS (NR. 03)</t>
  </si>
  <si>
    <t>03.01010101</t>
  </si>
  <si>
    <t>03.010401</t>
  </si>
  <si>
    <t>03.01010123</t>
  </si>
  <si>
    <t>03.01010131</t>
  </si>
  <si>
    <t>03.01010105</t>
  </si>
  <si>
    <t>03.01010104</t>
  </si>
  <si>
    <t>03.01010130</t>
  </si>
  <si>
    <t>03.01010133</t>
  </si>
  <si>
    <t>03.01010136</t>
  </si>
  <si>
    <t>03.00</t>
  </si>
  <si>
    <t>03.010102</t>
  </si>
  <si>
    <t>03.010103</t>
  </si>
  <si>
    <t xml:space="preserve">03.03010201 </t>
  </si>
  <si>
    <t>03.030105</t>
  </si>
  <si>
    <t>03.05</t>
  </si>
  <si>
    <t>03.04010101,03.04010102</t>
  </si>
  <si>
    <t xml:space="preserve"> 03.020101</t>
  </si>
  <si>
    <t>03.010109</t>
  </si>
  <si>
    <t>03.010110</t>
  </si>
  <si>
    <t>P3.4.1.1, P3.4.2.1, P3.4.1.4</t>
  </si>
  <si>
    <t>Savivaldybės administracijos darbuotojų etatų skaičius</t>
  </si>
  <si>
    <t>Organizuotų mokymų, dalyvių skaičius, vnt.</t>
  </si>
  <si>
    <t>03.010201</t>
  </si>
  <si>
    <t>03.030101</t>
  </si>
  <si>
    <t>03.030104</t>
  </si>
  <si>
    <t>SB(L)</t>
  </si>
  <si>
    <t>2019-ųjų metų lėšų projektas</t>
  </si>
  <si>
    <t>Iš viso</t>
  </si>
  <si>
    <t>Išlaidoms</t>
  </si>
  <si>
    <t>Turtui įsigyti ir finansiniams įsipareigojimams vykdyti</t>
  </si>
  <si>
    <t>Iš jų darbo užmokesčiui</t>
  </si>
  <si>
    <t>2017-ieji metai</t>
  </si>
  <si>
    <t>2018-ieji metai</t>
  </si>
  <si>
    <t>2019-ieji metai</t>
  </si>
  <si>
    <t>Aiškinamojo rašto priedas Nr.3</t>
  </si>
  <si>
    <t>5/ 1200</t>
  </si>
  <si>
    <t>IED</t>
  </si>
  <si>
    <t xml:space="preserve">Suorganizuota renginių, skaičius </t>
  </si>
  <si>
    <t>1/31</t>
  </si>
  <si>
    <t>1/34</t>
  </si>
  <si>
    <t>2000</t>
  </si>
  <si>
    <t xml:space="preserve">Pastato Šimkaus g. 11 stogo, fasado ir vidaus patalpų remontas </t>
  </si>
  <si>
    <t>Pastato Danės g. 17 patalpų remontas</t>
  </si>
  <si>
    <t>Organizuotas Lietuvos konsulų susitikimas Lietuvoje renginys, vnt.</t>
  </si>
  <si>
    <t>Dalyvauta EUROCITIES metinėje konferencijoje ir Kultūros forume, kartai</t>
  </si>
  <si>
    <t xml:space="preserve">Organizuota bendrų projektų su miestais partneriais, vnt. </t>
  </si>
  <si>
    <t xml:space="preserve"> Klaipėdos miesto savivaldybės administracijos perkėlimas į naujas patalpas</t>
  </si>
  <si>
    <t>Mokamas narystės asociacijoje „Klaipėdos regionas“ mokestis, skaičius</t>
  </si>
  <si>
    <t>Organizuota Baltijos miestų sąjungos sesijų Klaipėdoje, kartai</t>
  </si>
  <si>
    <t>Socialinės paramos skyriaus patalpų remontas (Laukininkų g. 19A)</t>
  </si>
  <si>
    <t xml:space="preserve">Eksploatuojama programų, internetinių sistemų vartotojų skaičius </t>
  </si>
  <si>
    <t xml:space="preserve">Išsiųsta registruotų laiškų su įteikimu, paprastų laiškų Viešosios tvarkos skyriaus vykdomai veikla, tūkst. vnt. </t>
  </si>
  <si>
    <t xml:space="preserve">Savivaldybės nenaudojamų (neeksploatuojamų) statinių nugriovimas ir jų inžinerinių tinklų techninės būklės palaikymas </t>
  </si>
  <si>
    <t xml:space="preserve">Prižiūrėta objektų, vnt. </t>
  </si>
  <si>
    <t xml:space="preserve">Remontuota objektų, vnt. </t>
  </si>
  <si>
    <t>Perduota inžinerinių tinklų, km</t>
  </si>
  <si>
    <t>Įsigyta programinės įrangos, vnt.</t>
  </si>
  <si>
    <t>Prižiūrėta programinės įrangos, vnt.</t>
  </si>
  <si>
    <t>Eksploatuojama šviestuvų, vnt.</t>
  </si>
  <si>
    <t>Viešųjų ryšių plėtojimas (gyventojų apklausos, nuomonių tyrimai,  informacijos sklaida žiniasklaidos priemonėse, savivaldybės skelbimų publikavimas, rinkodaros ir reprezentacinių  priemonių vykdymas ir kt.)</t>
  </si>
  <si>
    <t>Automobilių statymo aikštelės prie „Švyturio“ arenos apšvietimo išlaidų dengimas ir energinių išteklių išlaidų kompensavimas UAB „Klaipėdos arena“</t>
  </si>
  <si>
    <t>Įsigyta suvenyrų  rūšių, vnt.</t>
  </si>
  <si>
    <t>Suremontuota fasado ploto (3170 m²),  m²</t>
  </si>
  <si>
    <t>Suremontuota kabinetų ploto, m²</t>
  </si>
  <si>
    <t>Rekonstruota automobilių stovėjimo aikštelė (118 m²) Liepų g. 11. Užbaigtumas, proc.</t>
  </si>
  <si>
    <t>Suremontuota patalpų ploto, m²</t>
  </si>
  <si>
    <t>Kapinių priežiūros skyriaus pastato remontas (Toleikių k., Klaipėdos r. sav.)</t>
  </si>
  <si>
    <r>
      <t xml:space="preserve">Europos Sąjungos paramos lėšos, kurios įtrauktos į Savivaldybės biudžetą </t>
    </r>
    <r>
      <rPr>
        <b/>
        <sz val="10"/>
        <rFont val="Times New Roman"/>
        <family val="1"/>
        <charset val="186"/>
      </rPr>
      <t>SB(ES)</t>
    </r>
  </si>
  <si>
    <t>Įsigytas turtas, vnt.</t>
  </si>
  <si>
    <r>
      <t xml:space="preserve">2017–2020 M. KLAIPĖDOS MIESTO SAVIVALDYBĖS </t>
    </r>
    <r>
      <rPr>
        <b/>
        <sz val="11"/>
        <rFont val="Times New Roman"/>
        <family val="1"/>
        <charset val="186"/>
      </rPr>
      <t xml:space="preserve">            </t>
    </r>
  </si>
  <si>
    <t>2017 m. patvirtintas asignavimų planas*</t>
  </si>
  <si>
    <t>Paskutinis 2017 m. asignavimų plano pakeitimas**</t>
  </si>
  <si>
    <t>Lėšų poreikis biudžetiniams 
2018-iesiems metams</t>
  </si>
  <si>
    <t>2020-ųjų metų lėšų projektas</t>
  </si>
  <si>
    <t>2020-ieji metai</t>
  </si>
  <si>
    <t xml:space="preserve">VšĮ „Klaipėdos šventės“ vietinės rinkliavos administravimo apmokėjimas </t>
  </si>
  <si>
    <t>FTD Finansų skyrius</t>
  </si>
  <si>
    <t>SRD</t>
  </si>
  <si>
    <t>Priemonių, mažinančių administracinę naštą juridiniams ir fiziniams asmenims, taikymas (Licencijų ir leidimų išdavimo, proceso valdymo ir kontrolės sistemos sukūrimas)</t>
  </si>
  <si>
    <t xml:space="preserve">* pagal Klaipėdos miesto savivaldybės tarybos 2016 m. gruodžio 22 d. sprendimą Nr. T2-290 ir administracijos direktoriaus 2017-03-14 įsakymą AD1-642
</t>
  </si>
  <si>
    <t>Patalpų pritaikymas archyvo veiklai (dokumentų saugyklai)</t>
  </si>
  <si>
    <t>Klaipėdos miesto savivaldybės korupcijos prevencijos 2017–2019 metų programos vykdymas</t>
  </si>
  <si>
    <t xml:space="preserve">Savivaldybės institucijų ir įstaigų vadovų, apmokytų korupcijos prevencijos tema, skaičius </t>
  </si>
  <si>
    <t>12</t>
  </si>
  <si>
    <t>Nupirkta spaudos ploto dienraščiuose, tūkst. kv. cm</t>
  </si>
  <si>
    <t xml:space="preserve">Gerinti gyventojų aptarnavimo kokybę, diegiant pažangius vadybos principus </t>
  </si>
  <si>
    <t xml:space="preserve">Projekto „Paslaugų teikimo kokybės gerinimas Klaipėdos regiono gyventojams“ įgyvendinimas </t>
  </si>
  <si>
    <t>03.020102</t>
  </si>
  <si>
    <t>03.010206</t>
  </si>
  <si>
    <t>03.010510</t>
  </si>
  <si>
    <t xml:space="preserve">03.010509 </t>
  </si>
  <si>
    <t xml:space="preserve">03.010507 </t>
  </si>
  <si>
    <t>03.01010142</t>
  </si>
  <si>
    <t>Savivaldybės administracijos veiklos užtikrinimas (pastatų eksploatacija, prekių ir paslaugų įsigijimas, korespondencijos siuntimas paštu, spaudinių prenumerata, naudojimasis Registrų centro duomenų bazėmis ir kt.)</t>
  </si>
  <si>
    <t>ES</t>
  </si>
  <si>
    <t>Įsteigta piliečių chartija, vnt.</t>
  </si>
  <si>
    <t>40/ 200</t>
  </si>
  <si>
    <t>40/ 80</t>
  </si>
  <si>
    <t xml:space="preserve">Įdiegtas ir taikomas vadybos metodas, vnt. </t>
  </si>
  <si>
    <t>Apmokyta darbuotojų, skaičius</t>
  </si>
  <si>
    <t>Sertifikuota atskirų metodų vidinių lyderių, skaičius</t>
  </si>
  <si>
    <t>Mokymų (valstybės tarnautojų įvadiniai mokymai, specifiniai mokymai atestatams ir licencijoms įgyti, naujų darbuotojų adaptavimas) organizavimas</t>
  </si>
  <si>
    <t xml:space="preserve">Pateikta VĮ Registrų centras suvestinių duomenų apie žemės sklypų mokestines vertes, kartai </t>
  </si>
  <si>
    <t xml:space="preserve">Eksploatuojama administracinių teisės pažeidimų protokolų valdymo programa, vartotojų skaičius </t>
  </si>
  <si>
    <t>Viešosios tvarkos skyriaus veiklos užtikrinimas (pastatų eksploatacija, prekių ir paslaugų įsigijimas, korespondencijos siuntimas paštu, naudojimasis Registrų centro informacinėmis duomenų bazėmisir kt.)</t>
  </si>
  <si>
    <t xml:space="preserve">Išsinuomota ir užpildyta stelažų dokumentų saugojimui (Archyvo veiklai), tiesiniai metrai </t>
  </si>
  <si>
    <t>Naudojamos programinės įrangos licencijos, vnt.</t>
  </si>
  <si>
    <t>Atlikta Klaipėdos m. savivaldybės teikiamų viešųjų paslaugų vartotojų pasitenkinimo tyrimų, vnt.</t>
  </si>
  <si>
    <t>P3.4.2.3</t>
  </si>
  <si>
    <t>P3.4.3.5</t>
  </si>
  <si>
    <t>Strateginio planavimo skyrius</t>
  </si>
  <si>
    <t>Atlikta pastato Debreceno g. 41 vidaus patalpų remonto darbų. Užbaigtumas, proc.</t>
  </si>
  <si>
    <t xml:space="preserve">Pastato Liepų g. 13 fasado remontas ir šildymo sistemos pertvarkymas </t>
  </si>
  <si>
    <t>Parengtas planas, vnt.</t>
  </si>
  <si>
    <t>Įsigyta inventoriaus (2018 m. - 30 vnt. kabinų, 30 vnt. balsadėžių, 10 vnt. nedegių spintų, vnt.), vnt.</t>
  </si>
  <si>
    <t>Valstybės deleguotų funkcijų vykdymas: Žemės ūkio priemonių vykdymas</t>
  </si>
  <si>
    <r>
      <t xml:space="preserve">Europos Sąjungos paramos lėšos </t>
    </r>
    <r>
      <rPr>
        <b/>
        <sz val="10"/>
        <rFont val="Times New Roman"/>
        <family val="1"/>
        <charset val="186"/>
      </rPr>
      <t>ES</t>
    </r>
  </si>
  <si>
    <t>Pašto patalpų Aukštoji g. 13, Klaipėdoje išpirkimas</t>
  </si>
  <si>
    <t>Įsigytas civilinės atsakomybės draudimas (Administracinių nusižengimų kodekso ginčų nagrinėjimui), vnt.</t>
  </si>
  <si>
    <t>Patvirtinta nauja Savivaldybės administracijos organizacinė struktūra, vnt.</t>
  </si>
  <si>
    <t>Savivaldybės administracijos organizacinės struktūros tobulinimas</t>
  </si>
  <si>
    <t>Organizuotas tradicinis Baltijos ir Juodosios jūrų ekonominis forumas Klaipėdoje, vnt.</t>
  </si>
  <si>
    <t>Mokamas tikslinis narystės asociacijoje „Klaipėdos regionas“ mokestis, susijęs su regoninės specializacijos parengimu, skaičius</t>
  </si>
  <si>
    <t>Atstovavimo teismuose ir teismų sprendimų vykdymo organizavimas bei teismo išlaidų apmokėjimas</t>
  </si>
  <si>
    <t>Civilinės atsakomybės draudimo įsigijimas</t>
  </si>
  <si>
    <t xml:space="preserve">Parengta studija dėl miesto parkų valdymo modelio, vnt.                                                            </t>
  </si>
  <si>
    <t>Suplanuota susitikimų, vnt.</t>
  </si>
  <si>
    <t>II-os vandenvietės teritorijoje Ryšininkų g. 11, Klaipėdoje, esančio nekilnojamojo turto įsigijimas iš AB „Klaipėdos vanduo“</t>
  </si>
  <si>
    <t>13</t>
  </si>
  <si>
    <t>Klaipėdos m. savivaldybės administracijos įvaizdžio gerinimas, sukuriant  gyventojus aptarnaujančių darbuotojų aprangos dizainą ir įsigyjant aprangą</t>
  </si>
  <si>
    <r>
      <t xml:space="preserve">2018–2020 M. KLAIPĖDOS MIESTO SAVIVALDYBĖS </t>
    </r>
    <r>
      <rPr>
        <b/>
        <sz val="11"/>
        <rFont val="Times New Roman"/>
        <family val="1"/>
        <charset val="186"/>
      </rPr>
      <t xml:space="preserve">            </t>
    </r>
  </si>
  <si>
    <t xml:space="preserve">2018-ųjų metų asignavimų planas
</t>
  </si>
  <si>
    <t>Socialinės paramos skyriaus patalpų remontas (Vytauto g. 13)</t>
  </si>
  <si>
    <t>2018-ųjų metų asignavimų planas</t>
  </si>
  <si>
    <t>Parengta galimybių studija, vnt.</t>
  </si>
  <si>
    <t>Seniūnijų steigimo poreikio Klaipėdos mieste studijos parengimas</t>
  </si>
  <si>
    <t>Parengta seniūnijų steigimo poreikio galimybių studija, vnt.</t>
  </si>
  <si>
    <t xml:space="preserve">SRD vyr. specialistė R. Razgienė </t>
  </si>
  <si>
    <t>Parengta studija dėl savivaldybės viešųjų objektų valdymo pagal Energijos sprendimų centro (ESCO) modelį, vnt.</t>
  </si>
  <si>
    <t>Savivaldybės administracijos veiklos užtikrinimas</t>
  </si>
  <si>
    <t xml:space="preserve">Dalyvio mokestis už narystę ir dalyvavimas  tarptautinių organizacijų veikloje (Cruise Baltic – CB, EUROCITIES, Union of the Baltic Cities – UBC, Baltic Sail,  European Cities Against Drugs – ECAD, Healthy Cities network – WHO, Kommunnes Internasjonale Miljoorganisasjon – KIMO, Istoriniųi miestų lyga - IMLA, Žydų kultūros paveldo Europoje asociacija, Hansos miestų sąjunga)  </t>
  </si>
  <si>
    <t>VšĮ Klaipėdos ekonominės plėtros agentūros veiklos analizės – audito atlikimas</t>
  </si>
  <si>
    <t>Atliktas auditas, vnt.</t>
  </si>
  <si>
    <t>Išnuomota elektromobilių ir autobusiukas, vnt.</t>
  </si>
  <si>
    <t>Įsigyta palauga "IP -telefonija", vnt.</t>
  </si>
  <si>
    <t>Atlikta pastato Debreceno g. 41 dalies fasado sienų, langų, durų ir stogo tvarkymo darbų. Užbaigtumas, proc.</t>
  </si>
  <si>
    <t>Pasirašytų paskolų sutarčių, vnt.</t>
  </si>
  <si>
    <t xml:space="preserve">Atlikta pastato (Kalvos g. 4) stogo ir fasado remonto darbų. Užbaigtumas, proc. </t>
  </si>
  <si>
    <t>Atlikta pastato (Tiltų g. 8) fasado darbų. Užbaigtumas, proc.</t>
  </si>
  <si>
    <t>Atlikta pastato (Pievų Tako g. 38) patalpų remonto darbų. Užbaigtumas, proc.</t>
  </si>
  <si>
    <t>Atlikta pastato (Debreceno g. 41) stogo, fasado ir vidaus patalpų remonto darbų.  Užbaigtumas, proc.</t>
  </si>
  <si>
    <t>Tobulinti savivaldybės administracijos veiklos valdymą:</t>
  </si>
  <si>
    <t>Informacinių technologijų palaikymas ir plėtojimas Savivaldybės administracijoje:</t>
  </si>
  <si>
    <t>Atlikta Klaipėdos m. savivaldybės teikiamų viešųjų paslaugų tyrimų, vnt.</t>
  </si>
  <si>
    <t>Pastato Liepų g. 11 ir aplinkos atnaujinimas ir remontas</t>
  </si>
  <si>
    <t>Atlikta pastato stogo, fasado ir  patalpų  remonto darbų. Užbaigtumas, proc.</t>
  </si>
  <si>
    <t>Suremontuota kabinetų ploto, kv. m</t>
  </si>
  <si>
    <t>Atlikta pastato stogo, fasado, vidaus vamzdynų ir patalpų  remonto darbų. Užbaigtumas, proc.</t>
  </si>
  <si>
    <t>Atlikta pastato fasado remonto darbų. Užbaigtumas, proc.</t>
  </si>
  <si>
    <t>Sumontuota šildymo radiatorių, vnt.</t>
  </si>
  <si>
    <t>Atlikta pastato patalpų (228 kv. m) remonto darbų. Užbaigtumas, proc.</t>
  </si>
  <si>
    <r>
      <t>Suremontuota patalpų ploto, m</t>
    </r>
    <r>
      <rPr>
        <i/>
        <vertAlign val="superscript"/>
        <sz val="10"/>
        <rFont val="Times New Roman"/>
        <family val="1"/>
        <charset val="186"/>
      </rPr>
      <t>2</t>
    </r>
  </si>
  <si>
    <t>Atlikta pastato patalpų remonto darbų. Užbaigtumas, proc.</t>
  </si>
  <si>
    <t>Atlikta pastato patalpų (228 m²) remonto darbų. Užbaigtumas, proc.</t>
  </si>
  <si>
    <t xml:space="preserve"> </t>
  </si>
  <si>
    <t xml:space="preserve">Atlikta pastato (Kalvos g. 2B) stogo remonto darbų. Užbaigtumas, proc. </t>
  </si>
  <si>
    <t>Turgaus g. 21 remonto atlikimas. Patalpų Tiltų g. 8 rekonstrukcijos projekto parengimas su statybinais darbais. Patalpų Šilutės pl. 38 stogo remonto darbai (užbaigti 2016 m.). Pastato-garažo Klevų g. 2B, remonto darbai</t>
  </si>
  <si>
    <t>Įsigyta vaizdo konferencinė įranga, vnt.</t>
  </si>
  <si>
    <t>Pastato Liepų g. 11 fasado ir patalpų remontas</t>
  </si>
  <si>
    <t>1170</t>
  </si>
  <si>
    <t>** pagal Klaipėdos miesto savivaldybės tarybos 2017 m. gruodžio 21 d. sprendimą Nr. T2-331</t>
  </si>
  <si>
    <t>Asociacijos Klaipėdos žuvininkystės vietos veiklos grupės nario įnašo sumokėjimas</t>
  </si>
  <si>
    <t>Sumokėtas įnašas, vnt</t>
  </si>
  <si>
    <t xml:space="preserve">Klaipėdos miesto savivaldybės valdymo                     programos (Nr. 03) aprašymo                                                          priedas
</t>
  </si>
  <si>
    <t>Įsigyta inventoriaus (2018 m. – 30 vnt. kabinų, 30 vnt. balsadėžių, 10 vnt. nedegių spintų, vnt.), vnt.</t>
  </si>
  <si>
    <t>Klaipėdos savivaldybės strateginio plėtros plano (KSP) 2021–2028 m. parengimas</t>
  </si>
  <si>
    <t>Prisijungimų  prie Registro centro skaičius, tūkst. kartų</t>
  </si>
  <si>
    <t>Siūlomas keisti 2018-ųjų metų asignavimų planas</t>
  </si>
  <si>
    <t>Skirtumas</t>
  </si>
  <si>
    <t>Siūlomas keisti 2019-ųjų metų  lėšų projektas</t>
  </si>
  <si>
    <t>Paaiškinimas</t>
  </si>
  <si>
    <t>Lyginamasis variantas</t>
  </si>
  <si>
    <t>Siūlomas keisti 2018 metų  asignavimų planas</t>
  </si>
  <si>
    <r>
      <t>Patvirtinta nauja Savivaldybės administracijos organizacinė struktūra</t>
    </r>
    <r>
      <rPr>
        <sz val="10"/>
        <rFont val="Times New Roman"/>
        <family val="1"/>
        <charset val="186"/>
      </rPr>
      <t>, vnt.</t>
    </r>
  </si>
  <si>
    <t>Finansavimo apimtis papriemonei padidinta pagal Klaipėdos m. savivaldybės mero 2018 m. sausio 12 d. pavedimą Nr. M1-3 „Dėl biudžetinių įstaigų darbuotojų darbo užmokesčio“  (finasavimo šaltinis SB) ir pagal Lietuvos Respublikos ministrų bei kitų valstybės institucijų įsakymus bei raštus dėl skiriamų specialiųjų tikslinių dotacijų paskirstymo savivaldybėms (finansavimo šaltinis SB(VB))</t>
  </si>
  <si>
    <t xml:space="preserve">Finansavimo apimtis priemonei padidinta pagal Klaipėdos m. savivaldybės mero 2018 m. sausio 12 d. pavedimą Nr. M1-3 „Dėl biudžetinių įstaigų darbuotojų darbo užmokesčio“  </t>
  </si>
  <si>
    <t>Reikalinga patikslinti finansavimo apimtį priemonei pagal 2017-12-28 LR žemės ūkio ministro įsakymu Nr. 3D-846 patvirtintą 2018 m. skiriamų specialiųjų tikslinių dotacijų žemės ūkio ministerijai priskirtoms valstybinėms (valstybės perduotoms savivaldybėms) funkcijoms atlikti paskirstymo tarp savivaldybių sąrašą</t>
  </si>
  <si>
    <t>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</si>
</sst>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43">
    <font>
      <sz val="11"/>
      <color theme="1"/>
      <name val="Calibri"/>
      <family val="2"/>
      <charset val="186"/>
      <scheme val="minor"/>
    </font>
    <font>
      <sz val="11"/>
      <color theme="1"/>
      <name val="Calibri"/>
      <family val="2"/>
      <charset val="186"/>
      <scheme val="minor"/>
    </font>
    <font>
      <sz val="11"/>
      <name val="Times New Roman"/>
      <family val="1"/>
      <charset val="186"/>
    </font>
    <font>
      <b/>
      <sz val="11"/>
      <name val="Times New Roman"/>
      <family val="1"/>
      <charset val="186"/>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b/>
      <u/>
      <sz val="10"/>
      <name val="Times New Roman"/>
      <family val="1"/>
      <charset val="186"/>
    </font>
    <font>
      <sz val="8"/>
      <name val="Times New Roman"/>
      <family val="1"/>
      <charset val="186"/>
    </font>
    <font>
      <sz val="10"/>
      <name val="Times New Roman"/>
      <family val="1"/>
    </font>
    <font>
      <sz val="10"/>
      <name val="Arial"/>
      <family val="2"/>
      <charset val="186"/>
    </font>
    <font>
      <sz val="8"/>
      <name val="Times New Roman"/>
      <family val="1"/>
    </font>
    <font>
      <sz val="9"/>
      <name val="Times New Roman"/>
      <family val="1"/>
    </font>
    <font>
      <b/>
      <sz val="9"/>
      <color indexed="81"/>
      <name val="Tahoma"/>
      <family val="2"/>
      <charset val="186"/>
    </font>
    <font>
      <sz val="10"/>
      <name val="TimesLT"/>
      <charset val="186"/>
    </font>
    <font>
      <sz val="11"/>
      <name val="Calibri"/>
      <family val="2"/>
      <charset val="186"/>
      <scheme val="minor"/>
    </font>
    <font>
      <sz val="10"/>
      <name val="Calibri"/>
      <family val="2"/>
      <charset val="186"/>
      <scheme val="minor"/>
    </font>
    <font>
      <sz val="9"/>
      <color indexed="81"/>
      <name val="Tahoma"/>
      <family val="2"/>
      <charset val="186"/>
    </font>
    <font>
      <sz val="8"/>
      <name val="Arial"/>
      <family val="2"/>
      <charset val="186"/>
    </font>
    <font>
      <sz val="10"/>
      <color rgb="FFFF0000"/>
      <name val="Times New Roman"/>
      <family val="1"/>
      <charset val="186"/>
    </font>
    <font>
      <sz val="10"/>
      <color theme="1"/>
      <name val="Times New Roman"/>
      <family val="1"/>
      <charset val="186"/>
    </font>
    <font>
      <b/>
      <sz val="11"/>
      <name val="Calibri"/>
      <family val="2"/>
      <charset val="186"/>
      <scheme val="minor"/>
    </font>
    <font>
      <i/>
      <sz val="10"/>
      <name val="Times New Roman"/>
      <family val="1"/>
      <charset val="186"/>
    </font>
    <font>
      <i/>
      <vertAlign val="superscript"/>
      <sz val="10"/>
      <name val="Times New Roman"/>
      <family val="1"/>
      <charset val="186"/>
    </font>
    <font>
      <i/>
      <sz val="9"/>
      <name val="Times New Roman"/>
      <family val="1"/>
      <charset val="186"/>
    </font>
    <font>
      <sz val="9"/>
      <color rgb="FFFF0000"/>
      <name val="Times New Roman"/>
      <family val="1"/>
      <charset val="186"/>
    </font>
    <font>
      <sz val="7"/>
      <color indexed="81"/>
      <name val="Tahoma"/>
      <family val="2"/>
      <charset val="186"/>
    </font>
    <font>
      <i/>
      <sz val="11"/>
      <name val="Calibri"/>
      <family val="2"/>
      <charset val="186"/>
      <scheme val="minor"/>
    </font>
    <font>
      <i/>
      <sz val="11"/>
      <color theme="1"/>
      <name val="Calibri"/>
      <family val="2"/>
      <charset val="186"/>
      <scheme val="minor"/>
    </font>
    <font>
      <i/>
      <sz val="10"/>
      <color theme="1"/>
      <name val="Times New Roman"/>
      <family val="1"/>
      <charset val="186"/>
    </font>
    <font>
      <i/>
      <sz val="8"/>
      <name val="Times New Roman"/>
      <family val="1"/>
      <charset val="186"/>
    </font>
    <font>
      <b/>
      <i/>
      <sz val="10"/>
      <name val="Times New Roman"/>
      <family val="1"/>
      <charset val="186"/>
    </font>
    <font>
      <i/>
      <sz val="10"/>
      <name val="Times New Roman"/>
      <family val="1"/>
    </font>
    <font>
      <i/>
      <sz val="9"/>
      <name val="Times New Roman"/>
      <family val="1"/>
    </font>
    <font>
      <sz val="8"/>
      <color rgb="FFFF0000"/>
      <name val="Times New Roman"/>
      <family val="1"/>
      <charset val="186"/>
    </font>
    <font>
      <b/>
      <i/>
      <sz val="10"/>
      <name val="Times New Roman"/>
      <family val="1"/>
    </font>
    <font>
      <sz val="11"/>
      <color rgb="FFFF0000"/>
      <name val="Times New Roman"/>
      <family val="1"/>
      <charset val="186"/>
    </font>
    <font>
      <b/>
      <sz val="10"/>
      <color theme="1"/>
      <name val="Times New Roman"/>
      <family val="1"/>
      <charset val="186"/>
    </font>
    <font>
      <sz val="10"/>
      <color theme="3"/>
      <name val="Times New Roman"/>
      <family val="1"/>
      <charset val="186"/>
    </font>
    <font>
      <i/>
      <sz val="10"/>
      <name val="Times"/>
      <charset val="186"/>
    </font>
    <font>
      <sz val="12"/>
      <name val="Times New Roman"/>
      <family val="1"/>
      <charset val="186"/>
    </font>
    <font>
      <strike/>
      <sz val="10"/>
      <color rgb="FFFF0000"/>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right/>
      <top style="hair">
        <color indexed="64"/>
      </top>
      <bottom/>
      <diagonal/>
    </border>
    <border>
      <left/>
      <right style="medium">
        <color indexed="64"/>
      </right>
      <top/>
      <bottom/>
      <diagonal/>
    </border>
    <border>
      <left/>
      <right style="medium">
        <color indexed="64"/>
      </right>
      <top/>
      <bottom style="hair">
        <color auto="1"/>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auto="1"/>
      </bottom>
      <diagonal/>
    </border>
  </borders>
  <cellStyleXfs count="4">
    <xf numFmtId="0" fontId="0" fillId="0" borderId="0"/>
    <xf numFmtId="164" fontId="1" fillId="0" borderId="0" applyFont="0" applyFill="0" applyBorder="0" applyAlignment="0" applyProtection="0"/>
    <xf numFmtId="0" fontId="11" fillId="0" borderId="0"/>
    <xf numFmtId="0" fontId="15" fillId="0" borderId="0"/>
  </cellStyleXfs>
  <cellXfs count="1851">
    <xf numFmtId="0" fontId="0" fillId="0" borderId="0" xfId="0"/>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49" fontId="6" fillId="4" borderId="31" xfId="0" applyNumberFormat="1" applyFont="1" applyFill="1" applyBorder="1" applyAlignment="1">
      <alignment horizontal="left" vertical="top" wrapText="1"/>
    </xf>
    <xf numFmtId="49" fontId="6" fillId="4" borderId="32" xfId="0" applyNumberFormat="1" applyFont="1" applyFill="1" applyBorder="1" applyAlignment="1">
      <alignment horizontal="left" vertical="top"/>
    </xf>
    <xf numFmtId="49" fontId="6" fillId="5" borderId="16" xfId="0" applyNumberFormat="1" applyFont="1" applyFill="1" applyBorder="1" applyAlignment="1">
      <alignment horizontal="left" vertical="top"/>
    </xf>
    <xf numFmtId="49" fontId="6" fillId="4" borderId="10" xfId="0" applyNumberFormat="1" applyFont="1" applyFill="1" applyBorder="1" applyAlignment="1">
      <alignment vertical="top"/>
    </xf>
    <xf numFmtId="49" fontId="6" fillId="5" borderId="11" xfId="0" applyNumberFormat="1" applyFont="1" applyFill="1" applyBorder="1" applyAlignment="1">
      <alignment vertical="top"/>
    </xf>
    <xf numFmtId="0" fontId="6" fillId="6" borderId="0" xfId="0" applyFont="1" applyFill="1" applyBorder="1" applyAlignment="1">
      <alignment horizontal="left" vertical="top" wrapText="1"/>
    </xf>
    <xf numFmtId="3" fontId="4" fillId="4" borderId="13" xfId="0" applyNumberFormat="1" applyFont="1" applyFill="1" applyBorder="1" applyAlignment="1">
      <alignment vertical="top"/>
    </xf>
    <xf numFmtId="3" fontId="4" fillId="7" borderId="11" xfId="0" applyNumberFormat="1" applyFont="1" applyFill="1" applyBorder="1" applyAlignment="1">
      <alignment vertical="top"/>
    </xf>
    <xf numFmtId="3" fontId="6" fillId="4" borderId="10" xfId="0" applyNumberFormat="1" applyFont="1" applyFill="1" applyBorder="1" applyAlignment="1">
      <alignment vertical="top"/>
    </xf>
    <xf numFmtId="3" fontId="6" fillId="5" borderId="11" xfId="0" applyNumberFormat="1" applyFont="1" applyFill="1" applyBorder="1" applyAlignment="1">
      <alignment vertical="top"/>
    </xf>
    <xf numFmtId="3" fontId="6" fillId="5" borderId="12" xfId="0" applyNumberFormat="1" applyFont="1" applyFill="1" applyBorder="1" applyAlignment="1">
      <alignment vertical="top"/>
    </xf>
    <xf numFmtId="3" fontId="4" fillId="0" borderId="13" xfId="0" applyNumberFormat="1" applyFont="1" applyBorder="1" applyAlignment="1">
      <alignment horizontal="center" vertical="top"/>
    </xf>
    <xf numFmtId="3" fontId="4" fillId="0" borderId="49"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6" borderId="13"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5" fillId="6" borderId="59"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xf>
    <xf numFmtId="3" fontId="6" fillId="4" borderId="13"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4" fillId="6" borderId="60"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0" fontId="4" fillId="6" borderId="35" xfId="0" applyFont="1" applyFill="1" applyBorder="1" applyAlignment="1">
      <alignment horizontal="left" vertical="top" wrapText="1"/>
    </xf>
    <xf numFmtId="3" fontId="6" fillId="4" borderId="24" xfId="0" applyNumberFormat="1" applyFont="1" applyFill="1" applyBorder="1" applyAlignment="1">
      <alignment horizontal="center" vertical="top"/>
    </xf>
    <xf numFmtId="3" fontId="6" fillId="5" borderId="68" xfId="0" applyNumberFormat="1" applyFont="1" applyFill="1" applyBorder="1" applyAlignment="1">
      <alignment horizontal="center" vertical="top"/>
    </xf>
    <xf numFmtId="3" fontId="7" fillId="0" borderId="39" xfId="0" applyNumberFormat="1" applyFont="1" applyFill="1" applyBorder="1" applyAlignment="1">
      <alignment horizontal="center" vertical="center" textRotation="90"/>
    </xf>
    <xf numFmtId="0" fontId="4" fillId="0" borderId="0" xfId="0" applyFont="1" applyFill="1" applyBorder="1" applyAlignment="1">
      <alignment vertical="top"/>
    </xf>
    <xf numFmtId="3" fontId="4" fillId="6" borderId="2" xfId="0" applyNumberFormat="1" applyFont="1" applyFill="1" applyBorder="1" applyAlignment="1">
      <alignment vertical="top"/>
    </xf>
    <xf numFmtId="3" fontId="6" fillId="4" borderId="2" xfId="0" applyNumberFormat="1" applyFont="1" applyFill="1" applyBorder="1" applyAlignment="1">
      <alignment vertical="top"/>
    </xf>
    <xf numFmtId="3" fontId="6" fillId="5" borderId="3" xfId="0" applyNumberFormat="1" applyFont="1" applyFill="1" applyBorder="1" applyAlignment="1">
      <alignment vertical="top"/>
    </xf>
    <xf numFmtId="3" fontId="5" fillId="6" borderId="3" xfId="0" applyNumberFormat="1" applyFont="1" applyFill="1" applyBorder="1" applyAlignment="1">
      <alignment vertical="top" wrapText="1"/>
    </xf>
    <xf numFmtId="3" fontId="4" fillId="0" borderId="8" xfId="0" applyNumberFormat="1" applyFont="1" applyBorder="1" applyAlignment="1">
      <alignment horizontal="center" vertical="top"/>
    </xf>
    <xf numFmtId="3" fontId="5" fillId="6" borderId="11" xfId="0" applyNumberFormat="1" applyFont="1" applyFill="1" applyBorder="1" applyAlignment="1">
      <alignment vertical="top" wrapText="1"/>
    </xf>
    <xf numFmtId="3" fontId="4" fillId="0" borderId="34" xfId="0" applyNumberFormat="1" applyFont="1" applyBorder="1" applyAlignment="1">
      <alignment horizontal="center" vertical="top"/>
    </xf>
    <xf numFmtId="3" fontId="4" fillId="0" borderId="0" xfId="0" applyNumberFormat="1" applyFont="1" applyFill="1" applyBorder="1" applyAlignment="1">
      <alignment horizontal="right" vertical="top"/>
    </xf>
    <xf numFmtId="3" fontId="6" fillId="5" borderId="68" xfId="0" applyNumberFormat="1" applyFont="1" applyFill="1" applyBorder="1" applyAlignment="1">
      <alignment vertical="top"/>
    </xf>
    <xf numFmtId="3" fontId="6" fillId="6" borderId="12" xfId="1" applyNumberFormat="1" applyFont="1" applyFill="1" applyBorder="1" applyAlignment="1">
      <alignment horizontal="center" vertical="top"/>
    </xf>
    <xf numFmtId="3" fontId="4" fillId="0" borderId="7" xfId="0" applyNumberFormat="1" applyFont="1" applyBorder="1" applyAlignment="1">
      <alignment horizontal="center" vertical="top"/>
    </xf>
    <xf numFmtId="3" fontId="4" fillId="0" borderId="0" xfId="0" applyNumberFormat="1" applyFont="1" applyFill="1" applyBorder="1" applyAlignment="1">
      <alignment vertical="top"/>
    </xf>
    <xf numFmtId="3" fontId="6" fillId="9" borderId="66" xfId="0" applyNumberFormat="1" applyFont="1" applyFill="1" applyBorder="1" applyAlignment="1">
      <alignment horizontal="center" vertical="top"/>
    </xf>
    <xf numFmtId="0" fontId="9" fillId="0" borderId="0" xfId="0" applyFont="1" applyBorder="1" applyAlignment="1">
      <alignment vertical="top"/>
    </xf>
    <xf numFmtId="3" fontId="4" fillId="6" borderId="53" xfId="0" applyNumberFormat="1" applyFont="1" applyFill="1" applyBorder="1" applyAlignment="1">
      <alignment horizontal="center" vertical="top"/>
    </xf>
    <xf numFmtId="3" fontId="4" fillId="7" borderId="1" xfId="0" applyNumberFormat="1" applyFont="1" applyFill="1" applyBorder="1" applyAlignment="1">
      <alignment vertical="top"/>
    </xf>
    <xf numFmtId="3" fontId="4" fillId="7" borderId="25" xfId="0" applyNumberFormat="1" applyFont="1" applyFill="1" applyBorder="1" applyAlignment="1">
      <alignment horizontal="center" vertical="top"/>
    </xf>
    <xf numFmtId="3" fontId="6" fillId="4" borderId="74" xfId="0" applyNumberFormat="1" applyFont="1" applyFill="1" applyBorder="1" applyAlignment="1">
      <alignment horizontal="center" vertical="top"/>
    </xf>
    <xf numFmtId="3" fontId="6" fillId="5" borderId="75" xfId="0" applyNumberFormat="1" applyFont="1" applyFill="1" applyBorder="1" applyAlignment="1">
      <alignment horizontal="center" vertical="top"/>
    </xf>
    <xf numFmtId="3" fontId="4" fillId="6" borderId="71" xfId="0" applyNumberFormat="1" applyFont="1" applyFill="1" applyBorder="1" applyAlignment="1">
      <alignment vertical="top"/>
    </xf>
    <xf numFmtId="3" fontId="4" fillId="6" borderId="38" xfId="0" applyNumberFormat="1" applyFont="1" applyFill="1" applyBorder="1" applyAlignment="1">
      <alignment horizontal="center" vertical="top"/>
    </xf>
    <xf numFmtId="3" fontId="6" fillId="5" borderId="78" xfId="0" applyNumberFormat="1" applyFont="1" applyFill="1" applyBorder="1" applyAlignment="1">
      <alignment horizontal="center" vertical="top"/>
    </xf>
    <xf numFmtId="3" fontId="4" fillId="0" borderId="0" xfId="0" applyNumberFormat="1" applyFont="1" applyBorder="1" applyAlignment="1">
      <alignment vertical="top"/>
    </xf>
    <xf numFmtId="0" fontId="4" fillId="6" borderId="14" xfId="0" applyFont="1" applyFill="1" applyBorder="1" applyAlignment="1">
      <alignment horizontal="center" vertical="top"/>
    </xf>
    <xf numFmtId="0" fontId="6" fillId="9" borderId="66" xfId="0" applyFont="1" applyFill="1" applyBorder="1" applyAlignment="1">
      <alignment horizontal="center" vertical="top"/>
    </xf>
    <xf numFmtId="3" fontId="6" fillId="6" borderId="65" xfId="0" applyNumberFormat="1" applyFont="1" applyFill="1" applyBorder="1" applyAlignment="1">
      <alignment vertical="top" wrapText="1"/>
    </xf>
    <xf numFmtId="3" fontId="4" fillId="6" borderId="64" xfId="0" applyNumberFormat="1" applyFont="1" applyFill="1" applyBorder="1" applyAlignment="1">
      <alignment horizontal="left" vertical="top" wrapText="1"/>
    </xf>
    <xf numFmtId="3" fontId="6" fillId="3" borderId="74" xfId="0" applyNumberFormat="1" applyFont="1" applyFill="1" applyBorder="1" applyAlignment="1">
      <alignment horizontal="center" vertical="top"/>
    </xf>
    <xf numFmtId="3" fontId="6"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applyAlignment="1">
      <alignment horizontal="center" vertical="top"/>
    </xf>
    <xf numFmtId="3" fontId="9" fillId="0" borderId="0" xfId="0" applyNumberFormat="1" applyFont="1" applyAlignment="1">
      <alignment vertical="top"/>
    </xf>
    <xf numFmtId="0" fontId="9" fillId="0" borderId="0" xfId="0" applyFont="1" applyAlignment="1">
      <alignment vertical="top"/>
    </xf>
    <xf numFmtId="3" fontId="5" fillId="0" borderId="0" xfId="0" applyNumberFormat="1" applyFont="1" applyAlignment="1">
      <alignment vertical="top"/>
    </xf>
    <xf numFmtId="3" fontId="9" fillId="0" borderId="0" xfId="0" applyNumberFormat="1" applyFont="1" applyAlignment="1">
      <alignment horizontal="center" vertical="top"/>
    </xf>
    <xf numFmtId="3" fontId="12" fillId="6" borderId="11" xfId="0" applyNumberFormat="1" applyFont="1" applyFill="1" applyBorder="1" applyAlignment="1">
      <alignment horizontal="center" vertical="top" wrapText="1"/>
    </xf>
    <xf numFmtId="3" fontId="12" fillId="6" borderId="58"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xf>
    <xf numFmtId="3" fontId="9" fillId="0" borderId="0" xfId="0" applyNumberFormat="1" applyFont="1" applyFill="1" applyBorder="1" applyAlignment="1">
      <alignment vertical="top"/>
    </xf>
    <xf numFmtId="3" fontId="5" fillId="6" borderId="58" xfId="0" applyNumberFormat="1" applyFont="1" applyFill="1" applyBorder="1" applyAlignment="1">
      <alignment vertical="top" wrapText="1"/>
    </xf>
    <xf numFmtId="3" fontId="5" fillId="6" borderId="39" xfId="0" applyNumberFormat="1" applyFont="1" applyFill="1" applyBorder="1" applyAlignment="1">
      <alignment horizontal="center" vertical="top" wrapText="1"/>
    </xf>
    <xf numFmtId="0" fontId="6" fillId="6" borderId="12" xfId="0" applyFont="1" applyFill="1" applyBorder="1" applyAlignment="1">
      <alignment horizontal="left" vertical="top" wrapText="1"/>
    </xf>
    <xf numFmtId="3" fontId="4" fillId="6" borderId="50" xfId="0" applyNumberFormat="1" applyFont="1" applyFill="1" applyBorder="1" applyAlignment="1">
      <alignment horizontal="center" vertical="top"/>
    </xf>
    <xf numFmtId="3" fontId="6" fillId="6" borderId="1" xfId="0" applyNumberFormat="1" applyFont="1" applyFill="1" applyBorder="1" applyAlignment="1">
      <alignment horizontal="center" vertical="top"/>
    </xf>
    <xf numFmtId="3" fontId="7" fillId="6" borderId="39" xfId="0" applyNumberFormat="1" applyFont="1" applyFill="1" applyBorder="1" applyAlignment="1">
      <alignment horizontal="center" vertical="center" textRotation="90"/>
    </xf>
    <xf numFmtId="3" fontId="7" fillId="6" borderId="11" xfId="0" applyNumberFormat="1" applyFont="1" applyFill="1" applyBorder="1" applyAlignment="1">
      <alignment horizontal="center" vertical="top" wrapText="1"/>
    </xf>
    <xf numFmtId="166" fontId="4" fillId="9" borderId="53" xfId="0" applyNumberFormat="1" applyFont="1" applyFill="1" applyBorder="1" applyAlignment="1">
      <alignment horizontal="center" vertical="top" wrapText="1"/>
    </xf>
    <xf numFmtId="166" fontId="4" fillId="0" borderId="53" xfId="0" applyNumberFormat="1" applyFont="1" applyFill="1" applyBorder="1" applyAlignment="1">
      <alignment horizontal="center" vertical="top" wrapText="1"/>
    </xf>
    <xf numFmtId="166" fontId="6" fillId="3" borderId="53" xfId="0" applyNumberFormat="1" applyFont="1" applyFill="1" applyBorder="1" applyAlignment="1">
      <alignment horizontal="center" vertical="top" wrapText="1"/>
    </xf>
    <xf numFmtId="0" fontId="6" fillId="6" borderId="40" xfId="0" applyFont="1" applyFill="1" applyBorder="1" applyAlignment="1">
      <alignment horizontal="left" vertical="top" wrapText="1"/>
    </xf>
    <xf numFmtId="3" fontId="6" fillId="6" borderId="0" xfId="0" applyNumberFormat="1" applyFont="1" applyFill="1" applyBorder="1" applyAlignment="1">
      <alignment horizontal="center" vertical="top"/>
    </xf>
    <xf numFmtId="0" fontId="6" fillId="6" borderId="11" xfId="0" applyFont="1" applyFill="1" applyBorder="1" applyAlignment="1">
      <alignment horizontal="left" vertical="top" wrapText="1"/>
    </xf>
    <xf numFmtId="3" fontId="4" fillId="6" borderId="0" xfId="0" applyNumberFormat="1" applyFont="1" applyFill="1" applyAlignment="1">
      <alignment vertical="top"/>
    </xf>
    <xf numFmtId="0" fontId="16" fillId="0" borderId="0" xfId="0" applyFont="1"/>
    <xf numFmtId="3" fontId="16" fillId="0" borderId="0" xfId="0" applyNumberFormat="1" applyFont="1"/>
    <xf numFmtId="3" fontId="4" fillId="0" borderId="64" xfId="0" applyNumberFormat="1" applyFont="1" applyFill="1" applyBorder="1" applyAlignment="1">
      <alignment vertical="top" wrapText="1"/>
    </xf>
    <xf numFmtId="3" fontId="4" fillId="6" borderId="38" xfId="0" applyNumberFormat="1" applyFont="1" applyFill="1" applyBorder="1" applyAlignment="1">
      <alignment horizontal="center"/>
    </xf>
    <xf numFmtId="3" fontId="5" fillId="0" borderId="16" xfId="0" applyNumberFormat="1" applyFont="1" applyFill="1" applyBorder="1" applyAlignment="1">
      <alignment horizontal="center" vertical="center" textRotation="90" wrapText="1"/>
    </xf>
    <xf numFmtId="3" fontId="9" fillId="0" borderId="0" xfId="0" applyNumberFormat="1" applyFont="1" applyFill="1" applyAlignment="1">
      <alignment vertical="top"/>
    </xf>
    <xf numFmtId="3" fontId="16" fillId="6" borderId="58" xfId="0" applyNumberFormat="1" applyFont="1" applyFill="1" applyBorder="1" applyAlignment="1">
      <alignment horizontal="left" vertical="top" wrapText="1"/>
    </xf>
    <xf numFmtId="166" fontId="4" fillId="6" borderId="13" xfId="0" applyNumberFormat="1" applyFont="1" applyFill="1" applyBorder="1" applyAlignment="1">
      <alignment horizontal="center" vertical="top"/>
    </xf>
    <xf numFmtId="166" fontId="5" fillId="6" borderId="8" xfId="0" applyNumberFormat="1" applyFont="1" applyFill="1" applyBorder="1" applyAlignment="1">
      <alignment horizontal="right" vertical="top"/>
    </xf>
    <xf numFmtId="166" fontId="5" fillId="0" borderId="49" xfId="0" applyNumberFormat="1" applyFont="1" applyFill="1" applyBorder="1" applyAlignment="1">
      <alignment horizontal="center" vertical="top"/>
    </xf>
    <xf numFmtId="166" fontId="4" fillId="6" borderId="35" xfId="0" applyNumberFormat="1" applyFont="1" applyFill="1" applyBorder="1" applyAlignment="1">
      <alignment horizontal="center" vertical="top"/>
    </xf>
    <xf numFmtId="166" fontId="6" fillId="9" borderId="70" xfId="0" applyNumberFormat="1" applyFont="1" applyFill="1" applyBorder="1" applyAlignment="1">
      <alignment horizontal="center" vertical="top"/>
    </xf>
    <xf numFmtId="166" fontId="6" fillId="4" borderId="79" xfId="0" applyNumberFormat="1" applyFont="1" applyFill="1" applyBorder="1" applyAlignment="1">
      <alignment horizontal="center" vertical="top"/>
    </xf>
    <xf numFmtId="166" fontId="6" fillId="3" borderId="79" xfId="0" applyNumberFormat="1" applyFont="1" applyFill="1" applyBorder="1" applyAlignment="1">
      <alignment horizontal="center" vertical="top"/>
    </xf>
    <xf numFmtId="3" fontId="6" fillId="9" borderId="70" xfId="0" applyNumberFormat="1" applyFont="1" applyFill="1" applyBorder="1" applyAlignment="1">
      <alignment horizontal="center" vertical="top" wrapText="1"/>
    </xf>
    <xf numFmtId="3" fontId="4" fillId="6" borderId="42" xfId="0" applyNumberFormat="1" applyFont="1" applyFill="1" applyBorder="1" applyAlignment="1">
      <alignment horizontal="center" vertical="top"/>
    </xf>
    <xf numFmtId="3" fontId="13" fillId="6" borderId="13" xfId="0" applyNumberFormat="1" applyFont="1" applyFill="1" applyBorder="1" applyAlignment="1">
      <alignment horizontal="center" vertical="top" wrapText="1"/>
    </xf>
    <xf numFmtId="3" fontId="13" fillId="6" borderId="34" xfId="0" applyNumberFormat="1" applyFont="1" applyFill="1" applyBorder="1" applyAlignment="1">
      <alignment horizontal="center" vertical="top" wrapText="1"/>
    </xf>
    <xf numFmtId="3" fontId="13" fillId="0" borderId="34" xfId="0" applyNumberFormat="1" applyFont="1" applyFill="1" applyBorder="1" applyAlignment="1">
      <alignment horizontal="center" vertical="top" wrapText="1"/>
    </xf>
    <xf numFmtId="3" fontId="6" fillId="9" borderId="41"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xf>
    <xf numFmtId="3" fontId="16" fillId="0" borderId="36" xfId="0" applyNumberFormat="1" applyFont="1" applyBorder="1" applyAlignment="1">
      <alignment horizontal="left" vertical="top" wrapText="1"/>
    </xf>
    <xf numFmtId="3" fontId="4" fillId="6" borderId="36" xfId="0" applyNumberFormat="1" applyFont="1" applyFill="1" applyBorder="1" applyAlignment="1">
      <alignment vertical="top" wrapText="1"/>
    </xf>
    <xf numFmtId="3" fontId="4" fillId="0" borderId="82" xfId="0" applyNumberFormat="1" applyFont="1" applyFill="1" applyBorder="1" applyAlignment="1">
      <alignment horizontal="left" vertical="top" wrapText="1"/>
    </xf>
    <xf numFmtId="3" fontId="4" fillId="6" borderId="55" xfId="0" applyNumberFormat="1" applyFont="1" applyFill="1" applyBorder="1" applyAlignment="1">
      <alignment vertical="top" wrapText="1"/>
    </xf>
    <xf numFmtId="3" fontId="4" fillId="6" borderId="83" xfId="0" applyNumberFormat="1" applyFont="1" applyFill="1" applyBorder="1" applyAlignment="1">
      <alignment horizontal="left" vertical="top" wrapText="1"/>
    </xf>
    <xf numFmtId="3" fontId="4" fillId="0" borderId="81" xfId="0" applyNumberFormat="1" applyFont="1" applyFill="1" applyBorder="1" applyAlignment="1">
      <alignment vertical="top" wrapText="1"/>
    </xf>
    <xf numFmtId="0" fontId="16" fillId="0" borderId="61" xfId="0" applyFont="1" applyBorder="1" applyAlignment="1">
      <alignment vertical="top" wrapText="1"/>
    </xf>
    <xf numFmtId="3" fontId="4" fillId="0" borderId="61" xfId="0" applyNumberFormat="1" applyFont="1" applyBorder="1" applyAlignment="1">
      <alignment vertical="top" wrapText="1"/>
    </xf>
    <xf numFmtId="166" fontId="4" fillId="6" borderId="62" xfId="0" applyNumberFormat="1" applyFont="1" applyFill="1" applyBorder="1" applyAlignment="1">
      <alignment horizontal="center" vertical="top"/>
    </xf>
    <xf numFmtId="166" fontId="4" fillId="6" borderId="50" xfId="0" applyNumberFormat="1" applyFont="1" applyFill="1" applyBorder="1" applyAlignment="1">
      <alignment horizontal="center" vertical="top"/>
    </xf>
    <xf numFmtId="166" fontId="4" fillId="6" borderId="14" xfId="0" applyNumberFormat="1" applyFont="1" applyFill="1" applyBorder="1" applyAlignment="1">
      <alignment horizontal="center" vertical="top"/>
    </xf>
    <xf numFmtId="166" fontId="4" fillId="6" borderId="44" xfId="0" applyNumberFormat="1" applyFont="1" applyFill="1" applyBorder="1" applyAlignment="1">
      <alignment horizontal="center" vertical="top"/>
    </xf>
    <xf numFmtId="166" fontId="13" fillId="6" borderId="14" xfId="0" applyNumberFormat="1" applyFont="1" applyFill="1" applyBorder="1" applyAlignment="1">
      <alignment horizontal="center" vertical="top"/>
    </xf>
    <xf numFmtId="166" fontId="4" fillId="6" borderId="14" xfId="0" applyNumberFormat="1" applyFont="1" applyFill="1" applyBorder="1" applyAlignment="1">
      <alignment horizontal="center" vertical="top" wrapText="1"/>
    </xf>
    <xf numFmtId="166" fontId="4" fillId="6" borderId="38" xfId="0" applyNumberFormat="1" applyFont="1" applyFill="1" applyBorder="1" applyAlignment="1">
      <alignment horizontal="center" vertical="top" wrapText="1"/>
    </xf>
    <xf numFmtId="0" fontId="4" fillId="6" borderId="34" xfId="0" applyFont="1" applyFill="1" applyBorder="1" applyAlignment="1">
      <alignment horizontal="center" vertical="top"/>
    </xf>
    <xf numFmtId="3" fontId="4" fillId="6" borderId="38" xfId="0" applyNumberFormat="1" applyFont="1" applyFill="1" applyBorder="1" applyAlignment="1">
      <alignment vertical="top"/>
    </xf>
    <xf numFmtId="166" fontId="4" fillId="6" borderId="48" xfId="0" applyNumberFormat="1" applyFont="1" applyFill="1" applyBorder="1" applyAlignment="1">
      <alignment horizontal="center" vertical="top"/>
    </xf>
    <xf numFmtId="166" fontId="4" fillId="8" borderId="50" xfId="0" applyNumberFormat="1" applyFont="1" applyFill="1" applyBorder="1" applyAlignment="1">
      <alignment horizontal="center" vertical="top"/>
    </xf>
    <xf numFmtId="166" fontId="4" fillId="6" borderId="38" xfId="0" applyNumberFormat="1" applyFont="1" applyFill="1" applyBorder="1" applyAlignment="1">
      <alignment horizontal="center" vertical="top"/>
    </xf>
    <xf numFmtId="166" fontId="4" fillId="6" borderId="53" xfId="0" applyNumberFormat="1" applyFont="1" applyFill="1" applyBorder="1" applyAlignment="1">
      <alignment horizontal="center" vertical="top"/>
    </xf>
    <xf numFmtId="166" fontId="4" fillId="0" borderId="48" xfId="0" applyNumberFormat="1" applyFont="1" applyBorder="1" applyAlignment="1">
      <alignment horizontal="center" vertical="top"/>
    </xf>
    <xf numFmtId="166" fontId="6" fillId="9" borderId="26" xfId="0" applyNumberFormat="1" applyFont="1" applyFill="1" applyBorder="1" applyAlignment="1">
      <alignment horizontal="center" vertical="top"/>
    </xf>
    <xf numFmtId="166" fontId="4" fillId="8" borderId="62" xfId="0" applyNumberFormat="1" applyFont="1" applyFill="1" applyBorder="1" applyAlignment="1">
      <alignment horizontal="center" vertical="top"/>
    </xf>
    <xf numFmtId="166" fontId="6" fillId="9" borderId="66" xfId="0" applyNumberFormat="1" applyFont="1" applyFill="1" applyBorder="1" applyAlignment="1">
      <alignment horizontal="center" vertical="top"/>
    </xf>
    <xf numFmtId="166" fontId="4" fillId="0" borderId="8" xfId="0" applyNumberFormat="1" applyFont="1" applyFill="1" applyBorder="1" applyAlignment="1">
      <alignment horizontal="center" vertical="top"/>
    </xf>
    <xf numFmtId="166" fontId="4" fillId="6" borderId="49" xfId="0" applyNumberFormat="1" applyFont="1" applyFill="1" applyBorder="1" applyAlignment="1">
      <alignment horizontal="center" vertical="top"/>
    </xf>
    <xf numFmtId="166" fontId="4" fillId="0" borderId="34" xfId="0" applyNumberFormat="1" applyFont="1" applyBorder="1" applyAlignment="1">
      <alignment horizontal="center" vertical="top"/>
    </xf>
    <xf numFmtId="166" fontId="4" fillId="6" borderId="34" xfId="0" applyNumberFormat="1" applyFont="1" applyFill="1" applyBorder="1" applyAlignment="1">
      <alignment horizontal="center" vertical="top"/>
    </xf>
    <xf numFmtId="166" fontId="4" fillId="6" borderId="32" xfId="0" applyNumberFormat="1" applyFont="1" applyFill="1" applyBorder="1" applyAlignment="1">
      <alignment horizontal="center" vertical="top"/>
    </xf>
    <xf numFmtId="166" fontId="6" fillId="5" borderId="21" xfId="0" applyNumberFormat="1" applyFont="1" applyFill="1" applyBorder="1" applyAlignment="1">
      <alignment horizontal="center" vertical="top"/>
    </xf>
    <xf numFmtId="166" fontId="4" fillId="0" borderId="14" xfId="0" applyNumberFormat="1" applyFont="1" applyFill="1" applyBorder="1" applyAlignment="1">
      <alignment horizontal="center" vertical="top"/>
    </xf>
    <xf numFmtId="3" fontId="4" fillId="6" borderId="61" xfId="0" applyNumberFormat="1" applyFont="1" applyFill="1" applyBorder="1" applyAlignment="1">
      <alignment vertical="top"/>
    </xf>
    <xf numFmtId="3" fontId="4" fillId="6" borderId="13"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wrapText="1"/>
    </xf>
    <xf numFmtId="166" fontId="4" fillId="0" borderId="7" xfId="0" applyNumberFormat="1" applyFont="1" applyFill="1" applyBorder="1" applyAlignment="1">
      <alignment horizontal="center" vertical="top"/>
    </xf>
    <xf numFmtId="166" fontId="6" fillId="5" borderId="80" xfId="0" applyNumberFormat="1" applyFont="1" applyFill="1" applyBorder="1" applyAlignment="1">
      <alignment horizontal="center" vertical="top"/>
    </xf>
    <xf numFmtId="166" fontId="4" fillId="6" borderId="3" xfId="0" applyNumberFormat="1" applyFont="1" applyFill="1" applyBorder="1" applyAlignment="1">
      <alignment horizontal="center" vertical="top"/>
    </xf>
    <xf numFmtId="166" fontId="4" fillId="6" borderId="11" xfId="0" applyNumberFormat="1" applyFont="1" applyFill="1" applyBorder="1" applyAlignment="1">
      <alignment horizontal="center" vertical="top"/>
    </xf>
    <xf numFmtId="166" fontId="6" fillId="9" borderId="67" xfId="0" applyNumberFormat="1" applyFont="1" applyFill="1" applyBorder="1" applyAlignment="1">
      <alignment horizontal="center" vertical="top"/>
    </xf>
    <xf numFmtId="166" fontId="6" fillId="5" borderId="79" xfId="0" applyNumberFormat="1" applyFont="1" applyFill="1" applyBorder="1" applyAlignment="1">
      <alignment horizontal="center" vertical="top"/>
    </xf>
    <xf numFmtId="166" fontId="6" fillId="3" borderId="62" xfId="0" applyNumberFormat="1" applyFont="1" applyFill="1" applyBorder="1" applyAlignment="1">
      <alignment horizontal="center" vertical="top" wrapText="1"/>
    </xf>
    <xf numFmtId="166" fontId="6" fillId="9" borderId="53" xfId="0" applyNumberFormat="1" applyFont="1" applyFill="1" applyBorder="1" applyAlignment="1">
      <alignment horizontal="center" vertical="top" wrapText="1"/>
    </xf>
    <xf numFmtId="166" fontId="4" fillId="0" borderId="53" xfId="0" applyNumberFormat="1" applyFont="1" applyBorder="1" applyAlignment="1">
      <alignment horizontal="center" vertical="top" wrapText="1"/>
    </xf>
    <xf numFmtId="166" fontId="6" fillId="9" borderId="66" xfId="0" applyNumberFormat="1" applyFont="1" applyFill="1" applyBorder="1" applyAlignment="1">
      <alignment horizontal="center" vertical="top" wrapText="1"/>
    </xf>
    <xf numFmtId="49" fontId="9" fillId="0" borderId="52" xfId="0" applyNumberFormat="1" applyFont="1" applyBorder="1" applyAlignment="1">
      <alignment horizontal="center" vertical="top" textRotation="90"/>
    </xf>
    <xf numFmtId="3" fontId="5" fillId="6" borderId="12" xfId="0" applyNumberFormat="1" applyFont="1" applyFill="1" applyBorder="1" applyAlignment="1">
      <alignment horizontal="center" vertical="center" textRotation="90" wrapText="1"/>
    </xf>
    <xf numFmtId="3" fontId="5" fillId="6" borderId="65" xfId="0" applyNumberFormat="1" applyFont="1" applyFill="1" applyBorder="1" applyAlignment="1">
      <alignment horizontal="center" vertical="center" textRotation="90" wrapText="1"/>
    </xf>
    <xf numFmtId="3" fontId="6" fillId="6" borderId="59" xfId="1" applyNumberFormat="1" applyFont="1" applyFill="1" applyBorder="1" applyAlignment="1">
      <alignment horizontal="center" vertical="top"/>
    </xf>
    <xf numFmtId="166" fontId="4" fillId="6" borderId="62" xfId="0" applyNumberFormat="1" applyFont="1" applyFill="1" applyBorder="1" applyAlignment="1">
      <alignment vertical="top"/>
    </xf>
    <xf numFmtId="3" fontId="4" fillId="6" borderId="73" xfId="0" applyNumberFormat="1" applyFont="1" applyFill="1" applyBorder="1" applyAlignment="1">
      <alignment vertical="top"/>
    </xf>
    <xf numFmtId="0" fontId="6" fillId="6" borderId="50" xfId="0" applyFont="1" applyFill="1" applyBorder="1" applyAlignment="1">
      <alignment horizontal="left" vertical="top" wrapText="1"/>
    </xf>
    <xf numFmtId="3" fontId="6" fillId="6" borderId="14" xfId="0" applyNumberFormat="1" applyFont="1" applyFill="1" applyBorder="1" applyAlignment="1">
      <alignment horizontal="center" vertical="top"/>
    </xf>
    <xf numFmtId="3" fontId="4" fillId="0" borderId="53" xfId="0" applyNumberFormat="1" applyFont="1" applyBorder="1" applyAlignment="1">
      <alignment horizontal="center" vertical="top" wrapText="1"/>
    </xf>
    <xf numFmtId="3" fontId="6" fillId="6" borderId="38" xfId="0" applyNumberFormat="1" applyFont="1" applyFill="1" applyBorder="1" applyAlignment="1">
      <alignment horizontal="center" vertical="top"/>
    </xf>
    <xf numFmtId="3" fontId="6" fillId="0" borderId="39" xfId="0" applyNumberFormat="1" applyFont="1" applyFill="1" applyBorder="1" applyAlignment="1">
      <alignment horizontal="center" vertical="top"/>
    </xf>
    <xf numFmtId="3" fontId="16" fillId="0" borderId="26" xfId="0" applyNumberFormat="1" applyFont="1" applyBorder="1" applyAlignment="1">
      <alignment horizontal="center" vertical="top" wrapText="1"/>
    </xf>
    <xf numFmtId="3" fontId="13" fillId="6" borderId="14" xfId="0" applyNumberFormat="1" applyFont="1" applyFill="1" applyBorder="1" applyAlignment="1">
      <alignment horizontal="left" vertical="top" wrapText="1"/>
    </xf>
    <xf numFmtId="3" fontId="6" fillId="6" borderId="4" xfId="1" applyNumberFormat="1" applyFont="1" applyFill="1" applyBorder="1" applyAlignment="1">
      <alignment horizontal="center" vertical="top"/>
    </xf>
    <xf numFmtId="3" fontId="6" fillId="6" borderId="39" xfId="1" applyNumberFormat="1" applyFont="1" applyFill="1" applyBorder="1" applyAlignment="1">
      <alignment horizontal="center" vertical="top"/>
    </xf>
    <xf numFmtId="3" fontId="4" fillId="6" borderId="14" xfId="1" applyNumberFormat="1" applyFont="1" applyFill="1" applyBorder="1" applyAlignment="1">
      <alignment horizontal="center" vertical="top" wrapText="1"/>
    </xf>
    <xf numFmtId="3" fontId="6" fillId="6" borderId="14" xfId="1" applyNumberFormat="1" applyFont="1" applyFill="1" applyBorder="1" applyAlignment="1">
      <alignment horizontal="center" vertical="top"/>
    </xf>
    <xf numFmtId="3" fontId="6" fillId="6" borderId="38" xfId="1" applyNumberFormat="1" applyFont="1" applyFill="1" applyBorder="1" applyAlignment="1">
      <alignment horizontal="center" vertical="top"/>
    </xf>
    <xf numFmtId="3" fontId="4" fillId="6" borderId="14" xfId="0" applyNumberFormat="1" applyFont="1" applyFill="1" applyBorder="1" applyAlignment="1">
      <alignment horizontal="center" vertical="center" wrapText="1"/>
    </xf>
    <xf numFmtId="3" fontId="6" fillId="6" borderId="4"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xf>
    <xf numFmtId="3" fontId="4" fillId="0" borderId="17" xfId="0" applyNumberFormat="1" applyFont="1" applyBorder="1" applyAlignment="1">
      <alignment vertical="top" wrapText="1"/>
    </xf>
    <xf numFmtId="166" fontId="4" fillId="6" borderId="7" xfId="0" applyNumberFormat="1" applyFont="1" applyFill="1" applyBorder="1" applyAlignment="1">
      <alignment horizontal="center" vertical="top"/>
    </xf>
    <xf numFmtId="3" fontId="4" fillId="0" borderId="43" xfId="0" applyNumberFormat="1" applyFont="1" applyBorder="1" applyAlignment="1">
      <alignment horizontal="left" vertical="top" wrapText="1"/>
    </xf>
    <xf numFmtId="0" fontId="4" fillId="6" borderId="56" xfId="0" applyFont="1" applyFill="1" applyBorder="1" applyAlignment="1">
      <alignment horizontal="left" vertical="top" wrapText="1"/>
    </xf>
    <xf numFmtId="0" fontId="4" fillId="6" borderId="86" xfId="0" applyFont="1" applyFill="1" applyBorder="1" applyAlignment="1">
      <alignment horizontal="left" vertical="top" wrapText="1"/>
    </xf>
    <xf numFmtId="3" fontId="4" fillId="6" borderId="46" xfId="0" applyNumberFormat="1" applyFont="1" applyFill="1" applyBorder="1" applyAlignment="1">
      <alignment horizontal="center" vertical="top"/>
    </xf>
    <xf numFmtId="3" fontId="6" fillId="0" borderId="16" xfId="0" applyNumberFormat="1" applyFont="1" applyBorder="1" applyAlignment="1">
      <alignment horizontal="center" vertical="top"/>
    </xf>
    <xf numFmtId="3" fontId="5" fillId="6" borderId="52" xfId="0" applyNumberFormat="1" applyFont="1" applyFill="1" applyBorder="1" applyAlignment="1">
      <alignment vertical="top" wrapText="1"/>
    </xf>
    <xf numFmtId="3" fontId="6" fillId="6" borderId="16" xfId="1" applyNumberFormat="1" applyFont="1" applyFill="1" applyBorder="1" applyAlignment="1">
      <alignment horizontal="center" vertical="top"/>
    </xf>
    <xf numFmtId="3" fontId="4" fillId="6" borderId="53" xfId="1" applyNumberFormat="1" applyFont="1" applyFill="1" applyBorder="1" applyAlignment="1">
      <alignment horizontal="center" vertical="top" wrapText="1"/>
    </xf>
    <xf numFmtId="166" fontId="16" fillId="0" borderId="0" xfId="0" applyNumberFormat="1" applyFont="1"/>
    <xf numFmtId="166" fontId="4" fillId="6" borderId="0" xfId="0" applyNumberFormat="1" applyFont="1" applyFill="1" applyBorder="1" applyAlignment="1">
      <alignment horizontal="center" vertical="top"/>
    </xf>
    <xf numFmtId="166" fontId="4" fillId="6" borderId="41" xfId="0" applyNumberFormat="1" applyFont="1" applyFill="1" applyBorder="1" applyAlignment="1">
      <alignment horizontal="center" vertical="top"/>
    </xf>
    <xf numFmtId="166" fontId="4" fillId="6" borderId="60" xfId="0" applyNumberFormat="1" applyFont="1" applyFill="1" applyBorder="1" applyAlignment="1">
      <alignment horizontal="center" vertical="top"/>
    </xf>
    <xf numFmtId="166" fontId="4" fillId="6" borderId="5" xfId="0" applyNumberFormat="1" applyFont="1" applyFill="1" applyBorder="1" applyAlignment="1">
      <alignment horizontal="center" vertical="top"/>
    </xf>
    <xf numFmtId="166" fontId="13" fillId="6" borderId="13" xfId="0" applyNumberFormat="1" applyFont="1" applyFill="1" applyBorder="1" applyAlignment="1">
      <alignment horizontal="center" vertical="top"/>
    </xf>
    <xf numFmtId="166" fontId="4" fillId="6" borderId="13" xfId="0" applyNumberFormat="1" applyFont="1" applyFill="1" applyBorder="1" applyAlignment="1">
      <alignment horizontal="center" vertical="top" wrapText="1"/>
    </xf>
    <xf numFmtId="166" fontId="4" fillId="6" borderId="34" xfId="0" applyNumberFormat="1" applyFont="1" applyFill="1" applyBorder="1" applyAlignment="1">
      <alignment horizontal="center" vertical="top" wrapText="1"/>
    </xf>
    <xf numFmtId="166" fontId="4" fillId="0" borderId="13" xfId="0" applyNumberFormat="1" applyFont="1" applyFill="1" applyBorder="1" applyAlignment="1">
      <alignment horizontal="center" vertical="top"/>
    </xf>
    <xf numFmtId="166" fontId="4" fillId="6" borderId="68" xfId="0" applyNumberFormat="1" applyFont="1" applyFill="1" applyBorder="1" applyAlignment="1">
      <alignment horizontal="center" vertical="top"/>
    </xf>
    <xf numFmtId="166" fontId="5" fillId="6" borderId="13" xfId="0" applyNumberFormat="1" applyFont="1" applyFill="1" applyBorder="1" applyAlignment="1">
      <alignment horizontal="center" vertical="top"/>
    </xf>
    <xf numFmtId="0" fontId="4" fillId="0" borderId="27" xfId="0" applyFont="1" applyBorder="1" applyAlignment="1">
      <alignment horizontal="center" vertical="center" textRotation="90" wrapText="1"/>
    </xf>
    <xf numFmtId="0" fontId="4" fillId="0" borderId="27" xfId="0" applyFont="1" applyFill="1" applyBorder="1" applyAlignment="1">
      <alignment horizontal="center" vertical="center" textRotation="90" wrapText="1"/>
    </xf>
    <xf numFmtId="0" fontId="4" fillId="0" borderId="27" xfId="0" applyFont="1" applyBorder="1" applyAlignment="1">
      <alignment horizontal="center" vertical="center" textRotation="90"/>
    </xf>
    <xf numFmtId="0" fontId="4" fillId="0" borderId="85" xfId="0" applyFont="1" applyBorder="1" applyAlignment="1">
      <alignment horizontal="center" vertical="center" textRotation="90"/>
    </xf>
    <xf numFmtId="0" fontId="4" fillId="0" borderId="29" xfId="0" applyFont="1" applyBorder="1" applyAlignment="1">
      <alignment horizontal="center" vertical="center" textRotation="90"/>
    </xf>
    <xf numFmtId="166" fontId="4" fillId="6" borderId="46" xfId="0" applyNumberFormat="1" applyFont="1" applyFill="1" applyBorder="1" applyAlignment="1">
      <alignment horizontal="center" vertical="top"/>
    </xf>
    <xf numFmtId="166" fontId="4" fillId="6" borderId="31" xfId="0" applyNumberFormat="1" applyFont="1" applyFill="1" applyBorder="1" applyAlignment="1">
      <alignment horizontal="center" vertical="top"/>
    </xf>
    <xf numFmtId="166" fontId="4" fillId="0" borderId="46" xfId="0" applyNumberFormat="1" applyFont="1" applyBorder="1" applyAlignment="1">
      <alignment horizontal="center" vertical="top"/>
    </xf>
    <xf numFmtId="166" fontId="4" fillId="6" borderId="8" xfId="0" applyNumberFormat="1" applyFont="1" applyFill="1" applyBorder="1" applyAlignment="1">
      <alignment horizontal="center" vertical="top"/>
    </xf>
    <xf numFmtId="166" fontId="4" fillId="8" borderId="8" xfId="0" applyNumberFormat="1" applyFont="1" applyFill="1" applyBorder="1" applyAlignment="1">
      <alignment horizontal="center" vertical="top"/>
    </xf>
    <xf numFmtId="166" fontId="4" fillId="0" borderId="5" xfId="0" applyNumberFormat="1" applyFont="1" applyFill="1" applyBorder="1" applyAlignment="1">
      <alignment horizontal="center" vertical="top"/>
    </xf>
    <xf numFmtId="166" fontId="4" fillId="6" borderId="69" xfId="0" applyNumberFormat="1" applyFont="1" applyFill="1" applyBorder="1" applyAlignment="1">
      <alignment horizontal="center" vertical="top"/>
    </xf>
    <xf numFmtId="166" fontId="4" fillId="6" borderId="90" xfId="0" applyNumberFormat="1" applyFont="1" applyFill="1" applyBorder="1" applyAlignment="1">
      <alignment horizontal="center" vertical="top"/>
    </xf>
    <xf numFmtId="166" fontId="4" fillId="6" borderId="91" xfId="0" applyNumberFormat="1" applyFont="1" applyFill="1" applyBorder="1" applyAlignment="1">
      <alignment horizontal="center" vertical="top"/>
    </xf>
    <xf numFmtId="166" fontId="4" fillId="6" borderId="37" xfId="0" applyNumberFormat="1" applyFont="1" applyFill="1" applyBorder="1" applyAlignment="1">
      <alignment horizontal="center" vertical="top"/>
    </xf>
    <xf numFmtId="166" fontId="4" fillId="6" borderId="20" xfId="0" applyNumberFormat="1" applyFont="1" applyFill="1" applyBorder="1" applyAlignment="1">
      <alignment horizontal="center" vertical="top"/>
    </xf>
    <xf numFmtId="166" fontId="4" fillId="0" borderId="91" xfId="0" applyNumberFormat="1" applyFont="1" applyBorder="1" applyAlignment="1">
      <alignment horizontal="center" vertical="top"/>
    </xf>
    <xf numFmtId="166" fontId="4" fillId="6" borderId="9" xfId="0" applyNumberFormat="1" applyFont="1" applyFill="1" applyBorder="1" applyAlignment="1">
      <alignment horizontal="center" vertical="top"/>
    </xf>
    <xf numFmtId="166" fontId="4" fillId="8" borderId="9" xfId="0" applyNumberFormat="1" applyFont="1" applyFill="1" applyBorder="1" applyAlignment="1">
      <alignment horizontal="center" vertical="top"/>
    </xf>
    <xf numFmtId="166" fontId="13" fillId="6" borderId="90" xfId="0" applyNumberFormat="1" applyFont="1" applyFill="1" applyBorder="1" applyAlignment="1">
      <alignment horizontal="center" vertical="top"/>
    </xf>
    <xf numFmtId="166" fontId="4" fillId="6" borderId="90" xfId="0" applyNumberFormat="1" applyFont="1" applyFill="1" applyBorder="1" applyAlignment="1">
      <alignment horizontal="center" vertical="top" wrapText="1"/>
    </xf>
    <xf numFmtId="166" fontId="4" fillId="6" borderId="37" xfId="0" applyNumberFormat="1" applyFont="1" applyFill="1" applyBorder="1" applyAlignment="1">
      <alignment horizontal="center" vertical="top" wrapText="1"/>
    </xf>
    <xf numFmtId="166" fontId="4" fillId="6" borderId="6" xfId="0" applyNumberFormat="1" applyFont="1" applyFill="1" applyBorder="1" applyAlignment="1">
      <alignment horizontal="center" vertical="top"/>
    </xf>
    <xf numFmtId="166" fontId="4" fillId="0" borderId="90" xfId="0" applyNumberFormat="1" applyFont="1" applyFill="1" applyBorder="1" applyAlignment="1">
      <alignment horizontal="center" vertical="top"/>
    </xf>
    <xf numFmtId="166" fontId="4" fillId="0" borderId="88" xfId="0" applyNumberFormat="1" applyFont="1" applyFill="1" applyBorder="1" applyAlignment="1">
      <alignment horizontal="center" vertical="top"/>
    </xf>
    <xf numFmtId="166" fontId="4" fillId="0" borderId="60" xfId="0" applyNumberFormat="1" applyFont="1" applyBorder="1" applyAlignment="1">
      <alignment horizontal="center" vertical="top"/>
    </xf>
    <xf numFmtId="166" fontId="4" fillId="6" borderId="36" xfId="0" applyNumberFormat="1" applyFont="1" applyFill="1" applyBorder="1" applyAlignment="1">
      <alignment horizontal="center" vertical="top"/>
    </xf>
    <xf numFmtId="166" fontId="4" fillId="6" borderId="17" xfId="0" applyNumberFormat="1" applyFont="1" applyFill="1" applyBorder="1" applyAlignment="1">
      <alignment horizontal="center" vertical="top"/>
    </xf>
    <xf numFmtId="166" fontId="4" fillId="0" borderId="6" xfId="0" applyNumberFormat="1" applyFont="1" applyFill="1" applyBorder="1" applyAlignment="1">
      <alignment horizontal="center" vertical="top"/>
    </xf>
    <xf numFmtId="166" fontId="4" fillId="6" borderId="40" xfId="0" applyNumberFormat="1" applyFont="1" applyFill="1" applyBorder="1" applyAlignment="1">
      <alignment horizontal="center" vertical="top"/>
    </xf>
    <xf numFmtId="166" fontId="4" fillId="6" borderId="45" xfId="0" applyNumberFormat="1" applyFont="1" applyFill="1" applyBorder="1" applyAlignment="1">
      <alignment horizontal="center" vertical="top"/>
    </xf>
    <xf numFmtId="166" fontId="4" fillId="6" borderId="58" xfId="0" applyNumberFormat="1" applyFont="1" applyFill="1" applyBorder="1" applyAlignment="1">
      <alignment horizontal="center" vertical="top"/>
    </xf>
    <xf numFmtId="166" fontId="4" fillId="6" borderId="52" xfId="0" applyNumberFormat="1" applyFont="1" applyFill="1" applyBorder="1" applyAlignment="1">
      <alignment horizontal="center" vertical="top"/>
    </xf>
    <xf numFmtId="166" fontId="4" fillId="0" borderId="45" xfId="0" applyNumberFormat="1" applyFont="1" applyBorder="1" applyAlignment="1">
      <alignment horizontal="center" vertical="top"/>
    </xf>
    <xf numFmtId="166" fontId="4" fillId="6" borderId="65" xfId="0" applyNumberFormat="1" applyFont="1" applyFill="1" applyBorder="1" applyAlignment="1">
      <alignment horizontal="center" vertical="top"/>
    </xf>
    <xf numFmtId="166" fontId="4" fillId="8" borderId="65" xfId="0" applyNumberFormat="1" applyFont="1" applyFill="1" applyBorder="1" applyAlignment="1">
      <alignment horizontal="center" vertical="top"/>
    </xf>
    <xf numFmtId="166" fontId="13" fillId="6" borderId="11" xfId="0" applyNumberFormat="1" applyFont="1" applyFill="1" applyBorder="1" applyAlignment="1">
      <alignment horizontal="center" vertical="top"/>
    </xf>
    <xf numFmtId="166" fontId="4" fillId="6" borderId="11" xfId="0" applyNumberFormat="1" applyFont="1" applyFill="1" applyBorder="1" applyAlignment="1">
      <alignment horizontal="center" vertical="top" wrapText="1"/>
    </xf>
    <xf numFmtId="166" fontId="4" fillId="6" borderId="58"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xf>
    <xf numFmtId="166" fontId="4" fillId="0" borderId="65" xfId="0" applyNumberFormat="1" applyFont="1" applyFill="1" applyBorder="1" applyAlignment="1">
      <alignment horizontal="center" vertical="top"/>
    </xf>
    <xf numFmtId="166" fontId="4" fillId="0" borderId="58" xfId="0" applyNumberFormat="1" applyFont="1" applyBorder="1" applyAlignment="1">
      <alignment horizontal="center" vertical="top"/>
    </xf>
    <xf numFmtId="166" fontId="4" fillId="0" borderId="3" xfId="0" applyNumberFormat="1" applyFont="1" applyFill="1" applyBorder="1" applyAlignment="1">
      <alignment horizontal="center" vertical="top"/>
    </xf>
    <xf numFmtId="165" fontId="4" fillId="6" borderId="12" xfId="0" applyNumberFormat="1" applyFont="1" applyFill="1" applyBorder="1" applyAlignment="1">
      <alignment horizontal="center" vertical="center" textRotation="90"/>
    </xf>
    <xf numFmtId="165" fontId="4" fillId="6" borderId="39"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3" fontId="16" fillId="0" borderId="59" xfId="0" applyNumberFormat="1" applyFont="1" applyBorder="1" applyAlignment="1">
      <alignment horizontal="center" wrapText="1"/>
    </xf>
    <xf numFmtId="3" fontId="4" fillId="6" borderId="12" xfId="0" applyNumberFormat="1" applyFont="1" applyFill="1" applyBorder="1" applyAlignment="1">
      <alignment horizontal="center" vertical="top"/>
    </xf>
    <xf numFmtId="3" fontId="4" fillId="6" borderId="97" xfId="0" applyNumberFormat="1" applyFont="1" applyFill="1" applyBorder="1" applyAlignment="1">
      <alignment horizontal="center" vertical="top"/>
    </xf>
    <xf numFmtId="3" fontId="4" fillId="6" borderId="59" xfId="0" applyNumberFormat="1" applyFont="1" applyFill="1" applyBorder="1" applyAlignment="1">
      <alignment horizontal="center" vertical="top"/>
    </xf>
    <xf numFmtId="3" fontId="4" fillId="6" borderId="99" xfId="0" applyNumberFormat="1" applyFont="1" applyFill="1" applyBorder="1" applyAlignment="1">
      <alignment horizontal="center" vertical="top"/>
    </xf>
    <xf numFmtId="3" fontId="4" fillId="0" borderId="39" xfId="0" applyNumberFormat="1" applyFont="1" applyBorder="1" applyAlignment="1">
      <alignment horizontal="center" vertical="top"/>
    </xf>
    <xf numFmtId="3" fontId="4" fillId="0" borderId="99" xfId="0" applyNumberFormat="1" applyFont="1" applyFill="1" applyBorder="1" applyAlignment="1">
      <alignment horizontal="center" vertical="top"/>
    </xf>
    <xf numFmtId="3" fontId="4" fillId="6" borderId="98" xfId="0" applyNumberFormat="1" applyFont="1" applyFill="1" applyBorder="1" applyAlignment="1">
      <alignment horizontal="center" vertical="top"/>
    </xf>
    <xf numFmtId="3" fontId="4" fillId="0" borderId="97" xfId="0" applyNumberFormat="1" applyFont="1" applyFill="1" applyBorder="1" applyAlignment="1">
      <alignment horizontal="center" vertical="top" wrapText="1"/>
    </xf>
    <xf numFmtId="3" fontId="10" fillId="8" borderId="39" xfId="0" applyNumberFormat="1" applyFont="1" applyFill="1" applyBorder="1" applyAlignment="1">
      <alignment horizontal="center" vertical="top"/>
    </xf>
    <xf numFmtId="3" fontId="4" fillId="6" borderId="59" xfId="0" applyNumberFormat="1" applyFont="1" applyFill="1" applyBorder="1" applyAlignment="1">
      <alignment vertical="center" textRotation="90"/>
    </xf>
    <xf numFmtId="3" fontId="4" fillId="0" borderId="59" xfId="0" applyNumberFormat="1" applyFont="1" applyBorder="1" applyAlignment="1">
      <alignment horizontal="center" vertical="top"/>
    </xf>
    <xf numFmtId="3" fontId="4" fillId="6" borderId="39" xfId="0" applyNumberFormat="1" applyFont="1" applyFill="1" applyBorder="1" applyAlignment="1">
      <alignment horizontal="center" vertical="top"/>
    </xf>
    <xf numFmtId="3" fontId="4" fillId="0" borderId="12" xfId="0" applyNumberFormat="1" applyFont="1" applyBorder="1" applyAlignment="1">
      <alignment horizontal="center" vertical="top"/>
    </xf>
    <xf numFmtId="3" fontId="5" fillId="6" borderId="39" xfId="0" applyNumberFormat="1" applyFont="1" applyFill="1" applyBorder="1" applyAlignment="1">
      <alignment horizontal="center" vertical="top"/>
    </xf>
    <xf numFmtId="3" fontId="5" fillId="6" borderId="59"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4" fillId="7" borderId="1" xfId="0" applyNumberFormat="1" applyFont="1" applyFill="1" applyBorder="1" applyAlignment="1">
      <alignment horizontal="center" vertical="top"/>
    </xf>
    <xf numFmtId="165" fontId="4" fillId="6" borderId="40" xfId="0" applyNumberFormat="1" applyFont="1" applyFill="1" applyBorder="1" applyAlignment="1">
      <alignment horizontal="center" vertical="center" textRotation="90"/>
    </xf>
    <xf numFmtId="165" fontId="4" fillId="6" borderId="40" xfId="0" applyNumberFormat="1" applyFont="1" applyFill="1" applyBorder="1" applyAlignment="1">
      <alignment horizontal="center" vertical="top" wrapText="1"/>
    </xf>
    <xf numFmtId="165" fontId="4" fillId="6" borderId="11" xfId="0" applyNumberFormat="1" applyFont="1" applyFill="1" applyBorder="1" applyAlignment="1">
      <alignment horizontal="center" vertical="top" wrapText="1"/>
    </xf>
    <xf numFmtId="3" fontId="16" fillId="0" borderId="58" xfId="0" applyNumberFormat="1" applyFont="1" applyBorder="1" applyAlignment="1">
      <alignment horizontal="center" wrapText="1"/>
    </xf>
    <xf numFmtId="3" fontId="4" fillId="6" borderId="95" xfId="0" applyNumberFormat="1" applyFont="1" applyFill="1" applyBorder="1" applyAlignment="1">
      <alignment horizontal="center" vertical="top"/>
    </xf>
    <xf numFmtId="3" fontId="4" fillId="6" borderId="45" xfId="0" applyNumberFormat="1" applyFont="1" applyFill="1" applyBorder="1" applyAlignment="1">
      <alignment horizontal="center" vertical="top"/>
    </xf>
    <xf numFmtId="3" fontId="4" fillId="6" borderId="58" xfId="0" applyNumberFormat="1" applyFont="1" applyFill="1" applyBorder="1" applyAlignment="1">
      <alignment horizontal="center" vertical="top"/>
    </xf>
    <xf numFmtId="3" fontId="4" fillId="6" borderId="94" xfId="0" applyNumberFormat="1" applyFont="1" applyFill="1" applyBorder="1" applyAlignment="1">
      <alignment horizontal="center" vertical="top"/>
    </xf>
    <xf numFmtId="3" fontId="4" fillId="0" borderId="94" xfId="0" applyNumberFormat="1" applyFont="1" applyFill="1" applyBorder="1" applyAlignment="1">
      <alignment horizontal="center" vertical="top"/>
    </xf>
    <xf numFmtId="3" fontId="4" fillId="6" borderId="103" xfId="0" applyNumberFormat="1" applyFont="1" applyFill="1" applyBorder="1" applyAlignment="1">
      <alignment horizontal="center" vertical="top"/>
    </xf>
    <xf numFmtId="3" fontId="4" fillId="0" borderId="45" xfId="0" applyNumberFormat="1" applyFont="1" applyFill="1" applyBorder="1" applyAlignment="1">
      <alignment horizontal="center" vertical="top" wrapText="1"/>
    </xf>
    <xf numFmtId="3" fontId="10" fillId="8" borderId="40" xfId="0" applyNumberFormat="1" applyFont="1" applyFill="1" applyBorder="1" applyAlignment="1">
      <alignment horizontal="center" vertical="top"/>
    </xf>
    <xf numFmtId="3" fontId="10" fillId="8" borderId="11" xfId="0" applyNumberFormat="1" applyFont="1" applyFill="1" applyBorder="1" applyAlignment="1">
      <alignment horizontal="center" vertical="top"/>
    </xf>
    <xf numFmtId="3" fontId="4" fillId="6" borderId="58" xfId="0" applyNumberFormat="1" applyFont="1" applyFill="1" applyBorder="1" applyAlignment="1">
      <alignment vertical="center" textRotation="90"/>
    </xf>
    <xf numFmtId="3" fontId="4" fillId="6" borderId="40" xfId="0" applyNumberFormat="1" applyFont="1" applyFill="1" applyBorder="1" applyAlignment="1">
      <alignment horizontal="center" vertical="top"/>
    </xf>
    <xf numFmtId="3" fontId="4" fillId="0" borderId="94" xfId="0" applyNumberFormat="1" applyFont="1" applyBorder="1" applyAlignment="1">
      <alignment horizontal="center" vertical="top"/>
    </xf>
    <xf numFmtId="3" fontId="4" fillId="0" borderId="65" xfId="0" applyNumberFormat="1" applyFont="1" applyFill="1" applyBorder="1" applyAlignment="1">
      <alignment horizontal="center" vertical="top"/>
    </xf>
    <xf numFmtId="3" fontId="5" fillId="6" borderId="40" xfId="0" applyNumberFormat="1" applyFont="1" applyFill="1" applyBorder="1" applyAlignment="1">
      <alignment horizontal="center" vertical="top"/>
    </xf>
    <xf numFmtId="3" fontId="5" fillId="6" borderId="58" xfId="0" applyNumberFormat="1" applyFont="1" applyFill="1" applyBorder="1" applyAlignment="1">
      <alignment horizontal="center" vertical="top"/>
    </xf>
    <xf numFmtId="166" fontId="4" fillId="6" borderId="8" xfId="0" applyNumberFormat="1" applyFont="1" applyFill="1" applyBorder="1" applyAlignment="1">
      <alignment vertical="top"/>
    </xf>
    <xf numFmtId="166" fontId="4" fillId="6" borderId="4" xfId="0" applyNumberFormat="1" applyFont="1" applyFill="1" applyBorder="1" applyAlignment="1">
      <alignment horizontal="center" vertical="top"/>
    </xf>
    <xf numFmtId="166" fontId="4" fillId="6" borderId="12" xfId="0" applyNumberFormat="1" applyFont="1" applyFill="1" applyBorder="1" applyAlignment="1">
      <alignment horizontal="center" vertical="top"/>
    </xf>
    <xf numFmtId="166" fontId="4" fillId="6" borderId="9" xfId="0" applyNumberFormat="1" applyFont="1" applyFill="1" applyBorder="1" applyAlignment="1">
      <alignment vertical="top"/>
    </xf>
    <xf numFmtId="166" fontId="4" fillId="6" borderId="71" xfId="0" applyNumberFormat="1" applyFont="1" applyFill="1" applyBorder="1" applyAlignment="1">
      <alignment horizontal="center" vertical="top"/>
    </xf>
    <xf numFmtId="166" fontId="4" fillId="6" borderId="65" xfId="0" applyNumberFormat="1" applyFont="1" applyFill="1" applyBorder="1" applyAlignment="1">
      <alignment vertical="top"/>
    </xf>
    <xf numFmtId="3" fontId="4" fillId="6" borderId="84" xfId="0" applyNumberFormat="1" applyFont="1" applyFill="1" applyBorder="1" applyAlignment="1">
      <alignment horizontal="center" vertical="top"/>
    </xf>
    <xf numFmtId="0" fontId="4" fillId="0" borderId="4" xfId="0" applyNumberFormat="1" applyFont="1" applyBorder="1" applyAlignment="1">
      <alignment horizontal="center" vertical="top"/>
    </xf>
    <xf numFmtId="0" fontId="4" fillId="6" borderId="12"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3" fontId="4" fillId="7" borderId="93" xfId="0" applyNumberFormat="1" applyFont="1" applyFill="1" applyBorder="1" applyAlignment="1">
      <alignment horizontal="center" vertical="top"/>
    </xf>
    <xf numFmtId="0" fontId="4" fillId="0" borderId="6" xfId="0" applyNumberFormat="1" applyFont="1" applyBorder="1" applyAlignment="1">
      <alignment horizontal="center" vertical="top"/>
    </xf>
    <xf numFmtId="0" fontId="4" fillId="6" borderId="90" xfId="0" applyNumberFormat="1" applyFont="1" applyFill="1" applyBorder="1" applyAlignment="1">
      <alignment horizontal="center" vertical="top"/>
    </xf>
    <xf numFmtId="3" fontId="4" fillId="6" borderId="65" xfId="0" applyNumberFormat="1" applyFont="1" applyFill="1" applyBorder="1" applyAlignment="1">
      <alignment horizontal="center" vertical="top"/>
    </xf>
    <xf numFmtId="0" fontId="4" fillId="0" borderId="3" xfId="0" applyNumberFormat="1" applyFont="1" applyBorder="1" applyAlignment="1">
      <alignment horizontal="center" vertical="top"/>
    </xf>
    <xf numFmtId="0" fontId="4" fillId="6" borderId="11" xfId="0" applyNumberFormat="1" applyFont="1" applyFill="1" applyBorder="1" applyAlignment="1">
      <alignment horizontal="center" vertical="top"/>
    </xf>
    <xf numFmtId="166" fontId="5" fillId="6" borderId="34" xfId="0" applyNumberFormat="1" applyFont="1" applyFill="1" applyBorder="1" applyAlignment="1">
      <alignment horizontal="center" vertical="top"/>
    </xf>
    <xf numFmtId="166" fontId="5" fillId="6" borderId="19" xfId="0" applyNumberFormat="1" applyFont="1" applyFill="1" applyBorder="1" applyAlignment="1">
      <alignment horizontal="center" vertical="top"/>
    </xf>
    <xf numFmtId="166" fontId="5" fillId="6" borderId="88" xfId="0" applyNumberFormat="1" applyFont="1" applyFill="1" applyBorder="1" applyAlignment="1">
      <alignment horizontal="right" vertical="top"/>
    </xf>
    <xf numFmtId="166" fontId="6" fillId="3" borderId="76" xfId="0" applyNumberFormat="1" applyFont="1" applyFill="1" applyBorder="1" applyAlignment="1">
      <alignment horizontal="center" vertical="top"/>
    </xf>
    <xf numFmtId="166" fontId="5" fillId="6" borderId="65" xfId="0" applyNumberFormat="1" applyFont="1" applyFill="1" applyBorder="1" applyAlignment="1">
      <alignment horizontal="right" vertical="top"/>
    </xf>
    <xf numFmtId="166" fontId="5" fillId="6" borderId="52" xfId="0" applyNumberFormat="1" applyFont="1" applyFill="1" applyBorder="1" applyAlignment="1">
      <alignment horizontal="center" vertical="top"/>
    </xf>
    <xf numFmtId="166" fontId="6" fillId="3" borderId="78" xfId="0" applyNumberFormat="1" applyFont="1" applyFill="1" applyBorder="1" applyAlignment="1">
      <alignment horizontal="center" vertical="top"/>
    </xf>
    <xf numFmtId="165" fontId="4" fillId="6" borderId="18" xfId="0" applyNumberFormat="1" applyFont="1" applyFill="1" applyBorder="1" applyAlignment="1">
      <alignment horizontal="center" vertical="top" wrapText="1"/>
    </xf>
    <xf numFmtId="3" fontId="4" fillId="0" borderId="106" xfId="0" applyNumberFormat="1" applyFont="1" applyBorder="1" applyAlignment="1">
      <alignment horizontal="center" vertical="top"/>
    </xf>
    <xf numFmtId="3" fontId="5" fillId="6" borderId="18" xfId="0" applyNumberFormat="1" applyFont="1" applyFill="1" applyBorder="1" applyAlignment="1">
      <alignment horizontal="center" vertical="top"/>
    </xf>
    <xf numFmtId="3" fontId="4" fillId="0" borderId="18" xfId="0" applyNumberFormat="1" applyFont="1" applyBorder="1" applyAlignment="1">
      <alignment horizontal="center" vertical="top"/>
    </xf>
    <xf numFmtId="3" fontId="4" fillId="0" borderId="107" xfId="0" applyNumberFormat="1" applyFont="1" applyBorder="1" applyAlignment="1">
      <alignment horizontal="center" vertical="top"/>
    </xf>
    <xf numFmtId="3" fontId="4" fillId="0" borderId="108" xfId="0" applyNumberFormat="1" applyFont="1" applyBorder="1" applyAlignment="1">
      <alignment horizontal="center" vertical="top"/>
    </xf>
    <xf numFmtId="3" fontId="5" fillId="6" borderId="106" xfId="0" applyNumberFormat="1" applyFont="1" applyFill="1" applyBorder="1" applyAlignment="1">
      <alignment horizontal="center" vertical="top"/>
    </xf>
    <xf numFmtId="3" fontId="4" fillId="6" borderId="18" xfId="0" applyNumberFormat="1" applyFont="1" applyFill="1" applyBorder="1" applyAlignment="1">
      <alignment horizontal="center" vertical="top"/>
    </xf>
    <xf numFmtId="3" fontId="4" fillId="6" borderId="106" xfId="0" applyNumberFormat="1" applyFont="1" applyFill="1" applyBorder="1" applyAlignment="1">
      <alignment horizontal="center" vertical="top"/>
    </xf>
    <xf numFmtId="3" fontId="5" fillId="0" borderId="94" xfId="0" applyNumberFormat="1" applyFont="1" applyFill="1" applyBorder="1" applyAlignment="1">
      <alignment horizontal="center" vertical="top"/>
    </xf>
    <xf numFmtId="3" fontId="5" fillId="0" borderId="108" xfId="0" applyNumberFormat="1" applyFont="1" applyFill="1" applyBorder="1" applyAlignment="1">
      <alignment horizontal="center" vertical="top"/>
    </xf>
    <xf numFmtId="3" fontId="5" fillId="0" borderId="99" xfId="0" applyNumberFormat="1" applyFont="1" applyFill="1" applyBorder="1" applyAlignment="1">
      <alignment horizontal="center" vertical="top"/>
    </xf>
    <xf numFmtId="0" fontId="4" fillId="6" borderId="106" xfId="0" applyNumberFormat="1" applyFont="1" applyFill="1" applyBorder="1" applyAlignment="1">
      <alignment horizontal="center" vertical="top"/>
    </xf>
    <xf numFmtId="3" fontId="4" fillId="0" borderId="109" xfId="0" applyNumberFormat="1" applyFont="1" applyBorder="1" applyAlignment="1">
      <alignment horizontal="center" vertical="top"/>
    </xf>
    <xf numFmtId="0" fontId="4" fillId="6" borderId="105" xfId="0" applyFont="1" applyFill="1" applyBorder="1" applyAlignment="1">
      <alignment horizontal="center" vertical="top"/>
    </xf>
    <xf numFmtId="0" fontId="4" fillId="0" borderId="103" xfId="0" applyFont="1" applyBorder="1" applyAlignment="1">
      <alignment horizontal="center" vertical="top"/>
    </xf>
    <xf numFmtId="0" fontId="4" fillId="0" borderId="98" xfId="0" applyFont="1" applyBorder="1" applyAlignment="1">
      <alignment horizontal="center" vertical="top"/>
    </xf>
    <xf numFmtId="166" fontId="5" fillId="6" borderId="62" xfId="0" applyNumberFormat="1" applyFont="1" applyFill="1" applyBorder="1" applyAlignment="1">
      <alignment horizontal="right" vertical="top"/>
    </xf>
    <xf numFmtId="166" fontId="5" fillId="6" borderId="53" xfId="0" applyNumberFormat="1" applyFont="1" applyFill="1" applyBorder="1" applyAlignment="1">
      <alignment horizontal="center" vertical="top"/>
    </xf>
    <xf numFmtId="3" fontId="4" fillId="6" borderId="5" xfId="0" applyNumberFormat="1" applyFont="1" applyFill="1" applyBorder="1" applyAlignment="1">
      <alignment vertical="top" wrapText="1"/>
    </xf>
    <xf numFmtId="166" fontId="6" fillId="0" borderId="0" xfId="0" applyNumberFormat="1" applyFont="1" applyFill="1" applyBorder="1" applyAlignment="1">
      <alignment horizontal="center" vertical="top"/>
    </xf>
    <xf numFmtId="166" fontId="6" fillId="9" borderId="93" xfId="0" applyNumberFormat="1" applyFont="1" applyFill="1" applyBorder="1" applyAlignment="1">
      <alignment horizontal="center" vertical="top"/>
    </xf>
    <xf numFmtId="166" fontId="6" fillId="9" borderId="27" xfId="0" applyNumberFormat="1" applyFont="1" applyFill="1" applyBorder="1" applyAlignment="1">
      <alignment horizontal="center" vertical="top"/>
    </xf>
    <xf numFmtId="166" fontId="4" fillId="6" borderId="30" xfId="0" applyNumberFormat="1" applyFont="1" applyFill="1" applyBorder="1" applyAlignment="1">
      <alignment horizontal="center" vertical="top"/>
    </xf>
    <xf numFmtId="166" fontId="6" fillId="9" borderId="72" xfId="0" applyNumberFormat="1" applyFont="1" applyFill="1" applyBorder="1" applyAlignment="1">
      <alignment horizontal="center" vertical="top"/>
    </xf>
    <xf numFmtId="166" fontId="6" fillId="5" borderId="76" xfId="0" applyNumberFormat="1" applyFont="1" applyFill="1" applyBorder="1" applyAlignment="1">
      <alignment horizontal="center" vertical="top"/>
    </xf>
    <xf numFmtId="166" fontId="6" fillId="3" borderId="80" xfId="0" applyNumberFormat="1" applyFont="1" applyFill="1" applyBorder="1" applyAlignment="1">
      <alignment horizontal="center" vertical="top"/>
    </xf>
    <xf numFmtId="166" fontId="6" fillId="9" borderId="24" xfId="0" applyNumberFormat="1" applyFont="1" applyFill="1" applyBorder="1" applyAlignment="1">
      <alignment horizontal="center" vertical="top"/>
    </xf>
    <xf numFmtId="0" fontId="4" fillId="6" borderId="34" xfId="0" applyFont="1" applyFill="1" applyBorder="1" applyAlignment="1">
      <alignment vertical="top" wrapText="1"/>
    </xf>
    <xf numFmtId="0" fontId="4" fillId="6" borderId="59" xfId="0" applyFont="1" applyFill="1" applyBorder="1" applyAlignment="1">
      <alignment horizontal="center" vertical="top"/>
    </xf>
    <xf numFmtId="0" fontId="4" fillId="6" borderId="58" xfId="0" applyFont="1" applyFill="1" applyBorder="1" applyAlignment="1">
      <alignment horizontal="center" vertical="top"/>
    </xf>
    <xf numFmtId="0" fontId="4" fillId="6" borderId="49" xfId="0" applyFont="1" applyFill="1" applyBorder="1" applyAlignment="1">
      <alignment vertical="top" wrapText="1"/>
    </xf>
    <xf numFmtId="165" fontId="4" fillId="6" borderId="18" xfId="0" applyNumberFormat="1" applyFont="1" applyFill="1" applyBorder="1" applyAlignment="1">
      <alignment horizontal="center" vertical="center" textRotation="90"/>
    </xf>
    <xf numFmtId="165" fontId="4" fillId="6" borderId="33" xfId="0" applyNumberFormat="1" applyFont="1" applyFill="1" applyBorder="1" applyAlignment="1">
      <alignment horizontal="center" vertical="top" wrapText="1"/>
    </xf>
    <xf numFmtId="3" fontId="16" fillId="0" borderId="106" xfId="0" applyNumberFormat="1" applyFont="1" applyBorder="1" applyAlignment="1">
      <alignment horizontal="center" wrapText="1"/>
    </xf>
    <xf numFmtId="3" fontId="4" fillId="6" borderId="111" xfId="0" applyNumberFormat="1" applyFont="1" applyFill="1" applyBorder="1" applyAlignment="1">
      <alignment horizontal="center" vertical="top"/>
    </xf>
    <xf numFmtId="49" fontId="10" fillId="6" borderId="33" xfId="0" applyNumberFormat="1" applyFont="1" applyFill="1" applyBorder="1" applyAlignment="1">
      <alignment horizontal="center" vertical="top" wrapText="1"/>
    </xf>
    <xf numFmtId="0" fontId="4" fillId="6" borderId="108" xfId="0" applyFont="1" applyFill="1" applyBorder="1" applyAlignment="1">
      <alignment horizontal="center" vertical="top"/>
    </xf>
    <xf numFmtId="0" fontId="4" fillId="0" borderId="95" xfId="0" applyFont="1" applyBorder="1" applyAlignment="1">
      <alignment horizontal="center" vertical="top"/>
    </xf>
    <xf numFmtId="0" fontId="4" fillId="0" borderId="96" xfId="0" applyFont="1" applyBorder="1" applyAlignment="1">
      <alignment horizontal="center" vertical="top"/>
    </xf>
    <xf numFmtId="0" fontId="4" fillId="6" borderId="111" xfId="0" applyFont="1" applyFill="1" applyBorder="1" applyAlignment="1">
      <alignment horizontal="center" vertical="top"/>
    </xf>
    <xf numFmtId="0" fontId="4" fillId="0" borderId="86"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0" borderId="45" xfId="0" applyFont="1" applyBorder="1" applyAlignment="1">
      <alignment horizontal="center" vertical="top"/>
    </xf>
    <xf numFmtId="0" fontId="4" fillId="0" borderId="97" xfId="0" applyFont="1" applyBorder="1" applyAlignment="1">
      <alignment horizontal="center" vertical="top"/>
    </xf>
    <xf numFmtId="0" fontId="4" fillId="6" borderId="43" xfId="0" applyFont="1" applyFill="1" applyBorder="1" applyAlignment="1">
      <alignment horizontal="left" vertical="top" wrapText="1"/>
    </xf>
    <xf numFmtId="0" fontId="4" fillId="6" borderId="94" xfId="0" applyFont="1" applyFill="1" applyBorder="1" applyAlignment="1">
      <alignment horizontal="center" vertical="top"/>
    </xf>
    <xf numFmtId="166" fontId="5" fillId="6" borderId="50" xfId="0" applyNumberFormat="1" applyFont="1" applyFill="1" applyBorder="1" applyAlignment="1">
      <alignment horizontal="center" vertical="top"/>
    </xf>
    <xf numFmtId="166" fontId="5" fillId="6" borderId="41" xfId="0" applyNumberFormat="1" applyFont="1" applyFill="1" applyBorder="1" applyAlignment="1">
      <alignment horizontal="center" vertical="top"/>
    </xf>
    <xf numFmtId="166" fontId="5" fillId="6" borderId="40" xfId="0" applyNumberFormat="1" applyFont="1" applyFill="1" applyBorder="1" applyAlignment="1">
      <alignment horizontal="center" vertical="top"/>
    </xf>
    <xf numFmtId="166" fontId="5" fillId="6" borderId="14" xfId="0" applyNumberFormat="1" applyFont="1" applyFill="1" applyBorder="1" applyAlignment="1">
      <alignment horizontal="center" vertical="top"/>
    </xf>
    <xf numFmtId="166" fontId="5" fillId="6" borderId="0" xfId="0" applyNumberFormat="1" applyFont="1" applyFill="1" applyBorder="1" applyAlignment="1">
      <alignment horizontal="center" vertical="top"/>
    </xf>
    <xf numFmtId="166" fontId="5" fillId="6" borderId="11" xfId="0" applyNumberFormat="1" applyFont="1" applyFill="1" applyBorder="1" applyAlignment="1">
      <alignment horizontal="center" vertical="top"/>
    </xf>
    <xf numFmtId="166" fontId="5" fillId="6" borderId="68" xfId="0" applyNumberFormat="1" applyFont="1" applyFill="1" applyBorder="1" applyAlignment="1">
      <alignment horizontal="center" vertical="top"/>
    </xf>
    <xf numFmtId="166" fontId="5" fillId="6" borderId="38" xfId="0" applyNumberFormat="1" applyFont="1" applyFill="1" applyBorder="1" applyAlignment="1">
      <alignment horizontal="center" vertical="top"/>
    </xf>
    <xf numFmtId="166" fontId="5" fillId="6" borderId="60" xfId="0" applyNumberFormat="1" applyFont="1" applyFill="1" applyBorder="1" applyAlignment="1">
      <alignment horizontal="center" vertical="top"/>
    </xf>
    <xf numFmtId="166" fontId="5" fillId="6" borderId="58" xfId="0" applyNumberFormat="1" applyFont="1" applyFill="1" applyBorder="1" applyAlignment="1">
      <alignment horizontal="center" vertical="top"/>
    </xf>
    <xf numFmtId="166" fontId="5" fillId="6" borderId="36" xfId="0" applyNumberFormat="1" applyFont="1" applyFill="1" applyBorder="1" applyAlignment="1">
      <alignment horizontal="center" vertical="top"/>
    </xf>
    <xf numFmtId="166" fontId="5" fillId="6" borderId="49" xfId="0" applyNumberFormat="1" applyFont="1" applyFill="1" applyBorder="1" applyAlignment="1">
      <alignment horizontal="center" vertical="top"/>
    </xf>
    <xf numFmtId="166" fontId="5" fillId="6" borderId="54" xfId="0" applyNumberFormat="1" applyFont="1" applyFill="1" applyBorder="1" applyAlignment="1">
      <alignment horizontal="center" vertical="top"/>
    </xf>
    <xf numFmtId="166" fontId="5" fillId="6" borderId="42" xfId="0" applyNumberFormat="1" applyFont="1" applyFill="1" applyBorder="1" applyAlignment="1">
      <alignment horizontal="center" vertical="top"/>
    </xf>
    <xf numFmtId="166" fontId="5" fillId="6" borderId="44" xfId="0" applyNumberFormat="1" applyFont="1" applyFill="1" applyBorder="1" applyAlignment="1">
      <alignment horizontal="center" vertical="top"/>
    </xf>
    <xf numFmtId="0" fontId="4" fillId="0" borderId="99" xfId="0" applyFont="1" applyFill="1" applyBorder="1" applyAlignment="1">
      <alignment horizontal="center" vertical="top"/>
    </xf>
    <xf numFmtId="166" fontId="4" fillId="6" borderId="15" xfId="0" applyNumberFormat="1" applyFont="1" applyFill="1" applyBorder="1" applyAlignment="1">
      <alignment horizontal="center" vertical="top"/>
    </xf>
    <xf numFmtId="166" fontId="4" fillId="6" borderId="54" xfId="0" applyNumberFormat="1" applyFont="1" applyFill="1" applyBorder="1" applyAlignment="1">
      <alignment horizontal="center" vertical="top"/>
    </xf>
    <xf numFmtId="3" fontId="4" fillId="6" borderId="41" xfId="0" applyNumberFormat="1" applyFont="1" applyFill="1" applyBorder="1" applyAlignment="1">
      <alignment horizontal="center" vertical="top"/>
    </xf>
    <xf numFmtId="0" fontId="4" fillId="6" borderId="18" xfId="0" applyNumberFormat="1" applyFont="1" applyFill="1" applyBorder="1" applyAlignment="1">
      <alignment horizontal="center" vertical="top"/>
    </xf>
    <xf numFmtId="3" fontId="6" fillId="6" borderId="30" xfId="0" applyNumberFormat="1" applyFont="1" applyFill="1" applyBorder="1" applyAlignment="1">
      <alignment horizontal="center" vertical="top"/>
    </xf>
    <xf numFmtId="49" fontId="4" fillId="6" borderId="11" xfId="0" applyNumberFormat="1" applyFont="1" applyFill="1" applyBorder="1" applyAlignment="1">
      <alignment horizontal="center" vertical="top"/>
    </xf>
    <xf numFmtId="166" fontId="4" fillId="6" borderId="42" xfId="0" applyNumberFormat="1" applyFont="1" applyFill="1" applyBorder="1" applyAlignment="1">
      <alignment horizontal="center" vertical="top"/>
    </xf>
    <xf numFmtId="3" fontId="7" fillId="6" borderId="12" xfId="0" applyNumberFormat="1" applyFont="1" applyFill="1" applyBorder="1" applyAlignment="1">
      <alignment horizontal="center" vertical="center" textRotation="90"/>
    </xf>
    <xf numFmtId="3" fontId="6" fillId="6" borderId="18" xfId="0" applyNumberFormat="1" applyFont="1" applyFill="1" applyBorder="1" applyAlignment="1">
      <alignment horizontal="center" vertical="top"/>
    </xf>
    <xf numFmtId="3" fontId="6" fillId="6" borderId="106" xfId="0" applyNumberFormat="1" applyFont="1" applyFill="1" applyBorder="1" applyAlignment="1">
      <alignment horizontal="center" vertical="top"/>
    </xf>
    <xf numFmtId="0" fontId="9" fillId="6" borderId="1" xfId="0" applyFont="1" applyFill="1" applyBorder="1" applyAlignment="1">
      <alignment vertical="top"/>
    </xf>
    <xf numFmtId="49" fontId="5" fillId="0" borderId="65" xfId="0" applyNumberFormat="1" applyFont="1" applyFill="1" applyBorder="1" applyAlignment="1">
      <alignment horizontal="center" vertical="top" textRotation="90" wrapText="1"/>
    </xf>
    <xf numFmtId="3" fontId="4" fillId="6" borderId="49" xfId="0" applyNumberFormat="1" applyFont="1" applyFill="1" applyBorder="1" applyAlignment="1">
      <alignment vertical="top"/>
    </xf>
    <xf numFmtId="3" fontId="4" fillId="6" borderId="40" xfId="0" applyNumberFormat="1" applyFont="1" applyFill="1" applyBorder="1" applyAlignment="1">
      <alignment vertical="top"/>
    </xf>
    <xf numFmtId="3" fontId="4" fillId="6" borderId="69" xfId="0" applyNumberFormat="1" applyFont="1" applyFill="1" applyBorder="1" applyAlignment="1">
      <alignment vertical="top"/>
    </xf>
    <xf numFmtId="3" fontId="4" fillId="6" borderId="50" xfId="0" applyNumberFormat="1" applyFont="1" applyFill="1" applyBorder="1" applyAlignment="1">
      <alignment vertical="top"/>
    </xf>
    <xf numFmtId="3" fontId="4" fillId="6" borderId="32" xfId="0" applyNumberFormat="1" applyFont="1" applyFill="1" applyBorder="1" applyAlignment="1">
      <alignment vertical="top" wrapText="1"/>
    </xf>
    <xf numFmtId="166" fontId="4" fillId="8" borderId="38" xfId="0" applyNumberFormat="1" applyFont="1" applyFill="1" applyBorder="1" applyAlignment="1">
      <alignment horizontal="center" vertical="top"/>
    </xf>
    <xf numFmtId="166" fontId="4" fillId="8" borderId="34" xfId="0" applyNumberFormat="1" applyFont="1" applyFill="1" applyBorder="1" applyAlignment="1">
      <alignment horizontal="center" vertical="top"/>
    </xf>
    <xf numFmtId="166" fontId="4" fillId="8" borderId="58" xfId="0" applyNumberFormat="1" applyFont="1" applyFill="1" applyBorder="1" applyAlignment="1">
      <alignment horizontal="center" vertical="top"/>
    </xf>
    <xf numFmtId="166" fontId="4" fillId="8" borderId="37" xfId="0" applyNumberFormat="1" applyFont="1" applyFill="1" applyBorder="1" applyAlignment="1">
      <alignment horizontal="center" vertical="top"/>
    </xf>
    <xf numFmtId="3" fontId="5" fillId="6" borderId="60" xfId="0" applyNumberFormat="1" applyFont="1" applyFill="1" applyBorder="1" applyAlignment="1">
      <alignment horizontal="center" vertical="top" wrapText="1"/>
    </xf>
    <xf numFmtId="49" fontId="6" fillId="6" borderId="11" xfId="0" applyNumberFormat="1" applyFont="1" applyFill="1" applyBorder="1" applyAlignment="1">
      <alignment vertical="top"/>
    </xf>
    <xf numFmtId="3" fontId="6" fillId="6" borderId="11" xfId="0" applyNumberFormat="1" applyFont="1" applyFill="1" applyBorder="1" applyAlignment="1">
      <alignment vertical="top"/>
    </xf>
    <xf numFmtId="166" fontId="4" fillId="6" borderId="51" xfId="0" applyNumberFormat="1" applyFont="1" applyFill="1" applyBorder="1" applyAlignment="1">
      <alignment horizontal="center" vertical="top"/>
    </xf>
    <xf numFmtId="166" fontId="4" fillId="6" borderId="115" xfId="0" applyNumberFormat="1" applyFont="1" applyFill="1" applyBorder="1" applyAlignment="1">
      <alignment horizontal="center" vertical="top"/>
    </xf>
    <xf numFmtId="3" fontId="6" fillId="9" borderId="26" xfId="0" applyNumberFormat="1" applyFont="1" applyFill="1" applyBorder="1" applyAlignment="1">
      <alignment horizontal="right" vertical="top" wrapText="1"/>
    </xf>
    <xf numFmtId="166" fontId="4" fillId="6" borderId="102" xfId="0" applyNumberFormat="1" applyFont="1" applyFill="1" applyBorder="1" applyAlignment="1">
      <alignment horizontal="center" vertical="top"/>
    </xf>
    <xf numFmtId="3" fontId="6" fillId="6" borderId="68" xfId="0" applyNumberFormat="1" applyFont="1" applyFill="1" applyBorder="1" applyAlignment="1">
      <alignment horizontal="center" vertical="top"/>
    </xf>
    <xf numFmtId="3" fontId="6" fillId="9" borderId="66" xfId="0" applyNumberFormat="1" applyFont="1" applyFill="1" applyBorder="1" applyAlignment="1">
      <alignment horizontal="center" vertical="top" wrapText="1"/>
    </xf>
    <xf numFmtId="166" fontId="4" fillId="0" borderId="0" xfId="0" applyNumberFormat="1" applyFont="1" applyAlignment="1">
      <alignment vertical="top"/>
    </xf>
    <xf numFmtId="166" fontId="4" fillId="0" borderId="14" xfId="0" applyNumberFormat="1" applyFont="1" applyBorder="1" applyAlignment="1">
      <alignment horizontal="center" vertical="top"/>
    </xf>
    <xf numFmtId="166" fontId="4" fillId="6" borderId="10" xfId="0" applyNumberFormat="1" applyFont="1" applyFill="1" applyBorder="1" applyAlignment="1">
      <alignment horizontal="center" vertical="top"/>
    </xf>
    <xf numFmtId="3" fontId="6" fillId="6" borderId="3" xfId="0" applyNumberFormat="1" applyFont="1" applyFill="1" applyBorder="1" applyAlignment="1">
      <alignment vertical="top"/>
    </xf>
    <xf numFmtId="3" fontId="6" fillId="6" borderId="68" xfId="0" applyNumberFormat="1" applyFont="1" applyFill="1" applyBorder="1" applyAlignment="1">
      <alignment vertical="top"/>
    </xf>
    <xf numFmtId="3" fontId="6" fillId="9" borderId="26" xfId="0" applyNumberFormat="1" applyFont="1" applyFill="1" applyBorder="1" applyAlignment="1">
      <alignment horizontal="center" vertical="top"/>
    </xf>
    <xf numFmtId="49" fontId="6" fillId="5" borderId="75" xfId="0" applyNumberFormat="1" applyFont="1" applyFill="1" applyBorder="1" applyAlignment="1">
      <alignment horizontal="center" vertical="top"/>
    </xf>
    <xf numFmtId="166" fontId="5" fillId="6" borderId="90" xfId="0" applyNumberFormat="1" applyFont="1" applyFill="1" applyBorder="1" applyAlignment="1">
      <alignment horizontal="center" vertical="top"/>
    </xf>
    <xf numFmtId="3" fontId="4" fillId="0" borderId="64" xfId="0" applyNumberFormat="1" applyFont="1" applyBorder="1" applyAlignment="1">
      <alignment vertical="top" wrapText="1"/>
    </xf>
    <xf numFmtId="0" fontId="6" fillId="0" borderId="8" xfId="0" applyFont="1" applyBorder="1" applyAlignment="1">
      <alignment horizontal="center" vertical="center" wrapText="1"/>
    </xf>
    <xf numFmtId="0" fontId="2" fillId="0" borderId="0" xfId="0" applyFont="1" applyAlignment="1">
      <alignment horizontal="center" vertical="top" wrapText="1"/>
    </xf>
    <xf numFmtId="3" fontId="6" fillId="0" borderId="0" xfId="0" applyNumberFormat="1" applyFont="1" applyFill="1" applyBorder="1" applyAlignment="1">
      <alignment horizontal="center" vertical="top" wrapText="1"/>
    </xf>
    <xf numFmtId="166" fontId="4" fillId="10" borderId="40" xfId="0" applyNumberFormat="1" applyFont="1" applyFill="1" applyBorder="1" applyAlignment="1">
      <alignment horizontal="center" vertical="top"/>
    </xf>
    <xf numFmtId="166" fontId="4" fillId="10" borderId="69" xfId="0" applyNumberFormat="1" applyFont="1" applyFill="1" applyBorder="1" applyAlignment="1">
      <alignment horizontal="center" vertical="top"/>
    </xf>
    <xf numFmtId="166" fontId="4" fillId="10" borderId="90" xfId="0" applyNumberFormat="1" applyFont="1" applyFill="1" applyBorder="1" applyAlignment="1">
      <alignment horizontal="center" vertical="top"/>
    </xf>
    <xf numFmtId="0" fontId="4" fillId="6" borderId="40" xfId="0" applyFont="1" applyFill="1" applyBorder="1" applyAlignment="1">
      <alignment horizontal="center" vertical="top"/>
    </xf>
    <xf numFmtId="0" fontId="23" fillId="0" borderId="16" xfId="0" applyFont="1" applyFill="1" applyBorder="1" applyAlignment="1">
      <alignment horizontal="center" vertical="top"/>
    </xf>
    <xf numFmtId="0" fontId="4" fillId="0" borderId="52" xfId="0" applyFont="1" applyFill="1" applyBorder="1" applyAlignment="1">
      <alignment horizontal="center" vertical="top"/>
    </xf>
    <xf numFmtId="3" fontId="6" fillId="6" borderId="84" xfId="0" applyNumberFormat="1" applyFont="1" applyFill="1" applyBorder="1" applyAlignment="1">
      <alignment horizontal="center" vertical="top"/>
    </xf>
    <xf numFmtId="3" fontId="4" fillId="6" borderId="62" xfId="0" applyNumberFormat="1" applyFont="1" applyFill="1" applyBorder="1" applyAlignment="1">
      <alignment horizontal="center" vertical="top" wrapText="1"/>
    </xf>
    <xf numFmtId="3" fontId="5" fillId="6" borderId="11" xfId="0" applyNumberFormat="1" applyFont="1" applyFill="1" applyBorder="1" applyAlignment="1">
      <alignment horizontal="center" vertical="top" textRotation="90" wrapText="1"/>
    </xf>
    <xf numFmtId="0" fontId="4" fillId="8" borderId="0" xfId="0" applyFont="1" applyFill="1" applyAlignment="1">
      <alignment vertical="top"/>
    </xf>
    <xf numFmtId="3" fontId="6" fillId="6" borderId="63" xfId="0" applyNumberFormat="1" applyFont="1" applyFill="1" applyBorder="1" applyAlignment="1">
      <alignment horizontal="center" vertical="top"/>
    </xf>
    <xf numFmtId="3" fontId="6" fillId="6" borderId="23" xfId="0" applyNumberFormat="1" applyFont="1" applyFill="1" applyBorder="1" applyAlignment="1">
      <alignment horizontal="center" vertical="top"/>
    </xf>
    <xf numFmtId="0" fontId="6" fillId="6" borderId="12" xfId="0" applyFont="1" applyFill="1" applyBorder="1" applyAlignment="1">
      <alignment horizontal="center" vertical="top" wrapText="1"/>
    </xf>
    <xf numFmtId="0" fontId="4" fillId="6" borderId="0" xfId="0" applyFont="1" applyFill="1" applyBorder="1" applyAlignment="1">
      <alignment horizontal="center" vertical="top"/>
    </xf>
    <xf numFmtId="0" fontId="4" fillId="6" borderId="60" xfId="0" applyFont="1" applyFill="1" applyBorder="1" applyAlignment="1">
      <alignment horizontal="center" vertical="top"/>
    </xf>
    <xf numFmtId="3" fontId="6" fillId="6" borderId="33" xfId="0" applyNumberFormat="1" applyFont="1" applyFill="1" applyBorder="1" applyAlignment="1">
      <alignment horizontal="center" vertical="top"/>
    </xf>
    <xf numFmtId="0" fontId="4" fillId="6" borderId="35" xfId="0" applyFont="1" applyFill="1" applyBorder="1" applyAlignment="1">
      <alignment vertical="top" wrapText="1"/>
    </xf>
    <xf numFmtId="3" fontId="4" fillId="6" borderId="47" xfId="0" applyNumberFormat="1" applyFont="1" applyFill="1" applyBorder="1" applyAlignment="1">
      <alignment vertical="top" wrapText="1"/>
    </xf>
    <xf numFmtId="3" fontId="4" fillId="0" borderId="52" xfId="0" applyNumberFormat="1" applyFont="1" applyBorder="1" applyAlignment="1">
      <alignment horizontal="center" vertical="top" wrapText="1"/>
    </xf>
    <xf numFmtId="3" fontId="4" fillId="6" borderId="7" xfId="0" applyNumberFormat="1" applyFont="1" applyFill="1" applyBorder="1" applyAlignment="1">
      <alignment horizontal="center" vertical="top"/>
    </xf>
    <xf numFmtId="3" fontId="4" fillId="7" borderId="76" xfId="0" applyNumberFormat="1" applyFont="1" applyFill="1" applyBorder="1" applyAlignment="1">
      <alignment horizontal="center" vertical="top"/>
    </xf>
    <xf numFmtId="166" fontId="20" fillId="6" borderId="13" xfId="0" applyNumberFormat="1" applyFont="1" applyFill="1" applyBorder="1" applyAlignment="1">
      <alignment horizontal="center" vertical="top"/>
    </xf>
    <xf numFmtId="166" fontId="20" fillId="6" borderId="11" xfId="0" applyNumberFormat="1" applyFont="1" applyFill="1" applyBorder="1" applyAlignment="1">
      <alignment horizontal="center" vertical="top"/>
    </xf>
    <xf numFmtId="166" fontId="20" fillId="6" borderId="90" xfId="0" applyNumberFormat="1" applyFont="1" applyFill="1" applyBorder="1" applyAlignment="1">
      <alignment horizontal="center" vertical="top"/>
    </xf>
    <xf numFmtId="166" fontId="20" fillId="6" borderId="14" xfId="0" applyNumberFormat="1" applyFont="1" applyFill="1" applyBorder="1" applyAlignment="1">
      <alignment horizontal="center" vertical="top"/>
    </xf>
    <xf numFmtId="3" fontId="4" fillId="0" borderId="0" xfId="0" applyNumberFormat="1" applyFont="1" applyFill="1" applyAlignment="1">
      <alignment vertical="top"/>
    </xf>
    <xf numFmtId="3" fontId="4" fillId="6" borderId="5" xfId="0" applyNumberFormat="1" applyFont="1" applyFill="1" applyBorder="1" applyAlignment="1">
      <alignment horizontal="center" vertical="top"/>
    </xf>
    <xf numFmtId="166" fontId="5" fillId="6" borderId="7" xfId="0" applyNumberFormat="1" applyFont="1" applyFill="1" applyBorder="1" applyAlignment="1">
      <alignment horizontal="center" vertical="top"/>
    </xf>
    <xf numFmtId="49" fontId="4" fillId="0" borderId="98" xfId="0" applyNumberFormat="1" applyFont="1" applyFill="1" applyBorder="1" applyAlignment="1">
      <alignment horizontal="center" vertical="top"/>
    </xf>
    <xf numFmtId="49" fontId="4" fillId="0" borderId="103" xfId="0" applyNumberFormat="1" applyFont="1" applyFill="1" applyBorder="1" applyAlignment="1">
      <alignment horizontal="center" vertical="top"/>
    </xf>
    <xf numFmtId="49" fontId="4" fillId="0" borderId="105" xfId="0" applyNumberFormat="1" applyFont="1" applyFill="1" applyBorder="1" applyAlignment="1">
      <alignment horizontal="center" vertical="top"/>
    </xf>
    <xf numFmtId="3" fontId="4" fillId="0" borderId="86" xfId="0" applyNumberFormat="1" applyFont="1" applyFill="1" applyBorder="1" applyAlignment="1">
      <alignment horizontal="left" vertical="top" wrapText="1"/>
    </xf>
    <xf numFmtId="3" fontId="4" fillId="6" borderId="35" xfId="0" applyNumberFormat="1" applyFont="1" applyFill="1" applyBorder="1" applyAlignment="1">
      <alignment vertical="top" wrapText="1"/>
    </xf>
    <xf numFmtId="0" fontId="4" fillId="6" borderId="11" xfId="0" applyFont="1" applyFill="1" applyBorder="1" applyAlignment="1">
      <alignment horizontal="center" vertical="top"/>
    </xf>
    <xf numFmtId="0" fontId="4" fillId="6" borderId="33" xfId="0" applyFont="1" applyFill="1" applyBorder="1" applyAlignment="1">
      <alignment horizontal="center" vertical="top"/>
    </xf>
    <xf numFmtId="166" fontId="6" fillId="9" borderId="1" xfId="0" applyNumberFormat="1" applyFont="1" applyFill="1" applyBorder="1" applyAlignment="1">
      <alignment horizontal="center" vertical="top"/>
    </xf>
    <xf numFmtId="3" fontId="4" fillId="6" borderId="10" xfId="0" applyNumberFormat="1" applyFont="1" applyFill="1" applyBorder="1" applyAlignment="1">
      <alignment vertical="top" wrapText="1"/>
    </xf>
    <xf numFmtId="3" fontId="4" fillId="6" borderId="47" xfId="0" applyNumberFormat="1" applyFont="1" applyFill="1" applyBorder="1" applyAlignment="1">
      <alignment horizontal="left" vertical="top" wrapText="1"/>
    </xf>
    <xf numFmtId="0" fontId="4" fillId="10" borderId="58" xfId="0" applyFont="1" applyFill="1" applyBorder="1" applyAlignment="1">
      <alignment horizontal="center" vertical="top"/>
    </xf>
    <xf numFmtId="166" fontId="5" fillId="6" borderId="35" xfId="0" applyNumberFormat="1" applyFont="1" applyFill="1" applyBorder="1" applyAlignment="1">
      <alignment horizontal="center" vertical="top"/>
    </xf>
    <xf numFmtId="3" fontId="4" fillId="0" borderId="5" xfId="0" applyNumberFormat="1" applyFont="1" applyFill="1" applyBorder="1" applyAlignment="1">
      <alignment horizontal="center" vertical="top" wrapText="1"/>
    </xf>
    <xf numFmtId="166" fontId="6" fillId="9" borderId="14" xfId="0" applyNumberFormat="1" applyFont="1" applyFill="1" applyBorder="1" applyAlignment="1">
      <alignment horizontal="center" vertical="top"/>
    </xf>
    <xf numFmtId="0" fontId="4" fillId="10" borderId="34" xfId="0" applyFont="1" applyFill="1" applyBorder="1" applyAlignment="1">
      <alignment horizontal="center" vertical="top"/>
    </xf>
    <xf numFmtId="0" fontId="4" fillId="0" borderId="0" xfId="0" applyFont="1" applyFill="1" applyAlignment="1">
      <alignment vertical="top"/>
    </xf>
    <xf numFmtId="3" fontId="6" fillId="0" borderId="59" xfId="0" applyNumberFormat="1" applyFont="1" applyBorder="1" applyAlignment="1">
      <alignment horizontal="center" vertical="top"/>
    </xf>
    <xf numFmtId="3" fontId="4" fillId="6" borderId="52"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0" fontId="4" fillId="6" borderId="113" xfId="0" applyFont="1" applyFill="1" applyBorder="1" applyAlignment="1">
      <alignment horizontal="center" vertical="top"/>
    </xf>
    <xf numFmtId="0" fontId="4" fillId="6" borderId="41" xfId="0" applyFont="1" applyFill="1" applyBorder="1" applyAlignment="1">
      <alignment horizontal="center" vertical="top"/>
    </xf>
    <xf numFmtId="49" fontId="4" fillId="0" borderId="18" xfId="0" applyNumberFormat="1" applyFont="1" applyFill="1" applyBorder="1" applyAlignment="1">
      <alignment horizontal="center" vertical="top"/>
    </xf>
    <xf numFmtId="0" fontId="4" fillId="6" borderId="106" xfId="0" applyFont="1" applyFill="1" applyBorder="1" applyAlignment="1">
      <alignment horizontal="center" vertical="top"/>
    </xf>
    <xf numFmtId="0" fontId="4" fillId="0" borderId="108" xfId="0" applyFont="1" applyFill="1" applyBorder="1" applyAlignment="1">
      <alignment horizontal="center" vertical="top"/>
    </xf>
    <xf numFmtId="0" fontId="4" fillId="6" borderId="18" xfId="0" applyFont="1" applyFill="1" applyBorder="1" applyAlignment="1">
      <alignment horizontal="center" vertical="top"/>
    </xf>
    <xf numFmtId="3" fontId="4" fillId="0" borderId="108" xfId="0" applyNumberFormat="1" applyFont="1" applyFill="1" applyBorder="1" applyAlignment="1">
      <alignment horizontal="center" vertical="top"/>
    </xf>
    <xf numFmtId="3" fontId="4" fillId="6" borderId="105" xfId="0" applyNumberFormat="1" applyFont="1" applyFill="1" applyBorder="1" applyAlignment="1">
      <alignment horizontal="center" vertical="top"/>
    </xf>
    <xf numFmtId="3" fontId="4" fillId="0" borderId="112" xfId="0" applyNumberFormat="1" applyFont="1" applyFill="1" applyBorder="1" applyAlignment="1">
      <alignment horizontal="center" vertical="top" wrapText="1"/>
    </xf>
    <xf numFmtId="3" fontId="10" fillId="8" borderId="18" xfId="0" applyNumberFormat="1" applyFont="1" applyFill="1" applyBorder="1" applyAlignment="1">
      <alignment horizontal="center" vertical="top"/>
    </xf>
    <xf numFmtId="3" fontId="10" fillId="8" borderId="33" xfId="0" applyNumberFormat="1" applyFont="1" applyFill="1" applyBorder="1" applyAlignment="1">
      <alignment horizontal="center" vertical="top"/>
    </xf>
    <xf numFmtId="3" fontId="4" fillId="6" borderId="108" xfId="0" applyNumberFormat="1" applyFont="1" applyFill="1" applyBorder="1" applyAlignment="1">
      <alignment horizontal="center" vertical="top"/>
    </xf>
    <xf numFmtId="3" fontId="4" fillId="6" borderId="112" xfId="0" applyNumberFormat="1" applyFont="1" applyFill="1" applyBorder="1" applyAlignment="1">
      <alignment horizontal="center" vertical="top"/>
    </xf>
    <xf numFmtId="165" fontId="4" fillId="6" borderId="39" xfId="0" applyNumberFormat="1" applyFont="1" applyFill="1" applyBorder="1" applyAlignment="1">
      <alignment horizontal="center" vertical="center" textRotation="90"/>
    </xf>
    <xf numFmtId="3" fontId="4" fillId="6" borderId="114" xfId="0" applyNumberFormat="1" applyFont="1" applyFill="1" applyBorder="1" applyAlignment="1">
      <alignment horizontal="center" vertical="top"/>
    </xf>
    <xf numFmtId="3" fontId="4" fillId="6" borderId="89" xfId="0" applyNumberFormat="1" applyFont="1" applyFill="1" applyBorder="1" applyAlignment="1">
      <alignment horizontal="center" vertical="top"/>
    </xf>
    <xf numFmtId="0" fontId="4" fillId="10" borderId="13" xfId="0" applyFont="1" applyFill="1" applyBorder="1" applyAlignment="1">
      <alignment horizontal="center" vertical="top"/>
    </xf>
    <xf numFmtId="166" fontId="4" fillId="10" borderId="0" xfId="0" applyNumberFormat="1" applyFont="1" applyFill="1" applyBorder="1" applyAlignment="1">
      <alignment horizontal="center" vertical="top"/>
    </xf>
    <xf numFmtId="166" fontId="4" fillId="10" borderId="11" xfId="0" applyNumberFormat="1" applyFont="1" applyFill="1" applyBorder="1" applyAlignment="1">
      <alignment horizontal="center" vertical="top"/>
    </xf>
    <xf numFmtId="166" fontId="4" fillId="10" borderId="37" xfId="0" applyNumberFormat="1" applyFont="1" applyFill="1" applyBorder="1" applyAlignment="1">
      <alignment horizontal="center" vertical="top"/>
    </xf>
    <xf numFmtId="3" fontId="4" fillId="0" borderId="113" xfId="0" applyNumberFormat="1" applyFont="1" applyFill="1" applyBorder="1" applyAlignment="1">
      <alignment horizontal="center" vertical="top"/>
    </xf>
    <xf numFmtId="3" fontId="4" fillId="6" borderId="83" xfId="0" applyNumberFormat="1" applyFont="1" applyFill="1" applyBorder="1" applyAlignment="1">
      <alignment horizontal="center" vertical="top"/>
    </xf>
    <xf numFmtId="3" fontId="4" fillId="0" borderId="114" xfId="0" applyNumberFormat="1" applyFont="1" applyFill="1" applyBorder="1" applyAlignment="1">
      <alignment horizontal="center" vertical="top" wrapText="1"/>
    </xf>
    <xf numFmtId="3" fontId="10" fillId="8" borderId="41" xfId="0" applyNumberFormat="1" applyFont="1" applyFill="1" applyBorder="1" applyAlignment="1">
      <alignment horizontal="center" vertical="top"/>
    </xf>
    <xf numFmtId="3" fontId="10" fillId="8" borderId="0" xfId="0" applyNumberFormat="1" applyFont="1" applyFill="1" applyBorder="1" applyAlignment="1">
      <alignment horizontal="center" vertical="top"/>
    </xf>
    <xf numFmtId="3" fontId="4" fillId="6" borderId="113" xfId="0" applyNumberFormat="1" applyFont="1" applyFill="1" applyBorder="1" applyAlignment="1">
      <alignment horizontal="center" vertical="top"/>
    </xf>
    <xf numFmtId="49" fontId="23" fillId="6" borderId="36" xfId="0" applyNumberFormat="1" applyFont="1" applyFill="1" applyBorder="1" applyAlignment="1">
      <alignment vertical="top" wrapText="1"/>
    </xf>
    <xf numFmtId="3" fontId="23" fillId="0" borderId="68" xfId="0" applyNumberFormat="1" applyFont="1" applyBorder="1" applyAlignment="1">
      <alignment vertical="top" wrapText="1"/>
    </xf>
    <xf numFmtId="3" fontId="23" fillId="8" borderId="12" xfId="0" applyNumberFormat="1" applyFont="1" applyFill="1" applyBorder="1" applyAlignment="1">
      <alignment horizontal="center" vertical="top"/>
    </xf>
    <xf numFmtId="3" fontId="4" fillId="6" borderId="60" xfId="0" applyNumberFormat="1" applyFont="1" applyFill="1" applyBorder="1" applyAlignment="1">
      <alignment vertical="center" textRotation="90"/>
    </xf>
    <xf numFmtId="3" fontId="4" fillId="6" borderId="106" xfId="0" applyNumberFormat="1" applyFont="1" applyFill="1" applyBorder="1" applyAlignment="1">
      <alignment vertical="center" textRotation="90"/>
    </xf>
    <xf numFmtId="3" fontId="4" fillId="0" borderId="5" xfId="0" applyNumberFormat="1" applyFont="1" applyBorder="1" applyAlignment="1">
      <alignment horizontal="center" vertical="top"/>
    </xf>
    <xf numFmtId="3" fontId="4" fillId="0" borderId="88" xfId="0" applyNumberFormat="1" applyFont="1" applyBorder="1" applyAlignment="1">
      <alignment horizontal="center" vertical="top"/>
    </xf>
    <xf numFmtId="3" fontId="4" fillId="0" borderId="113" xfId="0" applyNumberFormat="1" applyFont="1" applyBorder="1" applyAlignment="1">
      <alignment horizontal="center" vertical="top"/>
    </xf>
    <xf numFmtId="3" fontId="4" fillId="6" borderId="71" xfId="0" applyNumberFormat="1" applyFont="1" applyFill="1" applyBorder="1" applyAlignment="1">
      <alignment vertical="top" wrapText="1"/>
    </xf>
    <xf numFmtId="3" fontId="4" fillId="0" borderId="31" xfId="0" applyNumberFormat="1" applyFont="1" applyFill="1" applyBorder="1" applyAlignment="1">
      <alignment horizontal="center" vertical="top" wrapText="1"/>
    </xf>
    <xf numFmtId="0" fontId="4" fillId="10" borderId="31" xfId="0" applyFont="1" applyFill="1" applyBorder="1" applyAlignment="1">
      <alignment horizontal="center" vertical="top"/>
    </xf>
    <xf numFmtId="0" fontId="4" fillId="10" borderId="52" xfId="0" applyFont="1" applyFill="1" applyBorder="1" applyAlignment="1">
      <alignment horizontal="center" vertical="top"/>
    </xf>
    <xf numFmtId="166" fontId="4" fillId="10" borderId="20"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6" fillId="5" borderId="71" xfId="0" applyNumberFormat="1" applyFont="1" applyFill="1" applyBorder="1" applyAlignment="1">
      <alignment horizontal="center" vertical="top"/>
    </xf>
    <xf numFmtId="3" fontId="6" fillId="6" borderId="3" xfId="0" applyNumberFormat="1" applyFont="1" applyFill="1" applyBorder="1" applyAlignment="1">
      <alignment horizontal="left" vertical="top" wrapText="1"/>
    </xf>
    <xf numFmtId="3" fontId="7" fillId="0" borderId="30" xfId="0" applyNumberFormat="1" applyFont="1" applyFill="1" applyBorder="1" applyAlignment="1">
      <alignment horizontal="center" vertical="center" textRotation="90"/>
    </xf>
    <xf numFmtId="3" fontId="7" fillId="0" borderId="65" xfId="0" applyNumberFormat="1" applyFont="1" applyFill="1" applyBorder="1" applyAlignment="1">
      <alignment horizontal="center" vertical="center" textRotation="90"/>
    </xf>
    <xf numFmtId="3" fontId="4" fillId="0" borderId="62" xfId="0" applyNumberFormat="1" applyFont="1" applyFill="1" applyBorder="1" applyAlignment="1">
      <alignment horizontal="center" vertical="top" wrapText="1"/>
    </xf>
    <xf numFmtId="3" fontId="6" fillId="5" borderId="61" xfId="0" applyNumberFormat="1" applyFont="1" applyFill="1" applyBorder="1" applyAlignment="1">
      <alignment horizontal="center" vertical="top"/>
    </xf>
    <xf numFmtId="3" fontId="10" fillId="0" borderId="40" xfId="0" applyNumberFormat="1" applyFont="1" applyFill="1" applyBorder="1" applyAlignment="1">
      <alignment horizontal="center" vertical="top"/>
    </xf>
    <xf numFmtId="3" fontId="10" fillId="0" borderId="41" xfId="0" applyNumberFormat="1" applyFont="1" applyFill="1" applyBorder="1" applyAlignment="1">
      <alignment horizontal="center" vertical="top"/>
    </xf>
    <xf numFmtId="3" fontId="10" fillId="0" borderId="18" xfId="0" applyNumberFormat="1" applyFont="1" applyFill="1" applyBorder="1" applyAlignment="1">
      <alignment horizontal="center" vertical="top"/>
    </xf>
    <xf numFmtId="3" fontId="4" fillId="6" borderId="36" xfId="0" applyNumberFormat="1" applyFont="1" applyFill="1" applyBorder="1" applyAlignment="1">
      <alignment horizontal="center" vertical="top"/>
    </xf>
    <xf numFmtId="166" fontId="4" fillId="6" borderId="60" xfId="0" applyNumberFormat="1" applyFont="1" applyFill="1" applyBorder="1" applyAlignment="1">
      <alignment horizontal="center" vertical="top" wrapText="1"/>
    </xf>
    <xf numFmtId="3" fontId="23" fillId="6" borderId="95" xfId="0" applyNumberFormat="1" applyFont="1" applyFill="1" applyBorder="1" applyAlignment="1">
      <alignment horizontal="center" vertical="top"/>
    </xf>
    <xf numFmtId="3" fontId="23" fillId="6" borderId="103" xfId="0" applyNumberFormat="1" applyFont="1" applyFill="1" applyBorder="1" applyAlignment="1">
      <alignment horizontal="center" vertical="top"/>
    </xf>
    <xf numFmtId="3" fontId="13" fillId="6" borderId="49" xfId="0" applyNumberFormat="1" applyFont="1" applyFill="1" applyBorder="1" applyAlignment="1">
      <alignment horizontal="center" vertical="top" wrapText="1"/>
    </xf>
    <xf numFmtId="166" fontId="13" fillId="6" borderId="50" xfId="0" applyNumberFormat="1" applyFont="1" applyFill="1" applyBorder="1" applyAlignment="1">
      <alignment horizontal="center" vertical="top"/>
    </xf>
    <xf numFmtId="166" fontId="13" fillId="6" borderId="0" xfId="0" applyNumberFormat="1" applyFont="1" applyFill="1" applyBorder="1" applyAlignment="1">
      <alignment horizontal="center" vertical="top"/>
    </xf>
    <xf numFmtId="166" fontId="13" fillId="6" borderId="49" xfId="0" applyNumberFormat="1" applyFont="1" applyFill="1" applyBorder="1" applyAlignment="1">
      <alignment horizontal="center" vertical="top"/>
    </xf>
    <xf numFmtId="166" fontId="4" fillId="6" borderId="59" xfId="0" applyNumberFormat="1" applyFont="1" applyFill="1" applyBorder="1" applyAlignment="1">
      <alignment horizontal="center" vertical="top" wrapText="1"/>
    </xf>
    <xf numFmtId="166" fontId="6" fillId="9" borderId="85" xfId="0" applyNumberFormat="1" applyFont="1" applyFill="1" applyBorder="1" applyAlignment="1">
      <alignment horizontal="center" vertical="top"/>
    </xf>
    <xf numFmtId="166" fontId="4" fillId="0" borderId="12" xfId="0" applyNumberFormat="1" applyFont="1" applyFill="1" applyBorder="1" applyAlignment="1">
      <alignment horizontal="center" vertical="top"/>
    </xf>
    <xf numFmtId="166" fontId="4" fillId="0" borderId="84" xfId="0" applyNumberFormat="1" applyFont="1" applyFill="1" applyBorder="1" applyAlignment="1">
      <alignment horizontal="center" vertical="top"/>
    </xf>
    <xf numFmtId="3" fontId="4" fillId="0" borderId="88" xfId="0" applyNumberFormat="1" applyFont="1" applyFill="1" applyBorder="1" applyAlignment="1">
      <alignment horizontal="center" vertical="top"/>
    </xf>
    <xf numFmtId="0" fontId="4" fillId="6" borderId="39" xfId="0" applyNumberFormat="1" applyFont="1" applyFill="1" applyBorder="1" applyAlignment="1">
      <alignment horizontal="center" vertical="top"/>
    </xf>
    <xf numFmtId="0" fontId="4" fillId="6" borderId="59" xfId="0" applyNumberFormat="1" applyFont="1" applyFill="1" applyBorder="1" applyAlignment="1">
      <alignment horizontal="center" vertical="top"/>
    </xf>
    <xf numFmtId="3" fontId="4" fillId="0" borderId="109" xfId="0" applyNumberFormat="1" applyFont="1" applyFill="1" applyBorder="1" applyAlignment="1">
      <alignment horizontal="center" vertical="top"/>
    </xf>
    <xf numFmtId="0" fontId="4" fillId="0" borderId="14" xfId="0" applyFont="1" applyBorder="1" applyAlignment="1">
      <alignment horizontal="center" vertical="top"/>
    </xf>
    <xf numFmtId="3" fontId="4" fillId="0" borderId="53" xfId="0" applyNumberFormat="1" applyFont="1" applyBorder="1" applyAlignment="1">
      <alignment horizontal="center" vertical="top"/>
    </xf>
    <xf numFmtId="166" fontId="4" fillId="0" borderId="31" xfId="0" applyNumberFormat="1" applyFont="1" applyFill="1" applyBorder="1" applyAlignment="1">
      <alignment horizontal="center" vertical="top"/>
    </xf>
    <xf numFmtId="166" fontId="4" fillId="0" borderId="52" xfId="0" applyNumberFormat="1" applyFont="1" applyFill="1" applyBorder="1" applyAlignment="1">
      <alignment horizontal="center" vertical="top"/>
    </xf>
    <xf numFmtId="166" fontId="4" fillId="0" borderId="19" xfId="0" applyNumberFormat="1" applyFont="1" applyFill="1" applyBorder="1" applyAlignment="1">
      <alignment horizontal="center" vertical="top"/>
    </xf>
    <xf numFmtId="3" fontId="23" fillId="6" borderId="59" xfId="0" applyNumberFormat="1" applyFont="1" applyFill="1" applyBorder="1" applyAlignment="1">
      <alignment horizontal="center" vertical="top"/>
    </xf>
    <xf numFmtId="3" fontId="5" fillId="6" borderId="11" xfId="0" applyNumberFormat="1" applyFont="1" applyFill="1" applyBorder="1" applyAlignment="1">
      <alignment horizontal="center" vertical="top"/>
    </xf>
    <xf numFmtId="3" fontId="5" fillId="6" borderId="12" xfId="0" applyNumberFormat="1" applyFont="1" applyFill="1" applyBorder="1" applyAlignment="1">
      <alignment horizontal="center" vertical="top"/>
    </xf>
    <xf numFmtId="3" fontId="5" fillId="6" borderId="33" xfId="0" applyNumberFormat="1" applyFont="1" applyFill="1" applyBorder="1" applyAlignment="1">
      <alignment horizontal="center" vertical="top"/>
    </xf>
    <xf numFmtId="166" fontId="5" fillId="6" borderId="15" xfId="0" applyNumberFormat="1" applyFont="1" applyFill="1" applyBorder="1" applyAlignment="1">
      <alignment horizontal="center" vertical="top"/>
    </xf>
    <xf numFmtId="3" fontId="5" fillId="0" borderId="39" xfId="0" applyNumberFormat="1" applyFont="1" applyFill="1" applyBorder="1" applyAlignment="1">
      <alignment horizontal="center" vertical="top"/>
    </xf>
    <xf numFmtId="3" fontId="5" fillId="0" borderId="18" xfId="0" applyNumberFormat="1" applyFont="1" applyFill="1" applyBorder="1" applyAlignment="1">
      <alignment horizontal="center" vertical="top"/>
    </xf>
    <xf numFmtId="3" fontId="23" fillId="6" borderId="15" xfId="0" applyNumberFormat="1" applyFont="1" applyFill="1" applyBorder="1" applyAlignment="1">
      <alignment vertical="top" wrapText="1"/>
    </xf>
    <xf numFmtId="3" fontId="25" fillId="0" borderId="40" xfId="0" applyNumberFormat="1" applyFont="1" applyFill="1" applyBorder="1" applyAlignment="1">
      <alignment horizontal="center" vertical="top"/>
    </xf>
    <xf numFmtId="3" fontId="4" fillId="0" borderId="49" xfId="0" applyNumberFormat="1" applyFont="1" applyFill="1" applyBorder="1" applyAlignment="1">
      <alignment horizontal="center" vertical="top" wrapText="1"/>
    </xf>
    <xf numFmtId="166" fontId="4" fillId="10" borderId="41" xfId="0" applyNumberFormat="1" applyFont="1" applyFill="1" applyBorder="1" applyAlignment="1">
      <alignment horizontal="center" vertical="top"/>
    </xf>
    <xf numFmtId="0" fontId="4" fillId="0" borderId="94" xfId="0" applyFont="1" applyBorder="1" applyAlignment="1">
      <alignment horizontal="center" vertical="top"/>
    </xf>
    <xf numFmtId="3" fontId="4" fillId="6" borderId="38" xfId="0" applyNumberFormat="1" applyFont="1" applyFill="1" applyBorder="1" applyAlignment="1">
      <alignment horizontal="center" vertical="center" wrapText="1"/>
    </xf>
    <xf numFmtId="0" fontId="4" fillId="0" borderId="59" xfId="0" applyFont="1" applyBorder="1" applyAlignment="1">
      <alignment horizontal="center" vertical="top"/>
    </xf>
    <xf numFmtId="3" fontId="4" fillId="7" borderId="110" xfId="0" applyNumberFormat="1" applyFont="1" applyFill="1" applyBorder="1" applyAlignment="1">
      <alignment vertical="top"/>
    </xf>
    <xf numFmtId="3" fontId="4" fillId="7" borderId="110" xfId="0" applyNumberFormat="1" applyFont="1" applyFill="1" applyBorder="1" applyAlignment="1">
      <alignment horizontal="center" vertical="top"/>
    </xf>
    <xf numFmtId="166" fontId="26" fillId="6" borderId="41" xfId="0" applyNumberFormat="1" applyFont="1" applyFill="1" applyBorder="1" applyAlignment="1">
      <alignment horizontal="center" vertical="top"/>
    </xf>
    <xf numFmtId="166" fontId="26" fillId="6" borderId="0" xfId="0" applyNumberFormat="1" applyFont="1" applyFill="1" applyBorder="1" applyAlignment="1">
      <alignment horizontal="center" vertical="top"/>
    </xf>
    <xf numFmtId="0" fontId="23" fillId="6" borderId="94" xfId="0" applyFont="1" applyFill="1" applyBorder="1" applyAlignment="1">
      <alignment horizontal="center" vertical="top"/>
    </xf>
    <xf numFmtId="3" fontId="4" fillId="6" borderId="31" xfId="0" applyNumberFormat="1" applyFont="1" applyFill="1" applyBorder="1" applyAlignment="1">
      <alignment horizontal="center" vertical="top"/>
    </xf>
    <xf numFmtId="166" fontId="5" fillId="6" borderId="31" xfId="0" applyNumberFormat="1" applyFont="1" applyFill="1" applyBorder="1" applyAlignment="1">
      <alignment horizontal="center" vertical="top"/>
    </xf>
    <xf numFmtId="0" fontId="4" fillId="0" borderId="17" xfId="0" applyFont="1" applyFill="1" applyBorder="1" applyAlignment="1">
      <alignment horizontal="center" vertical="top"/>
    </xf>
    <xf numFmtId="0" fontId="23" fillId="6" borderId="40" xfId="0" applyFont="1" applyFill="1" applyBorder="1" applyAlignment="1">
      <alignment vertical="top" wrapText="1"/>
    </xf>
    <xf numFmtId="0" fontId="23" fillId="6" borderId="94" xfId="0" applyFont="1" applyFill="1" applyBorder="1" applyAlignment="1">
      <alignment vertical="top" wrapText="1"/>
    </xf>
    <xf numFmtId="3" fontId="4" fillId="8" borderId="0" xfId="0" applyNumberFormat="1" applyFont="1" applyFill="1" applyBorder="1" applyAlignment="1">
      <alignment horizontal="left" vertical="top" wrapText="1"/>
    </xf>
    <xf numFmtId="166" fontId="4" fillId="10" borderId="14" xfId="0" applyNumberFormat="1" applyFont="1" applyFill="1" applyBorder="1" applyAlignment="1">
      <alignment horizontal="center" vertical="top"/>
    </xf>
    <xf numFmtId="0" fontId="23" fillId="6" borderId="31" xfId="0" applyFont="1" applyFill="1" applyBorder="1" applyAlignment="1">
      <alignment horizontal="left" vertical="top" wrapText="1"/>
    </xf>
    <xf numFmtId="0" fontId="4" fillId="0" borderId="19" xfId="0" applyFont="1" applyFill="1" applyBorder="1" applyAlignment="1">
      <alignment horizontal="center" vertical="top"/>
    </xf>
    <xf numFmtId="0" fontId="4" fillId="0" borderId="18" xfId="0" applyFont="1" applyFill="1" applyBorder="1" applyAlignment="1">
      <alignment horizontal="center" vertical="top"/>
    </xf>
    <xf numFmtId="3" fontId="5" fillId="0" borderId="16" xfId="0" applyNumberFormat="1" applyFont="1" applyFill="1" applyBorder="1" applyAlignment="1">
      <alignment horizontal="center" vertical="top" wrapText="1"/>
    </xf>
    <xf numFmtId="49" fontId="9" fillId="0" borderId="52" xfId="0" applyNumberFormat="1" applyFont="1" applyBorder="1" applyAlignment="1">
      <alignment horizontal="center" vertical="center" textRotation="90" wrapText="1"/>
    </xf>
    <xf numFmtId="3" fontId="4" fillId="6" borderId="53" xfId="0" applyNumberFormat="1" applyFont="1" applyFill="1" applyBorder="1" applyAlignment="1">
      <alignment horizontal="center" vertical="top" wrapText="1"/>
    </xf>
    <xf numFmtId="3" fontId="4" fillId="6" borderId="19" xfId="0" applyNumberFormat="1" applyFont="1" applyFill="1" applyBorder="1" applyAlignment="1">
      <alignment vertical="center" textRotation="90"/>
    </xf>
    <xf numFmtId="3" fontId="4" fillId="6" borderId="107" xfId="0" applyNumberFormat="1" applyFont="1" applyFill="1" applyBorder="1" applyAlignment="1">
      <alignment vertical="center" textRotation="90"/>
    </xf>
    <xf numFmtId="166" fontId="11" fillId="9" borderId="110" xfId="0" applyNumberFormat="1" applyFont="1" applyFill="1" applyBorder="1" applyAlignment="1">
      <alignment vertical="top" wrapText="1"/>
    </xf>
    <xf numFmtId="166" fontId="7" fillId="9" borderId="110" xfId="0" applyNumberFormat="1" applyFont="1" applyFill="1" applyBorder="1" applyAlignment="1">
      <alignment horizontal="center" vertical="center" textRotation="90" wrapText="1"/>
    </xf>
    <xf numFmtId="166" fontId="9" fillId="9" borderId="110" xfId="0" applyNumberFormat="1" applyFont="1" applyFill="1" applyBorder="1" applyAlignment="1">
      <alignment horizontal="center" vertical="center" textRotation="90" wrapText="1"/>
    </xf>
    <xf numFmtId="166" fontId="6" fillId="9" borderId="110" xfId="0" applyNumberFormat="1" applyFont="1" applyFill="1" applyBorder="1" applyAlignment="1">
      <alignment horizontal="center" vertical="top"/>
    </xf>
    <xf numFmtId="166" fontId="23" fillId="9" borderId="70" xfId="0" applyNumberFormat="1" applyFont="1" applyFill="1" applyBorder="1" applyAlignment="1">
      <alignment horizontal="left" vertical="top" wrapText="1"/>
    </xf>
    <xf numFmtId="3" fontId="23" fillId="9" borderId="110" xfId="0" applyNumberFormat="1" applyFont="1" applyFill="1" applyBorder="1" applyAlignment="1">
      <alignment horizontal="center" vertical="top"/>
    </xf>
    <xf numFmtId="3" fontId="4" fillId="9" borderId="110" xfId="0" applyNumberFormat="1" applyFont="1" applyFill="1" applyBorder="1" applyAlignment="1">
      <alignment horizontal="center" vertical="top"/>
    </xf>
    <xf numFmtId="3" fontId="5" fillId="9" borderId="110" xfId="0" applyNumberFormat="1" applyFont="1" applyFill="1" applyBorder="1" applyAlignment="1">
      <alignment horizontal="center" vertical="top" wrapText="1"/>
    </xf>
    <xf numFmtId="3" fontId="5" fillId="9" borderId="93" xfId="0" applyNumberFormat="1" applyFont="1" applyFill="1" applyBorder="1" applyAlignment="1">
      <alignment horizontal="center" vertical="top" wrapText="1"/>
    </xf>
    <xf numFmtId="3" fontId="6" fillId="9" borderId="0" xfId="0" applyNumberFormat="1" applyFont="1" applyFill="1" applyBorder="1" applyAlignment="1">
      <alignment horizontal="center" vertical="top"/>
    </xf>
    <xf numFmtId="49" fontId="6" fillId="6" borderId="59" xfId="0" applyNumberFormat="1" applyFont="1" applyFill="1" applyBorder="1" applyAlignment="1">
      <alignment horizontal="center" vertical="top"/>
    </xf>
    <xf numFmtId="49" fontId="6" fillId="6" borderId="52" xfId="0" applyNumberFormat="1" applyFont="1" applyFill="1" applyBorder="1" applyAlignment="1">
      <alignment horizontal="center" vertical="top"/>
    </xf>
    <xf numFmtId="49" fontId="6" fillId="6" borderId="39" xfId="0" applyNumberFormat="1" applyFont="1" applyFill="1" applyBorder="1" applyAlignment="1">
      <alignment horizontal="center" vertical="top"/>
    </xf>
    <xf numFmtId="49" fontId="6" fillId="9" borderId="11" xfId="0" applyNumberFormat="1" applyFont="1" applyFill="1" applyBorder="1" applyAlignment="1">
      <alignment vertical="top"/>
    </xf>
    <xf numFmtId="3" fontId="4" fillId="9" borderId="0" xfId="0" applyNumberFormat="1" applyFont="1" applyFill="1" applyBorder="1" applyAlignment="1">
      <alignment vertical="top"/>
    </xf>
    <xf numFmtId="3" fontId="6" fillId="9" borderId="11" xfId="0" applyNumberFormat="1" applyFont="1" applyFill="1" applyBorder="1" applyAlignment="1">
      <alignment vertical="top"/>
    </xf>
    <xf numFmtId="3" fontId="6" fillId="9" borderId="12" xfId="0" applyNumberFormat="1" applyFont="1" applyFill="1" applyBorder="1" applyAlignment="1">
      <alignment vertical="top"/>
    </xf>
    <xf numFmtId="3" fontId="6" fillId="9" borderId="23" xfId="0" applyNumberFormat="1" applyFont="1" applyFill="1" applyBorder="1" applyAlignment="1">
      <alignment vertical="top"/>
    </xf>
    <xf numFmtId="3" fontId="6" fillId="9" borderId="71" xfId="0" applyNumberFormat="1" applyFont="1" applyFill="1" applyBorder="1" applyAlignment="1">
      <alignment horizontal="center" vertical="top"/>
    </xf>
    <xf numFmtId="3" fontId="6" fillId="9" borderId="68" xfId="0" applyNumberFormat="1" applyFont="1" applyFill="1" applyBorder="1" applyAlignment="1">
      <alignment horizontal="center" vertical="top"/>
    </xf>
    <xf numFmtId="3" fontId="6" fillId="9" borderId="1" xfId="0" applyNumberFormat="1" applyFont="1" applyFill="1" applyBorder="1" applyAlignment="1">
      <alignment horizontal="center" vertical="top"/>
    </xf>
    <xf numFmtId="3" fontId="6" fillId="6" borderId="30" xfId="0" applyNumberFormat="1" applyFont="1" applyFill="1" applyBorder="1" applyAlignment="1">
      <alignment vertical="top"/>
    </xf>
    <xf numFmtId="49" fontId="6" fillId="6" borderId="16" xfId="0" applyNumberFormat="1" applyFont="1" applyFill="1" applyBorder="1" applyAlignment="1">
      <alignment horizontal="center" vertical="top"/>
    </xf>
    <xf numFmtId="49" fontId="6" fillId="6" borderId="36" xfId="0" applyNumberFormat="1" applyFont="1" applyFill="1" applyBorder="1" applyAlignment="1">
      <alignment horizontal="center" vertical="top"/>
    </xf>
    <xf numFmtId="49" fontId="6" fillId="6" borderId="60" xfId="0" applyNumberFormat="1" applyFont="1" applyFill="1" applyBorder="1" applyAlignment="1">
      <alignment horizontal="center" vertical="top"/>
    </xf>
    <xf numFmtId="49" fontId="6" fillId="6" borderId="11" xfId="0" applyNumberFormat="1" applyFont="1" applyFill="1" applyBorder="1" applyAlignment="1">
      <alignment horizontal="center" vertical="top" wrapText="1"/>
    </xf>
    <xf numFmtId="3" fontId="6" fillId="9" borderId="3" xfId="0" applyNumberFormat="1" applyFont="1" applyFill="1" applyBorder="1" applyAlignment="1">
      <alignment vertical="top"/>
    </xf>
    <xf numFmtId="3" fontId="6" fillId="9" borderId="68" xfId="0" applyNumberFormat="1" applyFont="1" applyFill="1" applyBorder="1" applyAlignment="1">
      <alignment vertical="top"/>
    </xf>
    <xf numFmtId="3" fontId="6" fillId="9" borderId="0" xfId="0" applyNumberFormat="1" applyFont="1" applyFill="1" applyBorder="1" applyAlignment="1">
      <alignment vertical="top"/>
    </xf>
    <xf numFmtId="3" fontId="4" fillId="9" borderId="23" xfId="0" applyNumberFormat="1" applyFont="1" applyFill="1" applyBorder="1" applyAlignment="1">
      <alignment horizontal="center" vertical="top"/>
    </xf>
    <xf numFmtId="3" fontId="6" fillId="9" borderId="3" xfId="0" applyNumberFormat="1" applyFont="1" applyFill="1" applyBorder="1" applyAlignment="1">
      <alignment horizontal="center" vertical="top"/>
    </xf>
    <xf numFmtId="0" fontId="4" fillId="0" borderId="0" xfId="0" applyFont="1" applyBorder="1" applyAlignment="1">
      <alignment horizontal="left" vertical="top" wrapText="1"/>
    </xf>
    <xf numFmtId="3" fontId="7" fillId="6" borderId="65" xfId="0" applyNumberFormat="1" applyFont="1" applyFill="1" applyBorder="1" applyAlignment="1">
      <alignment horizontal="center" vertical="top" wrapText="1"/>
    </xf>
    <xf numFmtId="3" fontId="4" fillId="6" borderId="38" xfId="0" applyNumberFormat="1" applyFont="1" applyFill="1" applyBorder="1" applyAlignment="1">
      <alignment horizontal="center" vertical="top" wrapText="1"/>
    </xf>
    <xf numFmtId="0" fontId="4" fillId="6" borderId="97" xfId="0" applyNumberFormat="1" applyFont="1" applyFill="1" applyBorder="1" applyAlignment="1">
      <alignment horizontal="center" vertical="top"/>
    </xf>
    <xf numFmtId="166" fontId="6" fillId="6" borderId="0" xfId="0" applyNumberFormat="1" applyFont="1" applyFill="1" applyBorder="1" applyAlignment="1">
      <alignment horizontal="center" vertical="top"/>
    </xf>
    <xf numFmtId="166" fontId="6" fillId="6" borderId="11" xfId="0" applyNumberFormat="1" applyFont="1" applyFill="1" applyBorder="1" applyAlignment="1">
      <alignment horizontal="center" vertical="top"/>
    </xf>
    <xf numFmtId="166" fontId="6" fillId="6" borderId="68" xfId="0" applyNumberFormat="1" applyFont="1" applyFill="1" applyBorder="1" applyAlignment="1">
      <alignment horizontal="center" vertical="top"/>
    </xf>
    <xf numFmtId="166" fontId="6" fillId="6" borderId="12" xfId="0" applyNumberFormat="1" applyFont="1" applyFill="1" applyBorder="1" applyAlignment="1">
      <alignment horizontal="center" vertical="top"/>
    </xf>
    <xf numFmtId="166" fontId="6" fillId="6" borderId="13" xfId="0" applyNumberFormat="1" applyFont="1" applyFill="1" applyBorder="1" applyAlignment="1">
      <alignment horizontal="center" vertical="top"/>
    </xf>
    <xf numFmtId="166" fontId="6" fillId="5" borderId="26" xfId="0" applyNumberFormat="1" applyFont="1" applyFill="1" applyBorder="1" applyAlignment="1">
      <alignment horizontal="center" vertical="top"/>
    </xf>
    <xf numFmtId="0" fontId="4" fillId="9" borderId="110" xfId="0" applyFont="1" applyFill="1" applyBorder="1" applyAlignment="1">
      <alignment horizontal="left" vertical="top" wrapText="1"/>
    </xf>
    <xf numFmtId="0" fontId="5" fillId="9" borderId="110" xfId="0" applyFont="1" applyFill="1" applyBorder="1" applyAlignment="1">
      <alignment horizontal="center" vertical="center" textRotation="90" wrapText="1"/>
    </xf>
    <xf numFmtId="49" fontId="6" fillId="9" borderId="110" xfId="0" applyNumberFormat="1" applyFont="1" applyFill="1" applyBorder="1" applyAlignment="1">
      <alignment horizontal="center" vertical="top"/>
    </xf>
    <xf numFmtId="49" fontId="4" fillId="9" borderId="25" xfId="0" applyNumberFormat="1" applyFont="1" applyFill="1" applyBorder="1" applyAlignment="1">
      <alignment horizontal="center" vertical="top" wrapText="1"/>
    </xf>
    <xf numFmtId="3" fontId="5" fillId="6" borderId="84" xfId="0" applyNumberFormat="1" applyFont="1" applyFill="1" applyBorder="1" applyAlignment="1">
      <alignment horizontal="center" vertical="center" textRotation="90" wrapText="1"/>
    </xf>
    <xf numFmtId="49" fontId="5" fillId="0" borderId="11" xfId="0" applyNumberFormat="1" applyFont="1" applyFill="1" applyBorder="1" applyAlignment="1">
      <alignment horizontal="center" vertical="center" textRotation="90" wrapText="1"/>
    </xf>
    <xf numFmtId="49" fontId="6" fillId="0" borderId="12" xfId="0" applyNumberFormat="1" applyFont="1" applyBorder="1" applyAlignment="1">
      <alignment horizontal="center" vertical="top"/>
    </xf>
    <xf numFmtId="49" fontId="4" fillId="6" borderId="14" xfId="0" applyNumberFormat="1" applyFont="1" applyFill="1" applyBorder="1" applyAlignment="1">
      <alignment horizontal="center" vertical="top" wrapText="1"/>
    </xf>
    <xf numFmtId="49" fontId="4" fillId="6" borderId="38" xfId="0" applyNumberFormat="1" applyFont="1" applyFill="1" applyBorder="1" applyAlignment="1">
      <alignment horizontal="center" vertical="top" wrapText="1"/>
    </xf>
    <xf numFmtId="166" fontId="20" fillId="6" borderId="33" xfId="0" applyNumberFormat="1" applyFont="1" applyFill="1" applyBorder="1" applyAlignment="1">
      <alignment horizontal="center" vertical="top"/>
    </xf>
    <xf numFmtId="166" fontId="20" fillId="6" borderId="34" xfId="0" applyNumberFormat="1" applyFont="1" applyFill="1" applyBorder="1" applyAlignment="1">
      <alignment horizontal="center" vertical="top"/>
    </xf>
    <xf numFmtId="166" fontId="20" fillId="6" borderId="58" xfId="0" applyNumberFormat="1" applyFont="1" applyFill="1" applyBorder="1" applyAlignment="1">
      <alignment horizontal="center" vertical="top"/>
    </xf>
    <xf numFmtId="166" fontId="20" fillId="6" borderId="59" xfId="0" applyNumberFormat="1" applyFont="1" applyFill="1" applyBorder="1" applyAlignment="1">
      <alignment horizontal="center" vertical="top"/>
    </xf>
    <xf numFmtId="166" fontId="20" fillId="6" borderId="38" xfId="0" applyNumberFormat="1" applyFont="1" applyFill="1" applyBorder="1" applyAlignment="1">
      <alignment horizontal="center" vertical="top"/>
    </xf>
    <xf numFmtId="3" fontId="20" fillId="6" borderId="39" xfId="0" applyNumberFormat="1" applyFont="1" applyFill="1" applyBorder="1" applyAlignment="1">
      <alignment horizontal="center" vertical="top"/>
    </xf>
    <xf numFmtId="49" fontId="5" fillId="0" borderId="16" xfId="0" applyNumberFormat="1" applyFont="1" applyBorder="1" applyAlignment="1">
      <alignment horizontal="center" vertical="top" wrapText="1"/>
    </xf>
    <xf numFmtId="49" fontId="5" fillId="0" borderId="52" xfId="0" applyNumberFormat="1" applyFont="1" applyBorder="1" applyAlignment="1">
      <alignment horizontal="center" vertical="top" wrapText="1"/>
    </xf>
    <xf numFmtId="0" fontId="4" fillId="0" borderId="56" xfId="0" applyFont="1" applyBorder="1" applyAlignment="1">
      <alignment vertical="top" wrapText="1"/>
    </xf>
    <xf numFmtId="0" fontId="4" fillId="0" borderId="95" xfId="0" applyNumberFormat="1" applyFont="1" applyBorder="1" applyAlignment="1">
      <alignment horizontal="center" vertical="top"/>
    </xf>
    <xf numFmtId="3" fontId="4" fillId="6" borderId="64" xfId="0" applyNumberFormat="1" applyFont="1" applyFill="1" applyBorder="1" applyAlignment="1">
      <alignment vertical="top"/>
    </xf>
    <xf numFmtId="0" fontId="4" fillId="10" borderId="35" xfId="0" applyFont="1" applyFill="1" applyBorder="1" applyAlignment="1">
      <alignment vertical="center" wrapText="1"/>
    </xf>
    <xf numFmtId="0" fontId="4" fillId="10" borderId="58" xfId="0" applyFont="1" applyFill="1" applyBorder="1" applyAlignment="1">
      <alignment horizontal="center" vertical="center"/>
    </xf>
    <xf numFmtId="0" fontId="4" fillId="10" borderId="106" xfId="0" applyFont="1" applyFill="1" applyBorder="1" applyAlignment="1">
      <alignment horizontal="center" vertical="center"/>
    </xf>
    <xf numFmtId="0" fontId="4" fillId="0" borderId="86" xfId="0" applyFont="1" applyBorder="1" applyAlignment="1">
      <alignment vertical="center" wrapText="1"/>
    </xf>
    <xf numFmtId="0" fontId="4" fillId="0" borderId="103" xfId="0" applyFont="1" applyBorder="1" applyAlignment="1">
      <alignment horizontal="center" vertical="center"/>
    </xf>
    <xf numFmtId="0" fontId="4" fillId="10" borderId="103" xfId="0" applyFont="1" applyFill="1" applyBorder="1" applyAlignment="1">
      <alignment horizontal="center" vertical="center"/>
    </xf>
    <xf numFmtId="0" fontId="4" fillId="10" borderId="105" xfId="0" applyFont="1" applyFill="1" applyBorder="1" applyAlignment="1">
      <alignment horizontal="center" vertical="center"/>
    </xf>
    <xf numFmtId="3" fontId="4" fillId="0" borderId="58" xfId="0" applyNumberFormat="1" applyFont="1" applyBorder="1" applyAlignment="1">
      <alignment horizontal="center" vertical="top"/>
    </xf>
    <xf numFmtId="3" fontId="4" fillId="0" borderId="52" xfId="0" applyNumberFormat="1" applyFont="1" applyBorder="1" applyAlignment="1">
      <alignment horizontal="center" vertical="top"/>
    </xf>
    <xf numFmtId="3" fontId="4" fillId="6" borderId="62" xfId="1" applyNumberFormat="1" applyFont="1" applyFill="1" applyBorder="1" applyAlignment="1">
      <alignment horizontal="center" vertical="top" wrapText="1"/>
    </xf>
    <xf numFmtId="3" fontId="5" fillId="6" borderId="65" xfId="0" applyNumberFormat="1" applyFont="1" applyFill="1" applyBorder="1" applyAlignment="1">
      <alignment vertical="top" wrapText="1"/>
    </xf>
    <xf numFmtId="3" fontId="6" fillId="6" borderId="84" xfId="1" applyNumberFormat="1" applyFont="1" applyFill="1" applyBorder="1" applyAlignment="1">
      <alignment horizontal="center" vertical="top"/>
    </xf>
    <xf numFmtId="166" fontId="23" fillId="6" borderId="38" xfId="0" applyNumberFormat="1" applyFont="1" applyFill="1" applyBorder="1" applyAlignment="1">
      <alignment horizontal="center" vertical="top"/>
    </xf>
    <xf numFmtId="0" fontId="4" fillId="6" borderId="112" xfId="0" applyNumberFormat="1" applyFont="1" applyFill="1" applyBorder="1" applyAlignment="1">
      <alignment horizontal="center" vertical="top"/>
    </xf>
    <xf numFmtId="0" fontId="4" fillId="6" borderId="38" xfId="0" applyFont="1" applyFill="1" applyBorder="1" applyAlignment="1">
      <alignment horizontal="center" vertical="top"/>
    </xf>
    <xf numFmtId="0" fontId="30" fillId="0" borderId="35" xfId="0" applyFont="1" applyBorder="1" applyAlignment="1">
      <alignment horizontal="left" vertical="top" wrapText="1"/>
    </xf>
    <xf numFmtId="3" fontId="25" fillId="6" borderId="12" xfId="0" applyNumberFormat="1" applyFont="1" applyFill="1" applyBorder="1" applyAlignment="1">
      <alignment vertical="top" wrapText="1"/>
    </xf>
    <xf numFmtId="3" fontId="32" fillId="6" borderId="12" xfId="1" applyNumberFormat="1" applyFont="1" applyFill="1" applyBorder="1" applyAlignment="1">
      <alignment horizontal="center" vertical="top"/>
    </xf>
    <xf numFmtId="3" fontId="23" fillId="6" borderId="50" xfId="0" applyNumberFormat="1" applyFont="1" applyFill="1" applyBorder="1" applyAlignment="1">
      <alignment horizontal="center" vertical="top"/>
    </xf>
    <xf numFmtId="166" fontId="25" fillId="6" borderId="15" xfId="0" applyNumberFormat="1" applyFont="1" applyFill="1" applyBorder="1" applyAlignment="1">
      <alignment horizontal="center" vertical="top"/>
    </xf>
    <xf numFmtId="3" fontId="23" fillId="6" borderId="38" xfId="0" applyNumberFormat="1" applyFont="1" applyFill="1" applyBorder="1" applyAlignment="1">
      <alignment horizontal="center" vertical="top"/>
    </xf>
    <xf numFmtId="166" fontId="25" fillId="6" borderId="35" xfId="0" applyNumberFormat="1" applyFont="1" applyFill="1" applyBorder="1" applyAlignment="1">
      <alignment horizontal="center" vertical="top"/>
    </xf>
    <xf numFmtId="3" fontId="25" fillId="0" borderId="16" xfId="0" applyNumberFormat="1" applyFont="1" applyFill="1" applyBorder="1" applyAlignment="1">
      <alignment horizontal="center" vertical="top" wrapText="1"/>
    </xf>
    <xf numFmtId="49" fontId="31" fillId="0" borderId="52" xfId="0" applyNumberFormat="1" applyFont="1" applyBorder="1" applyAlignment="1">
      <alignment horizontal="center" vertical="center" textRotation="90" wrapText="1"/>
    </xf>
    <xf numFmtId="3" fontId="32" fillId="0" borderId="16" xfId="0" applyNumberFormat="1" applyFont="1" applyBorder="1" applyAlignment="1">
      <alignment horizontal="center" vertical="top"/>
    </xf>
    <xf numFmtId="3" fontId="23" fillId="6" borderId="53" xfId="0" applyNumberFormat="1" applyFont="1" applyFill="1" applyBorder="1" applyAlignment="1">
      <alignment horizontal="center" vertical="top" wrapText="1"/>
    </xf>
    <xf numFmtId="3" fontId="23" fillId="6" borderId="31" xfId="0" applyNumberFormat="1" applyFont="1" applyFill="1" applyBorder="1" applyAlignment="1">
      <alignment horizontal="center" vertical="top" wrapText="1"/>
    </xf>
    <xf numFmtId="166" fontId="23" fillId="6" borderId="53" xfId="0" applyNumberFormat="1" applyFont="1" applyFill="1" applyBorder="1" applyAlignment="1">
      <alignment horizontal="center" vertical="top"/>
    </xf>
    <xf numFmtId="166" fontId="23" fillId="6" borderId="31" xfId="0" applyNumberFormat="1" applyFont="1" applyFill="1" applyBorder="1" applyAlignment="1">
      <alignment horizontal="center" vertical="top"/>
    </xf>
    <xf numFmtId="166" fontId="23" fillId="6" borderId="52" xfId="0" applyNumberFormat="1" applyFont="1" applyFill="1" applyBorder="1" applyAlignment="1">
      <alignment horizontal="center" vertical="top"/>
    </xf>
    <xf numFmtId="166" fontId="23" fillId="6" borderId="20" xfId="0" applyNumberFormat="1" applyFont="1" applyFill="1" applyBorder="1" applyAlignment="1">
      <alignment horizontal="center" vertical="top"/>
    </xf>
    <xf numFmtId="3" fontId="23" fillId="6" borderId="32" xfId="0" applyNumberFormat="1" applyFont="1" applyFill="1" applyBorder="1" applyAlignment="1">
      <alignment vertical="top" wrapText="1"/>
    </xf>
    <xf numFmtId="3" fontId="23" fillId="6" borderId="52" xfId="0" applyNumberFormat="1" applyFont="1" applyFill="1" applyBorder="1" applyAlignment="1">
      <alignment horizontal="center" vertical="top"/>
    </xf>
    <xf numFmtId="3" fontId="23" fillId="6" borderId="52" xfId="0" applyNumberFormat="1" applyFont="1" applyFill="1" applyBorder="1" applyAlignment="1">
      <alignment vertical="center" textRotation="90"/>
    </xf>
    <xf numFmtId="3" fontId="4" fillId="6" borderId="11" xfId="0" applyNumberFormat="1" applyFont="1" applyFill="1" applyBorder="1" applyAlignment="1">
      <alignment vertical="center" textRotation="90"/>
    </xf>
    <xf numFmtId="3" fontId="4" fillId="6" borderId="0" xfId="0" applyNumberFormat="1" applyFont="1" applyFill="1" applyBorder="1" applyAlignment="1">
      <alignment vertical="center" textRotation="90"/>
    </xf>
    <xf numFmtId="3" fontId="4" fillId="6" borderId="33" xfId="0" applyNumberFormat="1" applyFont="1" applyFill="1" applyBorder="1" applyAlignment="1">
      <alignment vertical="center" textRotation="90"/>
    </xf>
    <xf numFmtId="3" fontId="4" fillId="6" borderId="43" xfId="0" applyNumberFormat="1" applyFont="1" applyFill="1" applyBorder="1" applyAlignment="1">
      <alignment horizontal="left" vertical="top" wrapText="1"/>
    </xf>
    <xf numFmtId="3" fontId="4" fillId="6" borderId="86" xfId="0" applyNumberFormat="1" applyFont="1" applyFill="1" applyBorder="1" applyAlignment="1">
      <alignment vertical="top" wrapText="1"/>
    </xf>
    <xf numFmtId="3" fontId="9" fillId="0" borderId="12" xfId="0" applyNumberFormat="1" applyFont="1" applyFill="1" applyBorder="1" applyAlignment="1">
      <alignment horizontal="center" vertical="top" textRotation="90" wrapText="1"/>
    </xf>
    <xf numFmtId="49" fontId="9" fillId="0" borderId="11" xfId="0" applyNumberFormat="1" applyFont="1" applyBorder="1" applyAlignment="1">
      <alignment horizontal="center" vertical="top" textRotation="90" wrapText="1"/>
    </xf>
    <xf numFmtId="0" fontId="4" fillId="6" borderId="41" xfId="0" applyFont="1" applyFill="1" applyBorder="1" applyAlignment="1">
      <alignment vertical="center" wrapText="1"/>
    </xf>
    <xf numFmtId="0" fontId="4" fillId="10" borderId="49" xfId="0" applyFont="1" applyFill="1" applyBorder="1" applyAlignment="1">
      <alignment horizontal="center" vertical="top"/>
    </xf>
    <xf numFmtId="0" fontId="4" fillId="10" borderId="50" xfId="0" applyFont="1" applyFill="1" applyBorder="1" applyAlignment="1">
      <alignment horizontal="center" vertical="top"/>
    </xf>
    <xf numFmtId="0" fontId="4" fillId="10" borderId="69" xfId="0" applyFont="1" applyFill="1" applyBorder="1" applyAlignment="1">
      <alignment horizontal="center" vertical="top"/>
    </xf>
    <xf numFmtId="0" fontId="4" fillId="6" borderId="0" xfId="0" applyFont="1" applyFill="1" applyBorder="1" applyAlignment="1">
      <alignment vertical="center" wrapText="1"/>
    </xf>
    <xf numFmtId="3" fontId="32" fillId="6" borderId="39" xfId="0" applyNumberFormat="1" applyFont="1" applyFill="1" applyBorder="1" applyAlignment="1">
      <alignment horizontal="center" vertical="top"/>
    </xf>
    <xf numFmtId="3" fontId="23" fillId="6" borderId="50" xfId="0" applyNumberFormat="1" applyFont="1" applyFill="1" applyBorder="1" applyAlignment="1">
      <alignment horizontal="center" vertical="top" wrapText="1"/>
    </xf>
    <xf numFmtId="3" fontId="23" fillId="0" borderId="38" xfId="0" applyNumberFormat="1" applyFont="1" applyFill="1" applyBorder="1" applyAlignment="1">
      <alignment horizontal="center" vertical="top"/>
    </xf>
    <xf numFmtId="166" fontId="23" fillId="6" borderId="34" xfId="0" applyNumberFormat="1" applyFont="1" applyFill="1" applyBorder="1" applyAlignment="1">
      <alignment horizontal="center" vertical="top"/>
    </xf>
    <xf numFmtId="166" fontId="23" fillId="6" borderId="58" xfId="0" applyNumberFormat="1" applyFont="1" applyFill="1" applyBorder="1" applyAlignment="1">
      <alignment horizontal="center" vertical="top"/>
    </xf>
    <xf numFmtId="166" fontId="23" fillId="6" borderId="37" xfId="0" applyNumberFormat="1" applyFont="1" applyFill="1" applyBorder="1" applyAlignment="1">
      <alignment horizontal="center" vertical="top"/>
    </xf>
    <xf numFmtId="166" fontId="6" fillId="6" borderId="60" xfId="0" applyNumberFormat="1" applyFont="1" applyFill="1" applyBorder="1" applyAlignment="1">
      <alignment horizontal="center" vertical="top"/>
    </xf>
    <xf numFmtId="166" fontId="6" fillId="6" borderId="36" xfId="0" applyNumberFormat="1" applyFont="1" applyFill="1" applyBorder="1" applyAlignment="1">
      <alignment horizontal="center" vertical="top"/>
    </xf>
    <xf numFmtId="0" fontId="4" fillId="6" borderId="12" xfId="0" applyFont="1" applyFill="1" applyBorder="1" applyAlignment="1">
      <alignment horizontal="center" vertical="top"/>
    </xf>
    <xf numFmtId="0" fontId="23" fillId="6" borderId="17" xfId="0" applyFont="1" applyFill="1" applyBorder="1" applyAlignment="1">
      <alignment horizontal="left" vertical="top" wrapText="1"/>
    </xf>
    <xf numFmtId="166" fontId="5" fillId="6" borderId="20" xfId="0" applyNumberFormat="1" applyFont="1" applyFill="1" applyBorder="1" applyAlignment="1">
      <alignment horizontal="center" vertical="top"/>
    </xf>
    <xf numFmtId="166" fontId="5" fillId="6" borderId="37" xfId="0" applyNumberFormat="1" applyFont="1" applyFill="1" applyBorder="1" applyAlignment="1">
      <alignment horizontal="center" vertical="top"/>
    </xf>
    <xf numFmtId="166" fontId="5" fillId="6" borderId="92" xfId="0" applyNumberFormat="1" applyFont="1" applyFill="1" applyBorder="1" applyAlignment="1">
      <alignment horizontal="center" vertical="top"/>
    </xf>
    <xf numFmtId="166" fontId="4" fillId="6" borderId="59" xfId="0" applyNumberFormat="1" applyFont="1" applyFill="1" applyBorder="1" applyAlignment="1">
      <alignment horizontal="center" vertical="top"/>
    </xf>
    <xf numFmtId="166" fontId="34" fillId="6" borderId="14" xfId="0" applyNumberFormat="1" applyFont="1" applyFill="1" applyBorder="1" applyAlignment="1">
      <alignment horizontal="center" vertical="top"/>
    </xf>
    <xf numFmtId="166" fontId="34" fillId="6" borderId="11" xfId="0" applyNumberFormat="1" applyFont="1" applyFill="1" applyBorder="1" applyAlignment="1">
      <alignment horizontal="center" vertical="top"/>
    </xf>
    <xf numFmtId="166" fontId="34" fillId="6" borderId="90" xfId="0" applyNumberFormat="1" applyFont="1" applyFill="1" applyBorder="1" applyAlignment="1">
      <alignment horizontal="center" vertical="top"/>
    </xf>
    <xf numFmtId="3" fontId="33" fillId="6" borderId="10" xfId="0" applyNumberFormat="1" applyFont="1" applyFill="1" applyBorder="1" applyAlignment="1">
      <alignment horizontal="left" vertical="top" wrapText="1"/>
    </xf>
    <xf numFmtId="49" fontId="33" fillId="6" borderId="12" xfId="0" applyNumberFormat="1" applyFont="1" applyFill="1" applyBorder="1" applyAlignment="1">
      <alignment horizontal="center" vertical="top" wrapText="1"/>
    </xf>
    <xf numFmtId="49" fontId="33" fillId="6" borderId="11" xfId="0" applyNumberFormat="1" applyFont="1" applyFill="1" applyBorder="1" applyAlignment="1">
      <alignment horizontal="center" vertical="top" wrapText="1"/>
    </xf>
    <xf numFmtId="166" fontId="5" fillId="6" borderId="69" xfId="0" applyNumberFormat="1" applyFont="1" applyFill="1" applyBorder="1" applyAlignment="1">
      <alignment horizontal="center" vertical="top"/>
    </xf>
    <xf numFmtId="0" fontId="4" fillId="6" borderId="13" xfId="0" applyFont="1" applyFill="1" applyBorder="1" applyAlignment="1">
      <alignment vertical="top" wrapText="1"/>
    </xf>
    <xf numFmtId="0" fontId="23" fillId="6" borderId="35" xfId="0" applyFont="1" applyFill="1" applyBorder="1" applyAlignment="1">
      <alignment vertical="top" wrapText="1"/>
    </xf>
    <xf numFmtId="0" fontId="23" fillId="6" borderId="58" xfId="0" applyFont="1" applyFill="1" applyBorder="1" applyAlignment="1">
      <alignment horizontal="center" vertical="top"/>
    </xf>
    <xf numFmtId="0" fontId="23" fillId="6" borderId="11" xfId="0" applyFont="1" applyFill="1" applyBorder="1" applyAlignment="1">
      <alignment horizontal="center" vertical="top"/>
    </xf>
    <xf numFmtId="0" fontId="4" fillId="0" borderId="42" xfId="0" applyFont="1" applyBorder="1" applyAlignment="1">
      <alignment vertical="top" wrapText="1"/>
    </xf>
    <xf numFmtId="0" fontId="4" fillId="6" borderId="94" xfId="0" applyNumberFormat="1" applyFont="1" applyFill="1" applyBorder="1" applyAlignment="1">
      <alignment horizontal="center" vertical="top"/>
    </xf>
    <xf numFmtId="0" fontId="4" fillId="10" borderId="12" xfId="0" applyFont="1" applyFill="1" applyBorder="1" applyAlignment="1">
      <alignment horizontal="center" vertical="center"/>
    </xf>
    <xf numFmtId="0" fontId="4" fillId="10" borderId="11" xfId="0" applyFont="1" applyFill="1" applyBorder="1" applyAlignment="1">
      <alignment horizontal="center" vertical="center"/>
    </xf>
    <xf numFmtId="166" fontId="21" fillId="0" borderId="49" xfId="0" applyNumberFormat="1" applyFont="1" applyBorder="1" applyAlignment="1">
      <alignment horizontal="center" vertical="top"/>
    </xf>
    <xf numFmtId="166" fontId="21" fillId="10" borderId="69" xfId="0" applyNumberFormat="1" applyFont="1" applyFill="1" applyBorder="1" applyAlignment="1">
      <alignment horizontal="center" vertical="top"/>
    </xf>
    <xf numFmtId="3" fontId="4" fillId="6" borderId="117" xfId="0" applyNumberFormat="1" applyFont="1" applyFill="1" applyBorder="1" applyAlignment="1">
      <alignment vertical="top" wrapText="1"/>
    </xf>
    <xf numFmtId="49" fontId="4" fillId="6" borderId="104" xfId="0" applyNumberFormat="1" applyFont="1" applyFill="1" applyBorder="1" applyAlignment="1">
      <alignment horizontal="center" vertical="top"/>
    </xf>
    <xf numFmtId="49" fontId="4" fillId="6" borderId="100" xfId="0" applyNumberFormat="1" applyFont="1" applyFill="1" applyBorder="1" applyAlignment="1">
      <alignment horizontal="center" vertical="top"/>
    </xf>
    <xf numFmtId="49" fontId="4" fillId="6" borderId="118" xfId="0" applyNumberFormat="1" applyFont="1" applyFill="1" applyBorder="1" applyAlignment="1">
      <alignment horizontal="center" vertical="top"/>
    </xf>
    <xf numFmtId="3" fontId="23" fillId="0" borderId="12" xfId="0" applyNumberFormat="1" applyFont="1" applyBorder="1" applyAlignment="1">
      <alignment horizontal="center" vertical="top"/>
    </xf>
    <xf numFmtId="3" fontId="23" fillId="0" borderId="33" xfId="0" applyNumberFormat="1" applyFont="1" applyBorder="1" applyAlignment="1">
      <alignment horizontal="center" vertical="top"/>
    </xf>
    <xf numFmtId="3" fontId="23" fillId="6" borderId="11" xfId="0" applyNumberFormat="1" applyFont="1" applyFill="1" applyBorder="1" applyAlignment="1">
      <alignment horizontal="center" vertical="top"/>
    </xf>
    <xf numFmtId="3" fontId="23" fillId="6" borderId="12" xfId="0" applyNumberFormat="1" applyFont="1" applyFill="1" applyBorder="1" applyAlignment="1">
      <alignment horizontal="center" vertical="top"/>
    </xf>
    <xf numFmtId="3" fontId="23" fillId="0" borderId="40" xfId="0" applyNumberFormat="1" applyFont="1" applyFill="1" applyBorder="1" applyAlignment="1">
      <alignment vertical="top" wrapText="1"/>
    </xf>
    <xf numFmtId="3" fontId="5" fillId="0" borderId="40" xfId="0" applyNumberFormat="1" applyFont="1" applyFill="1" applyBorder="1" applyAlignment="1">
      <alignment horizontal="center" vertical="top" wrapText="1"/>
    </xf>
    <xf numFmtId="49" fontId="6" fillId="0" borderId="33" xfId="0" applyNumberFormat="1" applyFont="1" applyBorder="1" applyAlignment="1">
      <alignment horizontal="center" vertical="top"/>
    </xf>
    <xf numFmtId="3" fontId="4" fillId="6" borderId="40" xfId="0" applyNumberFormat="1" applyFont="1" applyFill="1" applyBorder="1" applyAlignment="1">
      <alignment horizontal="center" vertical="top" wrapText="1"/>
    </xf>
    <xf numFmtId="3" fontId="4" fillId="6" borderId="58" xfId="0" applyNumberFormat="1" applyFont="1" applyFill="1" applyBorder="1" applyAlignment="1">
      <alignment horizontal="left" vertical="top" wrapText="1"/>
    </xf>
    <xf numFmtId="49" fontId="9" fillId="6" borderId="58" xfId="0" applyNumberFormat="1" applyFont="1" applyFill="1" applyBorder="1" applyAlignment="1">
      <alignment horizontal="center" vertical="center" textRotation="90" wrapText="1"/>
    </xf>
    <xf numFmtId="166" fontId="4" fillId="6" borderId="103" xfId="0" applyNumberFormat="1" applyFont="1" applyFill="1" applyBorder="1" applyAlignment="1">
      <alignment horizontal="center" vertical="top"/>
    </xf>
    <xf numFmtId="3" fontId="20" fillId="6" borderId="11" xfId="0" applyNumberFormat="1" applyFont="1" applyFill="1" applyBorder="1" applyAlignment="1">
      <alignment horizontal="center" vertical="top"/>
    </xf>
    <xf numFmtId="3" fontId="4" fillId="6" borderId="81" xfId="0" applyNumberFormat="1" applyFont="1" applyFill="1" applyBorder="1" applyAlignment="1">
      <alignment horizontal="left" vertical="top" wrapText="1"/>
    </xf>
    <xf numFmtId="166" fontId="4" fillId="6" borderId="56" xfId="0" applyNumberFormat="1" applyFont="1" applyFill="1" applyBorder="1" applyAlignment="1">
      <alignment horizontal="center" vertical="top"/>
    </xf>
    <xf numFmtId="166" fontId="4" fillId="6" borderId="95" xfId="0" applyNumberFormat="1" applyFont="1" applyFill="1" applyBorder="1" applyAlignment="1">
      <alignment horizontal="center" vertical="top"/>
    </xf>
    <xf numFmtId="166" fontId="4" fillId="6" borderId="101" xfId="0" applyNumberFormat="1" applyFont="1" applyFill="1" applyBorder="1" applyAlignment="1">
      <alignment horizontal="center" vertical="top"/>
    </xf>
    <xf numFmtId="166" fontId="4" fillId="6" borderId="57" xfId="0" applyNumberFormat="1" applyFont="1" applyFill="1" applyBorder="1" applyAlignment="1">
      <alignment horizontal="center" vertical="top"/>
    </xf>
    <xf numFmtId="3" fontId="4" fillId="6" borderId="96" xfId="0" applyNumberFormat="1" applyFont="1" applyFill="1" applyBorder="1" applyAlignment="1">
      <alignment horizontal="center" vertical="top"/>
    </xf>
    <xf numFmtId="3" fontId="4" fillId="6" borderId="12" xfId="0" applyNumberFormat="1" applyFont="1" applyFill="1" applyBorder="1" applyAlignment="1">
      <alignment horizontal="center" vertical="top" wrapText="1"/>
    </xf>
    <xf numFmtId="3" fontId="4" fillId="6" borderId="45" xfId="0" applyNumberFormat="1" applyFont="1" applyFill="1" applyBorder="1" applyAlignment="1">
      <alignment vertical="top"/>
    </xf>
    <xf numFmtId="3" fontId="4" fillId="6" borderId="114" xfId="0" applyNumberFormat="1" applyFont="1" applyFill="1" applyBorder="1" applyAlignment="1">
      <alignment vertical="top"/>
    </xf>
    <xf numFmtId="3" fontId="4" fillId="6" borderId="112" xfId="0" applyNumberFormat="1" applyFont="1" applyFill="1" applyBorder="1" applyAlignment="1">
      <alignment vertical="top"/>
    </xf>
    <xf numFmtId="166" fontId="13" fillId="6" borderId="15" xfId="0" applyNumberFormat="1" applyFont="1" applyFill="1" applyBorder="1" applyAlignment="1">
      <alignment horizontal="center" vertical="top"/>
    </xf>
    <xf numFmtId="166" fontId="13" fillId="6" borderId="40" xfId="0" applyNumberFormat="1" applyFont="1" applyFill="1" applyBorder="1" applyAlignment="1">
      <alignment horizontal="center" vertical="top"/>
    </xf>
    <xf numFmtId="166" fontId="13" fillId="6" borderId="39" xfId="0" applyNumberFormat="1" applyFont="1" applyFill="1" applyBorder="1" applyAlignment="1">
      <alignment horizontal="center" vertical="top"/>
    </xf>
    <xf numFmtId="166" fontId="4" fillId="6" borderId="39" xfId="0" applyNumberFormat="1" applyFont="1" applyFill="1" applyBorder="1" applyAlignment="1">
      <alignment horizontal="center" vertical="top"/>
    </xf>
    <xf numFmtId="3" fontId="7" fillId="6" borderId="59" xfId="0" applyNumberFormat="1" applyFont="1" applyFill="1" applyBorder="1" applyAlignment="1">
      <alignment horizontal="center" vertical="center" textRotation="90"/>
    </xf>
    <xf numFmtId="3" fontId="23" fillId="6" borderId="10" xfId="0" applyNumberFormat="1" applyFont="1" applyFill="1" applyBorder="1" applyAlignment="1">
      <alignment horizontal="left" vertical="top" wrapText="1"/>
    </xf>
    <xf numFmtId="3" fontId="32" fillId="6" borderId="12" xfId="0" applyNumberFormat="1" applyFont="1" applyFill="1" applyBorder="1" applyAlignment="1">
      <alignment horizontal="center" vertical="top"/>
    </xf>
    <xf numFmtId="3" fontId="34" fillId="6" borderId="13" xfId="0" applyNumberFormat="1" applyFont="1" applyFill="1" applyBorder="1" applyAlignment="1">
      <alignment horizontal="center" vertical="top" wrapText="1"/>
    </xf>
    <xf numFmtId="166" fontId="25" fillId="6" borderId="13" xfId="0" applyNumberFormat="1" applyFont="1" applyFill="1" applyBorder="1" applyAlignment="1">
      <alignment horizontal="center" vertical="top"/>
    </xf>
    <xf numFmtId="166" fontId="25" fillId="6" borderId="11" xfId="0" applyNumberFormat="1" applyFont="1" applyFill="1" applyBorder="1" applyAlignment="1">
      <alignment horizontal="center" vertical="top"/>
    </xf>
    <xf numFmtId="166" fontId="25" fillId="6" borderId="90" xfId="0" applyNumberFormat="1" applyFont="1" applyFill="1" applyBorder="1" applyAlignment="1">
      <alignment horizontal="center" vertical="top"/>
    </xf>
    <xf numFmtId="166" fontId="25" fillId="6" borderId="14" xfId="0" applyNumberFormat="1" applyFont="1" applyFill="1" applyBorder="1" applyAlignment="1">
      <alignment horizontal="center" vertical="top"/>
    </xf>
    <xf numFmtId="49" fontId="23" fillId="6" borderId="12" xfId="0" applyNumberFormat="1" applyFont="1" applyFill="1" applyBorder="1" applyAlignment="1">
      <alignment horizontal="center" vertical="top" wrapText="1"/>
    </xf>
    <xf numFmtId="3" fontId="36" fillId="6" borderId="12" xfId="0" applyNumberFormat="1" applyFont="1" applyFill="1" applyBorder="1" applyAlignment="1">
      <alignment horizontal="center" vertical="top"/>
    </xf>
    <xf numFmtId="166" fontId="34" fillId="6" borderId="13" xfId="0" applyNumberFormat="1" applyFont="1" applyFill="1" applyBorder="1" applyAlignment="1">
      <alignment horizontal="center" vertical="top"/>
    </xf>
    <xf numFmtId="0" fontId="4" fillId="6" borderId="51"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94" xfId="0" applyFont="1" applyFill="1" applyBorder="1" applyAlignment="1">
      <alignment horizontal="center" vertical="top"/>
    </xf>
    <xf numFmtId="166" fontId="26" fillId="6" borderId="60" xfId="0" applyNumberFormat="1" applyFont="1" applyFill="1" applyBorder="1" applyAlignment="1">
      <alignment horizontal="center" vertical="top"/>
    </xf>
    <xf numFmtId="3" fontId="23" fillId="0" borderId="34" xfId="0" applyNumberFormat="1" applyFont="1" applyFill="1" applyBorder="1" applyAlignment="1">
      <alignment horizontal="left" vertical="top" wrapText="1"/>
    </xf>
    <xf numFmtId="49" fontId="23" fillId="0" borderId="100" xfId="0" applyNumberFormat="1" applyFont="1" applyFill="1" applyBorder="1" applyAlignment="1">
      <alignment horizontal="center" vertical="top"/>
    </xf>
    <xf numFmtId="49" fontId="4" fillId="0" borderId="104" xfId="0" applyNumberFormat="1" applyFont="1" applyFill="1" applyBorder="1" applyAlignment="1">
      <alignment horizontal="center" vertical="top"/>
    </xf>
    <xf numFmtId="0" fontId="6" fillId="6" borderId="33" xfId="1" applyNumberFormat="1" applyFont="1" applyFill="1" applyBorder="1" applyAlignment="1">
      <alignment horizontal="center" vertical="top"/>
    </xf>
    <xf numFmtId="49" fontId="6" fillId="6" borderId="40" xfId="0" applyNumberFormat="1" applyFont="1" applyFill="1" applyBorder="1" applyAlignment="1">
      <alignment horizontal="center" vertical="top" wrapText="1"/>
    </xf>
    <xf numFmtId="3" fontId="4" fillId="0" borderId="43" xfId="0" applyNumberFormat="1" applyFont="1" applyBorder="1" applyAlignment="1">
      <alignment vertical="top" wrapText="1"/>
    </xf>
    <xf numFmtId="3" fontId="4" fillId="0" borderId="99" xfId="0" applyNumberFormat="1" applyFont="1" applyBorder="1" applyAlignment="1">
      <alignment horizontal="center" vertical="top"/>
    </xf>
    <xf numFmtId="0" fontId="16" fillId="6" borderId="12" xfId="0" applyFont="1" applyFill="1" applyBorder="1" applyAlignment="1"/>
    <xf numFmtId="3" fontId="23" fillId="0" borderId="35" xfId="0" applyNumberFormat="1" applyFont="1" applyBorder="1" applyAlignment="1">
      <alignment vertical="top" wrapText="1"/>
    </xf>
    <xf numFmtId="3" fontId="23" fillId="0" borderId="59" xfId="0" applyNumberFormat="1" applyFont="1" applyBorder="1" applyAlignment="1">
      <alignment horizontal="center" vertical="top"/>
    </xf>
    <xf numFmtId="0" fontId="4" fillId="6" borderId="50" xfId="0" applyFont="1" applyFill="1" applyBorder="1" applyAlignment="1">
      <alignment horizontal="center" vertical="top"/>
    </xf>
    <xf numFmtId="3" fontId="23" fillId="6" borderId="97" xfId="0" applyNumberFormat="1" applyFont="1" applyFill="1" applyBorder="1" applyAlignment="1">
      <alignment horizontal="center" vertical="top"/>
    </xf>
    <xf numFmtId="0" fontId="4" fillId="6" borderId="33" xfId="0" applyNumberFormat="1" applyFont="1" applyFill="1" applyBorder="1" applyAlignment="1">
      <alignment horizontal="center" vertical="top"/>
    </xf>
    <xf numFmtId="3" fontId="4" fillId="6" borderId="49" xfId="0" applyNumberFormat="1" applyFont="1" applyFill="1" applyBorder="1" applyAlignment="1">
      <alignment horizontal="center" vertical="top" wrapText="1"/>
    </xf>
    <xf numFmtId="0" fontId="20" fillId="0" borderId="105" xfId="0" applyNumberFormat="1" applyFont="1" applyFill="1" applyBorder="1" applyAlignment="1">
      <alignment horizontal="center" vertical="top"/>
    </xf>
    <xf numFmtId="0" fontId="20" fillId="0" borderId="106" xfId="0" applyNumberFormat="1" applyFont="1" applyFill="1" applyBorder="1" applyAlignment="1">
      <alignment horizontal="center" vertical="top"/>
    </xf>
    <xf numFmtId="3" fontId="23" fillId="0" borderId="98" xfId="0" applyNumberFormat="1" applyFont="1" applyFill="1" applyBorder="1" applyAlignment="1">
      <alignment horizontal="center" vertical="top"/>
    </xf>
    <xf numFmtId="3" fontId="4" fillId="0" borderId="103" xfId="0" applyNumberFormat="1" applyFont="1" applyFill="1" applyBorder="1" applyAlignment="1">
      <alignment horizontal="center" vertical="top"/>
    </xf>
    <xf numFmtId="0" fontId="4" fillId="0" borderId="98" xfId="0" applyNumberFormat="1" applyFont="1" applyFill="1" applyBorder="1" applyAlignment="1">
      <alignment horizontal="center" vertical="top"/>
    </xf>
    <xf numFmtId="0" fontId="4" fillId="0" borderId="35" xfId="0" applyFont="1" applyFill="1" applyBorder="1" applyAlignment="1">
      <alignment horizontal="left" vertical="top" wrapText="1"/>
    </xf>
    <xf numFmtId="3" fontId="23" fillId="0" borderId="59" xfId="0" applyNumberFormat="1" applyFont="1" applyFill="1" applyBorder="1" applyAlignment="1">
      <alignment horizontal="center" vertical="top"/>
    </xf>
    <xf numFmtId="3" fontId="4" fillId="0" borderId="58" xfId="0" applyNumberFormat="1" applyFont="1" applyFill="1" applyBorder="1" applyAlignment="1">
      <alignment horizontal="center" vertical="top"/>
    </xf>
    <xf numFmtId="0" fontId="4" fillId="0" borderId="59" xfId="0" applyNumberFormat="1" applyFont="1" applyFill="1" applyBorder="1" applyAlignment="1">
      <alignment horizontal="center" vertical="top"/>
    </xf>
    <xf numFmtId="3" fontId="23" fillId="6" borderId="96" xfId="0" applyNumberFormat="1" applyFont="1" applyFill="1" applyBorder="1" applyAlignment="1">
      <alignment horizontal="center" vertical="top"/>
    </xf>
    <xf numFmtId="0" fontId="4" fillId="6" borderId="96" xfId="0" applyNumberFormat="1" applyFont="1" applyFill="1" applyBorder="1" applyAlignment="1">
      <alignment horizontal="center" vertical="top"/>
    </xf>
    <xf numFmtId="0" fontId="20" fillId="6" borderId="111" xfId="0" applyNumberFormat="1" applyFont="1" applyFill="1" applyBorder="1" applyAlignment="1">
      <alignment horizontal="center" vertical="top"/>
    </xf>
    <xf numFmtId="0" fontId="20" fillId="6" borderId="112" xfId="0" applyNumberFormat="1" applyFont="1" applyFill="1" applyBorder="1" applyAlignment="1">
      <alignment horizontal="center" vertical="top"/>
    </xf>
    <xf numFmtId="0" fontId="4" fillId="6" borderId="0" xfId="0" applyFont="1" applyFill="1" applyBorder="1" applyAlignment="1">
      <alignment vertical="top" wrapText="1"/>
    </xf>
    <xf numFmtId="0" fontId="4" fillId="0" borderId="13" xfId="0" applyFont="1" applyBorder="1" applyAlignment="1">
      <alignment vertical="top" wrapText="1"/>
    </xf>
    <xf numFmtId="3" fontId="4" fillId="0" borderId="11" xfId="0" applyNumberFormat="1" applyFont="1" applyBorder="1" applyAlignment="1">
      <alignment horizontal="center" vertical="top"/>
    </xf>
    <xf numFmtId="3" fontId="5" fillId="0" borderId="65" xfId="0" applyNumberFormat="1" applyFont="1" applyFill="1" applyBorder="1" applyAlignment="1">
      <alignment horizontal="center" vertical="top" wrapText="1"/>
    </xf>
    <xf numFmtId="49" fontId="5" fillId="0" borderId="107" xfId="0" applyNumberFormat="1" applyFont="1" applyBorder="1" applyAlignment="1">
      <alignment horizontal="center" vertical="top" wrapText="1"/>
    </xf>
    <xf numFmtId="0" fontId="4" fillId="10" borderId="0" xfId="0" applyFont="1" applyFill="1" applyBorder="1" applyAlignment="1">
      <alignment horizontal="center" vertical="center"/>
    </xf>
    <xf numFmtId="3" fontId="20" fillId="6" borderId="58" xfId="0" applyNumberFormat="1" applyFont="1" applyFill="1" applyBorder="1" applyAlignment="1">
      <alignment horizontal="center" vertical="top"/>
    </xf>
    <xf numFmtId="0" fontId="37" fillId="0" borderId="0" xfId="0" applyFont="1" applyAlignment="1">
      <alignment vertical="top" wrapText="1"/>
    </xf>
    <xf numFmtId="3" fontId="4" fillId="0" borderId="0" xfId="0" applyNumberFormat="1" applyFont="1" applyFill="1" applyBorder="1" applyAlignment="1">
      <alignment horizontal="left" vertical="top" wrapText="1"/>
    </xf>
    <xf numFmtId="3" fontId="4" fillId="0" borderId="90" xfId="0" applyNumberFormat="1" applyFont="1" applyFill="1" applyBorder="1" applyAlignment="1">
      <alignment horizontal="left" vertical="top" wrapText="1"/>
    </xf>
    <xf numFmtId="3" fontId="6" fillId="6" borderId="58" xfId="0" applyNumberFormat="1" applyFont="1" applyFill="1" applyBorder="1" applyAlignment="1">
      <alignment horizontal="center" vertical="top"/>
    </xf>
    <xf numFmtId="3" fontId="6" fillId="6" borderId="52" xfId="0" applyNumberFormat="1" applyFont="1" applyFill="1" applyBorder="1" applyAlignment="1">
      <alignment horizontal="center" vertical="top"/>
    </xf>
    <xf numFmtId="3" fontId="5" fillId="0" borderId="58" xfId="0" applyNumberFormat="1" applyFont="1" applyFill="1" applyBorder="1" applyAlignment="1">
      <alignment horizontal="center" vertical="top" wrapText="1"/>
    </xf>
    <xf numFmtId="3" fontId="4" fillId="6" borderId="60" xfId="0" applyNumberFormat="1" applyFont="1" applyFill="1" applyBorder="1" applyAlignment="1">
      <alignment vertical="top" wrapText="1"/>
    </xf>
    <xf numFmtId="166" fontId="10" fillId="6" borderId="14" xfId="0" applyNumberFormat="1" applyFont="1" applyFill="1" applyBorder="1" applyAlignment="1">
      <alignment horizontal="center" vertical="top" wrapText="1"/>
    </xf>
    <xf numFmtId="3" fontId="13" fillId="0" borderId="38" xfId="0" applyNumberFormat="1" applyFont="1" applyFill="1" applyBorder="1" applyAlignment="1">
      <alignment horizontal="center" vertical="top" wrapText="1"/>
    </xf>
    <xf numFmtId="3" fontId="4" fillId="0" borderId="45" xfId="0" applyNumberFormat="1" applyFont="1" applyFill="1" applyBorder="1" applyAlignment="1">
      <alignment horizontal="center" vertical="top"/>
    </xf>
    <xf numFmtId="0" fontId="4" fillId="0" borderId="40" xfId="0" applyFont="1" applyFill="1" applyBorder="1" applyAlignment="1">
      <alignment horizontal="center" vertical="top"/>
    </xf>
    <xf numFmtId="0" fontId="4" fillId="6" borderId="38" xfId="0" applyFont="1" applyFill="1" applyBorder="1" applyAlignment="1">
      <alignment horizontal="center" vertical="top" wrapText="1"/>
    </xf>
    <xf numFmtId="0" fontId="4" fillId="6" borderId="32" xfId="0" applyFont="1" applyFill="1" applyBorder="1" applyAlignment="1">
      <alignment vertical="top" wrapText="1"/>
    </xf>
    <xf numFmtId="3" fontId="10" fillId="6" borderId="16" xfId="0" applyNumberFormat="1" applyFont="1" applyFill="1" applyBorder="1" applyAlignment="1">
      <alignment horizontal="center" vertical="top"/>
    </xf>
    <xf numFmtId="3" fontId="10" fillId="6" borderId="52" xfId="0" applyNumberFormat="1" applyFont="1" applyFill="1" applyBorder="1" applyAlignment="1">
      <alignment horizontal="center" vertical="top"/>
    </xf>
    <xf numFmtId="3" fontId="10" fillId="6" borderId="19" xfId="0" applyNumberFormat="1" applyFont="1" applyFill="1" applyBorder="1" applyAlignment="1">
      <alignment horizontal="center" vertical="top"/>
    </xf>
    <xf numFmtId="3" fontId="10" fillId="6" borderId="107"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4" fillId="6" borderId="4"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4" fillId="0" borderId="6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166" fontId="4" fillId="0" borderId="31" xfId="0" applyNumberFormat="1" applyFont="1" applyBorder="1" applyAlignment="1">
      <alignment horizontal="center" vertical="top" wrapText="1"/>
    </xf>
    <xf numFmtId="166" fontId="4" fillId="9" borderId="31" xfId="0" applyNumberFormat="1" applyFont="1" applyFill="1" applyBorder="1" applyAlignment="1">
      <alignment horizontal="center"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0" borderId="0" xfId="0" applyNumberFormat="1" applyFont="1" applyFill="1" applyBorder="1" applyAlignment="1">
      <alignment horizontal="center" vertical="top" wrapText="1"/>
    </xf>
    <xf numFmtId="3" fontId="6" fillId="9" borderId="24" xfId="0" applyNumberFormat="1" applyFont="1" applyFill="1" applyBorder="1" applyAlignment="1">
      <alignment horizontal="right" vertical="top" wrapText="1"/>
    </xf>
    <xf numFmtId="0" fontId="4" fillId="6" borderId="11" xfId="0" applyFont="1" applyFill="1" applyBorder="1" applyAlignment="1">
      <alignment vertical="top" wrapText="1"/>
    </xf>
    <xf numFmtId="3" fontId="6" fillId="5" borderId="11" xfId="0" applyNumberFormat="1" applyFont="1" applyFill="1" applyBorder="1" applyAlignment="1">
      <alignment horizontal="center" vertical="top"/>
    </xf>
    <xf numFmtId="0" fontId="2" fillId="0" borderId="0" xfId="0" applyFont="1" applyAlignment="1">
      <alignment horizontal="center" vertical="top" wrapText="1"/>
    </xf>
    <xf numFmtId="0" fontId="4" fillId="0" borderId="0" xfId="0" applyFont="1" applyAlignment="1">
      <alignment horizontal="right" wrapText="1"/>
    </xf>
    <xf numFmtId="0" fontId="17" fillId="0" borderId="0" xfId="0" applyFont="1" applyAlignment="1">
      <alignment horizontal="right"/>
    </xf>
    <xf numFmtId="166" fontId="6" fillId="9" borderId="31"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49" fontId="6" fillId="6" borderId="33" xfId="0" applyNumberFormat="1" applyFont="1" applyFill="1" applyBorder="1" applyAlignment="1">
      <alignment horizontal="center" vertical="top"/>
    </xf>
    <xf numFmtId="3" fontId="4" fillId="6" borderId="11" xfId="0" applyNumberFormat="1" applyFont="1" applyFill="1" applyBorder="1" applyAlignment="1">
      <alignment vertical="top" wrapText="1"/>
    </xf>
    <xf numFmtId="3" fontId="6" fillId="6" borderId="11" xfId="0" applyNumberFormat="1" applyFont="1" applyFill="1" applyBorder="1" applyAlignment="1">
      <alignment horizontal="center" vertical="top"/>
    </xf>
    <xf numFmtId="3" fontId="4" fillId="6" borderId="22" xfId="0" applyNumberFormat="1" applyFont="1" applyFill="1" applyBorder="1" applyAlignment="1">
      <alignment horizontal="left" vertical="top" wrapText="1"/>
    </xf>
    <xf numFmtId="3" fontId="6" fillId="5" borderId="23" xfId="0" applyNumberFormat="1" applyFont="1" applyFill="1" applyBorder="1" applyAlignment="1">
      <alignment horizontal="center" vertical="top"/>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6" borderId="59" xfId="0" applyNumberFormat="1" applyFont="1" applyFill="1" applyBorder="1" applyAlignment="1">
      <alignment vertical="top" wrapText="1"/>
    </xf>
    <xf numFmtId="3" fontId="7" fillId="6" borderId="3" xfId="0" applyNumberFormat="1" applyFont="1" applyFill="1" applyBorder="1" applyAlignment="1">
      <alignment horizontal="center" vertical="top" wrapText="1"/>
    </xf>
    <xf numFmtId="3" fontId="6" fillId="6" borderId="12" xfId="0" applyNumberFormat="1" applyFont="1" applyFill="1" applyBorder="1" applyAlignment="1">
      <alignment horizontal="center" vertical="top" wrapText="1"/>
    </xf>
    <xf numFmtId="3" fontId="5" fillId="6" borderId="12" xfId="0" applyNumberFormat="1" applyFont="1" applyFill="1" applyBorder="1" applyAlignment="1">
      <alignment vertical="top" wrapText="1"/>
    </xf>
    <xf numFmtId="0" fontId="6" fillId="6" borderId="12" xfId="1"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6" borderId="11" xfId="0" applyNumberFormat="1" applyFont="1" applyFill="1" applyBorder="1" applyAlignment="1">
      <alignment horizontal="center" vertical="top"/>
    </xf>
    <xf numFmtId="3" fontId="4" fillId="6" borderId="22"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4" fillId="0" borderId="3" xfId="0" applyNumberFormat="1" applyFont="1" applyBorder="1" applyAlignment="1">
      <alignment horizontal="center" vertical="top"/>
    </xf>
    <xf numFmtId="3" fontId="4" fillId="0" borderId="22" xfId="0" applyNumberFormat="1" applyFont="1" applyBorder="1" applyAlignment="1">
      <alignment horizontal="center" vertical="top"/>
    </xf>
    <xf numFmtId="0" fontId="0" fillId="0" borderId="22" xfId="0" applyBorder="1" applyAlignment="1">
      <alignment horizontal="left" vertical="top" wrapText="1"/>
    </xf>
    <xf numFmtId="3" fontId="4" fillId="6" borderId="11" xfId="0" applyNumberFormat="1" applyFont="1" applyFill="1" applyBorder="1" applyAlignment="1">
      <alignment horizontal="center" vertical="top" wrapText="1"/>
    </xf>
    <xf numFmtId="0" fontId="4" fillId="6" borderId="11" xfId="0" applyFont="1" applyFill="1" applyBorder="1" applyAlignment="1">
      <alignment horizontal="left" vertical="top" wrapText="1"/>
    </xf>
    <xf numFmtId="0" fontId="16" fillId="6" borderId="0" xfId="0" applyFont="1" applyFill="1"/>
    <xf numFmtId="0" fontId="2" fillId="6" borderId="0" xfId="0" applyFont="1" applyFill="1" applyAlignment="1">
      <alignment horizontal="center" vertical="top" wrapText="1"/>
    </xf>
    <xf numFmtId="0" fontId="4" fillId="6" borderId="0" xfId="0" applyFont="1" applyFill="1" applyAlignment="1">
      <alignment vertical="top"/>
    </xf>
    <xf numFmtId="3" fontId="6" fillId="6" borderId="71" xfId="0" applyNumberFormat="1" applyFont="1" applyFill="1" applyBorder="1" applyAlignment="1">
      <alignment horizontal="center" vertical="top"/>
    </xf>
    <xf numFmtId="3" fontId="6" fillId="6" borderId="0" xfId="0" applyNumberFormat="1" applyFont="1" applyFill="1" applyBorder="1" applyAlignment="1">
      <alignment vertical="top"/>
    </xf>
    <xf numFmtId="3" fontId="6" fillId="6" borderId="0" xfId="0" applyNumberFormat="1" applyFont="1" applyFill="1" applyBorder="1" applyAlignment="1">
      <alignment horizontal="right" vertical="top"/>
    </xf>
    <xf numFmtId="3" fontId="4" fillId="6" borderId="0" xfId="0" applyNumberFormat="1" applyFont="1" applyFill="1" applyBorder="1" applyAlignment="1">
      <alignment horizontal="right" vertical="top"/>
    </xf>
    <xf numFmtId="3" fontId="9" fillId="6" borderId="0" xfId="0" applyNumberFormat="1" applyFont="1" applyFill="1" applyAlignment="1">
      <alignment vertical="top"/>
    </xf>
    <xf numFmtId="166" fontId="6" fillId="3" borderId="8" xfId="0" applyNumberFormat="1" applyFont="1" applyFill="1" applyBorder="1" applyAlignment="1">
      <alignment horizontal="center" vertical="top" wrapText="1"/>
    </xf>
    <xf numFmtId="166" fontId="6" fillId="3" borderId="31" xfId="0" applyNumberFormat="1" applyFont="1" applyFill="1" applyBorder="1" applyAlignment="1">
      <alignment horizontal="center" vertical="top" wrapText="1"/>
    </xf>
    <xf numFmtId="166" fontId="6" fillId="9" borderId="70" xfId="0" applyNumberFormat="1" applyFont="1" applyFill="1" applyBorder="1" applyAlignment="1">
      <alignment horizontal="center" vertical="top" wrapText="1"/>
    </xf>
    <xf numFmtId="3" fontId="4" fillId="6" borderId="0" xfId="0" applyNumberFormat="1" applyFont="1" applyFill="1" applyBorder="1" applyAlignment="1">
      <alignment vertical="top" wrapText="1"/>
    </xf>
    <xf numFmtId="3" fontId="4" fillId="0" borderId="11" xfId="0" applyNumberFormat="1" applyFont="1" applyFill="1" applyBorder="1" applyAlignment="1">
      <alignment horizontal="center" vertical="top"/>
    </xf>
    <xf numFmtId="166" fontId="4" fillId="8" borderId="0" xfId="0" applyNumberFormat="1" applyFont="1" applyFill="1" applyBorder="1" applyAlignment="1">
      <alignment horizontal="center" vertical="top"/>
    </xf>
    <xf numFmtId="0" fontId="4" fillId="10" borderId="14" xfId="0" applyFont="1" applyFill="1" applyBorder="1" applyAlignment="1">
      <alignment horizontal="center" vertical="top"/>
    </xf>
    <xf numFmtId="3" fontId="9" fillId="6" borderId="12" xfId="0" applyNumberFormat="1" applyFont="1" applyFill="1" applyBorder="1" applyAlignment="1">
      <alignment horizontal="center" vertical="top" textRotation="90" wrapText="1"/>
    </xf>
    <xf numFmtId="3" fontId="4" fillId="6" borderId="86" xfId="0" applyNumberFormat="1" applyFont="1" applyFill="1" applyBorder="1" applyAlignment="1">
      <alignment horizontal="left" vertical="top" wrapText="1"/>
    </xf>
    <xf numFmtId="3" fontId="4" fillId="0" borderId="86" xfId="0" applyNumberFormat="1" applyFont="1" applyBorder="1" applyAlignment="1">
      <alignment vertical="top" wrapText="1"/>
    </xf>
    <xf numFmtId="49" fontId="5" fillId="0" borderId="103" xfId="0" applyNumberFormat="1" applyFont="1" applyBorder="1" applyAlignment="1">
      <alignment horizontal="center" vertical="top" wrapText="1"/>
    </xf>
    <xf numFmtId="49" fontId="5" fillId="0" borderId="105" xfId="0" applyNumberFormat="1" applyFont="1" applyBorder="1" applyAlignment="1">
      <alignment horizontal="center" vertical="top" wrapText="1"/>
    </xf>
    <xf numFmtId="3" fontId="4" fillId="0" borderId="83" xfId="0" applyNumberFormat="1" applyFont="1" applyFill="1" applyBorder="1" applyAlignment="1">
      <alignment horizontal="center" vertical="top"/>
    </xf>
    <xf numFmtId="3" fontId="5" fillId="6" borderId="1" xfId="0" applyNumberFormat="1" applyFont="1" applyFill="1" applyBorder="1" applyAlignment="1">
      <alignment horizontal="center" vertical="top" wrapText="1"/>
    </xf>
    <xf numFmtId="3" fontId="6" fillId="6" borderId="28" xfId="0" applyNumberFormat="1" applyFont="1" applyFill="1" applyBorder="1" applyAlignment="1">
      <alignment horizontal="center" vertical="top"/>
    </xf>
    <xf numFmtId="166" fontId="10" fillId="6" borderId="38" xfId="0" applyNumberFormat="1" applyFont="1" applyFill="1" applyBorder="1" applyAlignment="1">
      <alignment horizontal="center" vertical="top" wrapText="1"/>
    </xf>
    <xf numFmtId="166" fontId="13" fillId="6" borderId="10" xfId="0" applyNumberFormat="1" applyFont="1" applyFill="1" applyBorder="1" applyAlignment="1">
      <alignment horizontal="center" vertical="top"/>
    </xf>
    <xf numFmtId="0" fontId="4" fillId="6" borderId="24" xfId="0" applyFont="1" applyFill="1" applyBorder="1" applyAlignment="1">
      <alignment horizontal="left" vertical="top" wrapText="1"/>
    </xf>
    <xf numFmtId="3" fontId="12" fillId="6" borderId="22" xfId="0" applyNumberFormat="1" applyFont="1" applyFill="1" applyBorder="1" applyAlignment="1">
      <alignment horizontal="center" vertical="top" wrapText="1"/>
    </xf>
    <xf numFmtId="166" fontId="10" fillId="6" borderId="37" xfId="0" applyNumberFormat="1" applyFont="1" applyFill="1" applyBorder="1" applyAlignment="1">
      <alignment horizontal="center" vertical="top" wrapText="1"/>
    </xf>
    <xf numFmtId="0" fontId="38" fillId="0" borderId="79" xfId="0" applyFont="1" applyBorder="1" applyAlignment="1">
      <alignment horizontal="center" vertical="center" wrapText="1"/>
    </xf>
    <xf numFmtId="0" fontId="38" fillId="0" borderId="62" xfId="0" applyFont="1" applyBorder="1" applyAlignment="1">
      <alignment horizontal="center" vertical="center" wrapText="1"/>
    </xf>
    <xf numFmtId="3" fontId="5" fillId="6" borderId="0" xfId="0" applyNumberFormat="1" applyFont="1" applyFill="1" applyBorder="1" applyAlignment="1">
      <alignment vertical="top" wrapText="1"/>
    </xf>
    <xf numFmtId="0" fontId="4" fillId="6" borderId="22" xfId="0" applyFont="1" applyFill="1" applyBorder="1" applyAlignment="1">
      <alignment vertical="top" wrapText="1"/>
    </xf>
    <xf numFmtId="0" fontId="4" fillId="0" borderId="97" xfId="0" applyNumberFormat="1" applyFont="1" applyFill="1" applyBorder="1" applyAlignment="1">
      <alignment horizontal="center" vertical="top"/>
    </xf>
    <xf numFmtId="0" fontId="20" fillId="0" borderId="112" xfId="0" applyNumberFormat="1" applyFont="1" applyFill="1" applyBorder="1" applyAlignment="1">
      <alignment horizontal="center" vertical="top"/>
    </xf>
    <xf numFmtId="3" fontId="4" fillId="0" borderId="100" xfId="0" applyNumberFormat="1" applyFont="1" applyBorder="1" applyAlignment="1">
      <alignment horizontal="center" vertical="top"/>
    </xf>
    <xf numFmtId="3" fontId="4" fillId="0" borderId="118" xfId="0" applyNumberFormat="1" applyFont="1" applyBorder="1" applyAlignment="1">
      <alignment horizontal="center" vertical="top"/>
    </xf>
    <xf numFmtId="0" fontId="6" fillId="6" borderId="23" xfId="1" applyNumberFormat="1" applyFont="1" applyFill="1" applyBorder="1" applyAlignment="1">
      <alignment horizontal="center" vertical="top"/>
    </xf>
    <xf numFmtId="166" fontId="4" fillId="0" borderId="0" xfId="0" applyNumberFormat="1" applyFont="1" applyFill="1" applyBorder="1" applyAlignment="1">
      <alignment horizontal="center" vertical="top"/>
    </xf>
    <xf numFmtId="166" fontId="4" fillId="0" borderId="0" xfId="0" applyNumberFormat="1" applyFont="1" applyBorder="1" applyAlignment="1">
      <alignment horizontal="center" vertical="top"/>
    </xf>
    <xf numFmtId="166" fontId="20" fillId="6" borderId="0" xfId="0" applyNumberFormat="1" applyFont="1" applyFill="1" applyBorder="1" applyAlignment="1">
      <alignment horizontal="center" vertical="top"/>
    </xf>
    <xf numFmtId="0" fontId="4" fillId="6" borderId="36" xfId="0" applyFont="1" applyFill="1" applyBorder="1" applyAlignment="1">
      <alignment vertical="top" wrapText="1"/>
    </xf>
    <xf numFmtId="3" fontId="4" fillId="6" borderId="17" xfId="0" applyNumberFormat="1" applyFont="1" applyFill="1" applyBorder="1" applyAlignment="1">
      <alignment vertical="top" wrapText="1"/>
    </xf>
    <xf numFmtId="3" fontId="4" fillId="0" borderId="82" xfId="0" applyNumberFormat="1" applyFont="1" applyBorder="1" applyAlignment="1">
      <alignment vertical="top" wrapText="1"/>
    </xf>
    <xf numFmtId="0" fontId="4" fillId="0" borderId="68" xfId="0" applyFont="1" applyFill="1" applyBorder="1" applyAlignment="1">
      <alignment horizontal="left" vertical="top" wrapText="1"/>
    </xf>
    <xf numFmtId="0" fontId="4" fillId="0" borderId="12" xfId="0" applyNumberFormat="1" applyFont="1" applyFill="1" applyBorder="1" applyAlignment="1">
      <alignment horizontal="center" vertical="top"/>
    </xf>
    <xf numFmtId="0" fontId="20" fillId="0" borderId="33" xfId="0" applyNumberFormat="1" applyFont="1" applyFill="1" applyBorder="1" applyAlignment="1">
      <alignment horizontal="center" vertical="top"/>
    </xf>
    <xf numFmtId="0" fontId="4" fillId="6" borderId="111" xfId="0" applyNumberFormat="1" applyFont="1" applyFill="1" applyBorder="1" applyAlignment="1">
      <alignment horizontal="center" vertical="top"/>
    </xf>
    <xf numFmtId="0" fontId="4" fillId="0" borderId="12" xfId="0" applyFont="1" applyBorder="1" applyAlignment="1">
      <alignment horizontal="center" vertical="top"/>
    </xf>
    <xf numFmtId="0" fontId="9" fillId="6" borderId="22" xfId="0" applyFont="1" applyFill="1" applyBorder="1" applyAlignment="1">
      <alignment vertical="top"/>
    </xf>
    <xf numFmtId="166" fontId="21" fillId="10" borderId="50" xfId="0" applyNumberFormat="1" applyFont="1" applyFill="1" applyBorder="1" applyAlignment="1">
      <alignment horizontal="center" vertical="top"/>
    </xf>
    <xf numFmtId="0" fontId="4" fillId="10" borderId="10" xfId="0" applyFont="1" applyFill="1" applyBorder="1" applyAlignment="1">
      <alignment vertical="center" wrapText="1"/>
    </xf>
    <xf numFmtId="0" fontId="4" fillId="10" borderId="33" xfId="0" applyFont="1" applyFill="1" applyBorder="1" applyAlignment="1">
      <alignment horizontal="center" vertical="center"/>
    </xf>
    <xf numFmtId="0" fontId="4" fillId="10" borderId="112" xfId="0" applyFont="1" applyFill="1" applyBorder="1" applyAlignment="1">
      <alignment horizontal="center" vertical="center"/>
    </xf>
    <xf numFmtId="3" fontId="5" fillId="0" borderId="22" xfId="0" applyNumberFormat="1" applyFont="1" applyFill="1" applyBorder="1" applyAlignment="1">
      <alignment horizontal="center" vertical="top" wrapText="1"/>
    </xf>
    <xf numFmtId="3" fontId="4" fillId="6" borderId="1"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4" fillId="6" borderId="2"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wrapText="1"/>
    </xf>
    <xf numFmtId="3" fontId="4" fillId="6" borderId="3" xfId="0" applyNumberFormat="1" applyFont="1" applyFill="1" applyBorder="1" applyAlignment="1">
      <alignment horizontal="center" vertical="top"/>
    </xf>
    <xf numFmtId="3" fontId="4" fillId="6" borderId="11" xfId="0" applyNumberFormat="1" applyFont="1" applyFill="1" applyBorder="1" applyAlignment="1">
      <alignment horizontal="center" vertical="top"/>
    </xf>
    <xf numFmtId="3" fontId="4" fillId="6" borderId="22" xfId="0" applyNumberFormat="1" applyFont="1" applyFill="1" applyBorder="1" applyAlignment="1">
      <alignment horizontal="center" vertical="top"/>
    </xf>
    <xf numFmtId="3" fontId="4" fillId="6" borderId="6" xfId="0" applyNumberFormat="1" applyFont="1" applyFill="1" applyBorder="1" applyAlignment="1">
      <alignment horizontal="center" vertical="top"/>
    </xf>
    <xf numFmtId="3" fontId="4" fillId="6" borderId="90" xfId="0" applyNumberFormat="1" applyFont="1" applyFill="1" applyBorder="1" applyAlignment="1">
      <alignment horizontal="center" vertical="top"/>
    </xf>
    <xf numFmtId="0" fontId="4" fillId="6" borderId="44" xfId="0" applyFont="1" applyFill="1" applyBorder="1" applyAlignment="1">
      <alignment horizontal="center" vertical="top"/>
    </xf>
    <xf numFmtId="3" fontId="4" fillId="6" borderId="115" xfId="0" applyNumberFormat="1" applyFont="1" applyFill="1" applyBorder="1" applyAlignment="1">
      <alignment horizontal="center" vertical="top"/>
    </xf>
    <xf numFmtId="166" fontId="4" fillId="6" borderId="83" xfId="0" applyNumberFormat="1" applyFont="1" applyFill="1" applyBorder="1" applyAlignment="1">
      <alignment horizontal="center" vertical="top"/>
    </xf>
    <xf numFmtId="3" fontId="4" fillId="6" borderId="57" xfId="0" applyNumberFormat="1" applyFont="1" applyFill="1" applyBorder="1" applyAlignment="1">
      <alignment horizontal="center" vertical="top"/>
    </xf>
    <xf numFmtId="166" fontId="4" fillId="6" borderId="89"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0" fontId="16" fillId="0" borderId="0" xfId="0" applyFont="1" applyFill="1"/>
    <xf numFmtId="0" fontId="9" fillId="0" borderId="0" xfId="0" applyFont="1" applyFill="1" applyBorder="1" applyAlignment="1">
      <alignment vertical="top"/>
    </xf>
    <xf numFmtId="0" fontId="9" fillId="0" borderId="0" xfId="0" applyFont="1" applyFill="1" applyAlignment="1">
      <alignment vertical="top"/>
    </xf>
    <xf numFmtId="3" fontId="4" fillId="0" borderId="116" xfId="0" applyNumberFormat="1" applyFont="1" applyBorder="1" applyAlignment="1">
      <alignment vertical="top" wrapText="1"/>
    </xf>
    <xf numFmtId="3" fontId="4" fillId="0" borderId="104" xfId="0" applyNumberFormat="1" applyFont="1" applyBorder="1" applyAlignment="1">
      <alignment horizontal="center" vertical="top"/>
    </xf>
    <xf numFmtId="0" fontId="23" fillId="0" borderId="86" xfId="0" applyFont="1" applyFill="1" applyBorder="1" applyAlignment="1">
      <alignment horizontal="left" vertical="top" wrapText="1"/>
    </xf>
    <xf numFmtId="166" fontId="4" fillId="10" borderId="13" xfId="0" applyNumberFormat="1" applyFont="1" applyFill="1" applyBorder="1" applyAlignment="1">
      <alignment horizontal="center" vertical="top"/>
    </xf>
    <xf numFmtId="166" fontId="4" fillId="10" borderId="34" xfId="0" applyNumberFormat="1" applyFont="1" applyFill="1" applyBorder="1" applyAlignment="1">
      <alignment horizontal="center" vertical="top"/>
    </xf>
    <xf numFmtId="166" fontId="4" fillId="10" borderId="58"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0" fontId="4" fillId="6" borderId="11" xfId="0" applyFont="1" applyFill="1" applyBorder="1" applyAlignment="1">
      <alignment vertical="top" wrapText="1"/>
    </xf>
    <xf numFmtId="3" fontId="6" fillId="5" borderId="11"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166" fontId="4" fillId="6" borderId="112" xfId="0" applyNumberFormat="1" applyFont="1" applyFill="1" applyBorder="1" applyAlignment="1">
      <alignment horizontal="center" vertical="top"/>
    </xf>
    <xf numFmtId="166" fontId="4" fillId="6" borderId="18" xfId="0" applyNumberFormat="1" applyFont="1" applyFill="1" applyBorder="1" applyAlignment="1">
      <alignment horizontal="center" vertical="top"/>
    </xf>
    <xf numFmtId="166" fontId="4" fillId="6" borderId="33" xfId="0" applyNumberFormat="1" applyFont="1" applyFill="1" applyBorder="1" applyAlignment="1">
      <alignment horizontal="center" vertical="top"/>
    </xf>
    <xf numFmtId="0" fontId="23" fillId="6" borderId="58" xfId="0" applyFont="1" applyFill="1" applyBorder="1" applyAlignment="1">
      <alignment horizontal="left" vertical="top" wrapText="1"/>
    </xf>
    <xf numFmtId="3" fontId="23" fillId="6" borderId="10" xfId="0" applyNumberFormat="1" applyFont="1" applyFill="1" applyBorder="1" applyAlignment="1">
      <alignment vertical="top" wrapText="1"/>
    </xf>
    <xf numFmtId="49" fontId="6" fillId="6" borderId="4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23" fillId="6" borderId="52"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7" xfId="0" applyNumberFormat="1" applyFont="1" applyBorder="1" applyAlignment="1">
      <alignment horizontal="center" vertical="top" wrapText="1"/>
    </xf>
    <xf numFmtId="3" fontId="4" fillId="6" borderId="3" xfId="0" applyNumberFormat="1" applyFont="1" applyFill="1" applyBorder="1" applyAlignment="1">
      <alignment horizontal="left" vertical="top" wrapText="1"/>
    </xf>
    <xf numFmtId="3" fontId="5" fillId="0" borderId="22" xfId="0" applyNumberFormat="1" applyFont="1" applyFill="1" applyBorder="1" applyAlignment="1">
      <alignment horizontal="center" vertical="top" wrapText="1"/>
    </xf>
    <xf numFmtId="49" fontId="4" fillId="0" borderId="14" xfId="0" applyNumberFormat="1" applyFont="1" applyBorder="1" applyAlignment="1">
      <alignment horizontal="center" vertical="top" wrapText="1"/>
    </xf>
    <xf numFmtId="3" fontId="4" fillId="6" borderId="14" xfId="0" applyNumberFormat="1" applyFont="1" applyFill="1" applyBorder="1" applyAlignment="1">
      <alignment horizontal="center" vertical="top" wrapText="1"/>
    </xf>
    <xf numFmtId="3" fontId="4" fillId="6" borderId="11"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4" fillId="6" borderId="50" xfId="0" applyNumberFormat="1" applyFont="1" applyFill="1" applyBorder="1" applyAlignment="1">
      <alignment horizontal="center" vertical="top" wrapText="1"/>
    </xf>
    <xf numFmtId="3" fontId="4" fillId="6" borderId="22" xfId="0" applyNumberFormat="1" applyFont="1" applyFill="1" applyBorder="1" applyAlignment="1">
      <alignment horizontal="left" vertical="top" wrapText="1"/>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3" fontId="6" fillId="4" borderId="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0" borderId="12" xfId="0" applyNumberFormat="1" applyFont="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4" fillId="0" borderId="3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14"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3" fontId="16"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49" fontId="9" fillId="6" borderId="40" xfId="0" applyNumberFormat="1" applyFont="1" applyFill="1" applyBorder="1" applyAlignment="1">
      <alignment horizontal="center" vertical="center" textRotation="90" wrapText="1"/>
    </xf>
    <xf numFmtId="49" fontId="9" fillId="6" borderId="11" xfId="0" applyNumberFormat="1" applyFont="1" applyFill="1" applyBorder="1" applyAlignment="1">
      <alignment horizontal="center" vertical="center" textRotation="90" wrapText="1"/>
    </xf>
    <xf numFmtId="0" fontId="19" fillId="6" borderId="11" xfId="0" applyFont="1" applyFill="1" applyBorder="1" applyAlignment="1">
      <alignment horizontal="center" vertical="center" textRotation="90"/>
    </xf>
    <xf numFmtId="49" fontId="5" fillId="6" borderId="11" xfId="0" applyNumberFormat="1" applyFont="1" applyFill="1" applyBorder="1" applyAlignment="1">
      <alignment horizontal="center" vertical="center" textRotation="90" wrapText="1"/>
    </xf>
    <xf numFmtId="49" fontId="6" fillId="6" borderId="33"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3" fontId="6" fillId="6" borderId="65" xfId="0" applyNumberFormat="1" applyFont="1" applyFill="1" applyBorder="1" applyAlignment="1">
      <alignment horizontal="center" vertical="top"/>
    </xf>
    <xf numFmtId="3" fontId="6" fillId="6" borderId="40" xfId="0" applyNumberFormat="1" applyFont="1" applyFill="1" applyBorder="1" applyAlignment="1">
      <alignment horizontal="center" vertical="top"/>
    </xf>
    <xf numFmtId="49" fontId="6" fillId="9" borderId="12" xfId="0" applyNumberFormat="1" applyFont="1" applyFill="1" applyBorder="1" applyAlignment="1">
      <alignment horizontal="center" vertical="top"/>
    </xf>
    <xf numFmtId="3" fontId="4" fillId="0" borderId="10" xfId="0" applyNumberFormat="1" applyFont="1" applyBorder="1" applyAlignment="1">
      <alignment vertical="top" wrapText="1"/>
    </xf>
    <xf numFmtId="0" fontId="4" fillId="6" borderId="40" xfId="0" applyFont="1" applyFill="1" applyBorder="1" applyAlignment="1">
      <alignment vertical="top" wrapText="1"/>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0" fontId="4" fillId="6" borderId="58" xfId="0"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4" fillId="6" borderId="15" xfId="0" applyNumberFormat="1" applyFont="1" applyFill="1" applyBorder="1" applyAlignment="1">
      <alignment vertical="top" wrapText="1"/>
    </xf>
    <xf numFmtId="3" fontId="6" fillId="9" borderId="24" xfId="0" applyNumberFormat="1" applyFont="1" applyFill="1" applyBorder="1" applyAlignment="1">
      <alignment horizontal="right" vertical="top" wrapText="1"/>
    </xf>
    <xf numFmtId="3" fontId="4" fillId="0" borderId="31" xfId="0" applyNumberFormat="1" applyFont="1" applyBorder="1" applyAlignment="1">
      <alignment horizontal="left" vertical="top" wrapText="1"/>
    </xf>
    <xf numFmtId="0" fontId="4" fillId="6" borderId="11" xfId="0" applyFont="1" applyFill="1" applyBorder="1" applyAlignment="1">
      <alignment vertical="top" wrapText="1"/>
    </xf>
    <xf numFmtId="49" fontId="5" fillId="6" borderId="58" xfId="0" applyNumberFormat="1" applyFont="1" applyFill="1" applyBorder="1" applyAlignment="1">
      <alignment horizontal="center" vertical="center" textRotation="90" wrapText="1"/>
    </xf>
    <xf numFmtId="0" fontId="4" fillId="6" borderId="58" xfId="0" applyFont="1" applyFill="1" applyBorder="1" applyAlignment="1">
      <alignment vertical="top" wrapText="1"/>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4" fillId="6" borderId="52" xfId="0" applyNumberFormat="1" applyFont="1" applyFill="1" applyBorder="1" applyAlignment="1">
      <alignment vertical="top" wrapText="1"/>
    </xf>
    <xf numFmtId="3" fontId="4" fillId="6" borderId="4"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49" fontId="5" fillId="6" borderId="11" xfId="0" applyNumberFormat="1" applyFont="1" applyFill="1" applyBorder="1" applyAlignment="1">
      <alignment horizontal="center" vertical="top" textRotation="90" wrapText="1"/>
    </xf>
    <xf numFmtId="3" fontId="6" fillId="9" borderId="11" xfId="0" applyNumberFormat="1" applyFont="1" applyFill="1" applyBorder="1" applyAlignment="1">
      <alignment horizontal="center" vertical="top"/>
    </xf>
    <xf numFmtId="3" fontId="4" fillId="6" borderId="35" xfId="0" applyNumberFormat="1" applyFont="1" applyFill="1" applyBorder="1" applyAlignment="1">
      <alignment horizontal="left" vertical="top" wrapText="1"/>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0" fontId="4" fillId="6" borderId="87" xfId="0" applyFont="1" applyFill="1" applyBorder="1" applyAlignment="1">
      <alignment horizontal="left" vertical="top" wrapText="1"/>
    </xf>
    <xf numFmtId="3" fontId="4" fillId="6" borderId="68"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6" fillId="6" borderId="3" xfId="0" applyNumberFormat="1" applyFont="1" applyFill="1" applyBorder="1" applyAlignment="1">
      <alignment vertical="top" wrapText="1"/>
    </xf>
    <xf numFmtId="3" fontId="6" fillId="6" borderId="11" xfId="0" applyNumberFormat="1" applyFont="1" applyFill="1" applyBorder="1" applyAlignment="1">
      <alignment vertical="top" wrapText="1"/>
    </xf>
    <xf numFmtId="3" fontId="4" fillId="6" borderId="54" xfId="0" applyNumberFormat="1" applyFont="1" applyFill="1" applyBorder="1" applyAlignment="1">
      <alignment horizontal="left" vertical="top" wrapText="1"/>
    </xf>
    <xf numFmtId="3" fontId="4" fillId="6" borderId="68" xfId="0" applyNumberFormat="1" applyFont="1" applyFill="1" applyBorder="1" applyAlignment="1">
      <alignment vertical="top" wrapText="1"/>
    </xf>
    <xf numFmtId="3" fontId="4" fillId="6" borderId="3" xfId="0" applyNumberFormat="1" applyFont="1" applyFill="1" applyBorder="1" applyAlignment="1">
      <alignment vertical="top" wrapText="1"/>
    </xf>
    <xf numFmtId="0" fontId="4" fillId="6" borderId="68" xfId="0" applyFont="1" applyFill="1" applyBorder="1" applyAlignment="1">
      <alignment horizontal="left" vertical="top" wrapText="1"/>
    </xf>
    <xf numFmtId="166" fontId="4" fillId="8" borderId="14" xfId="0" applyNumberFormat="1" applyFont="1" applyFill="1" applyBorder="1" applyAlignment="1">
      <alignment horizontal="center" vertical="top"/>
    </xf>
    <xf numFmtId="3" fontId="20" fillId="6" borderId="98" xfId="0" applyNumberFormat="1" applyFont="1" applyFill="1" applyBorder="1" applyAlignment="1">
      <alignment horizontal="center" vertical="top"/>
    </xf>
    <xf numFmtId="166" fontId="4" fillId="10" borderId="33" xfId="0" applyNumberFormat="1" applyFont="1" applyFill="1" applyBorder="1" applyAlignment="1">
      <alignment horizontal="center" vertical="top"/>
    </xf>
    <xf numFmtId="166" fontId="4" fillId="6" borderId="106" xfId="0" applyNumberFormat="1" applyFont="1" applyFill="1" applyBorder="1" applyAlignment="1">
      <alignment horizontal="center" vertical="top"/>
    </xf>
    <xf numFmtId="0" fontId="4" fillId="6" borderId="49" xfId="0" applyFont="1" applyFill="1" applyBorder="1" applyAlignment="1">
      <alignment horizontal="center" vertical="top" wrapText="1"/>
    </xf>
    <xf numFmtId="0" fontId="4" fillId="6" borderId="13" xfId="0" applyFont="1" applyFill="1" applyBorder="1" applyAlignment="1">
      <alignment horizontal="center" vertical="top" wrapText="1"/>
    </xf>
    <xf numFmtId="0" fontId="9" fillId="0" borderId="11" xfId="0" applyFont="1" applyFill="1" applyBorder="1" applyAlignment="1">
      <alignment horizontal="center" vertical="top"/>
    </xf>
    <xf numFmtId="0" fontId="9" fillId="0" borderId="0" xfId="0" applyFont="1" applyFill="1" applyBorder="1" applyAlignment="1">
      <alignment horizontal="center" vertical="top"/>
    </xf>
    <xf numFmtId="0" fontId="35" fillId="0" borderId="33" xfId="0" applyFont="1" applyFill="1" applyBorder="1" applyAlignment="1">
      <alignment horizontal="center" vertical="top"/>
    </xf>
    <xf numFmtId="0" fontId="9" fillId="0" borderId="94" xfId="0" applyFont="1" applyFill="1" applyBorder="1" applyAlignment="1">
      <alignment horizontal="center" vertical="top"/>
    </xf>
    <xf numFmtId="0" fontId="9" fillId="0" borderId="113" xfId="0" applyFont="1" applyFill="1" applyBorder="1" applyAlignment="1">
      <alignment horizontal="center" vertical="top"/>
    </xf>
    <xf numFmtId="0" fontId="12" fillId="0" borderId="108" xfId="0" applyFont="1" applyFill="1" applyBorder="1" applyAlignment="1">
      <alignment horizontal="center" vertical="top"/>
    </xf>
    <xf numFmtId="3" fontId="13" fillId="6" borderId="14" xfId="0" applyNumberFormat="1" applyFont="1" applyFill="1" applyBorder="1" applyAlignment="1">
      <alignment horizontal="center" vertical="top" wrapText="1"/>
    </xf>
    <xf numFmtId="166" fontId="10" fillId="6" borderId="13" xfId="0" applyNumberFormat="1" applyFont="1" applyFill="1" applyBorder="1" applyAlignment="1">
      <alignment horizontal="center" vertical="top" wrapText="1"/>
    </xf>
    <xf numFmtId="166" fontId="10" fillId="6" borderId="11" xfId="0" applyNumberFormat="1" applyFont="1" applyFill="1" applyBorder="1" applyAlignment="1">
      <alignment horizontal="center" vertical="top" wrapText="1"/>
    </xf>
    <xf numFmtId="166" fontId="10" fillId="6" borderId="0" xfId="0" applyNumberFormat="1" applyFont="1" applyFill="1" applyBorder="1" applyAlignment="1">
      <alignment horizontal="center" vertical="top" wrapText="1"/>
    </xf>
    <xf numFmtId="3" fontId="10" fillId="6" borderId="40" xfId="0" applyNumberFormat="1" applyFont="1" applyFill="1" applyBorder="1" applyAlignment="1">
      <alignment horizontal="center" vertical="top"/>
    </xf>
    <xf numFmtId="3" fontId="10" fillId="6" borderId="41" xfId="0" applyNumberFormat="1" applyFont="1" applyFill="1" applyBorder="1" applyAlignment="1">
      <alignment horizontal="center" vertical="top"/>
    </xf>
    <xf numFmtId="3" fontId="10" fillId="6" borderId="18" xfId="0" applyNumberFormat="1" applyFont="1" applyFill="1" applyBorder="1" applyAlignment="1">
      <alignment horizontal="center" vertical="top"/>
    </xf>
    <xf numFmtId="3" fontId="10" fillId="6" borderId="11" xfId="0" applyNumberFormat="1" applyFont="1" applyFill="1" applyBorder="1" applyAlignment="1">
      <alignment horizontal="center" vertical="top"/>
    </xf>
    <xf numFmtId="3" fontId="10" fillId="6" borderId="0" xfId="0" applyNumberFormat="1" applyFont="1" applyFill="1" applyBorder="1" applyAlignment="1">
      <alignment horizontal="center" vertical="top"/>
    </xf>
    <xf numFmtId="3" fontId="10" fillId="6" borderId="33" xfId="0" applyNumberFormat="1" applyFont="1" applyFill="1" applyBorder="1" applyAlignment="1">
      <alignment horizontal="center" vertical="top"/>
    </xf>
    <xf numFmtId="3" fontId="23" fillId="0" borderId="39" xfId="0" applyNumberFormat="1" applyFont="1" applyFill="1" applyBorder="1" applyAlignment="1">
      <alignment horizontal="center" vertical="top"/>
    </xf>
    <xf numFmtId="3" fontId="4" fillId="0" borderId="40" xfId="0" applyNumberFormat="1" applyFont="1" applyFill="1" applyBorder="1" applyAlignment="1">
      <alignment horizontal="center" vertical="top"/>
    </xf>
    <xf numFmtId="166" fontId="5" fillId="6" borderId="113" xfId="0" applyNumberFormat="1" applyFont="1" applyFill="1" applyBorder="1" applyAlignment="1">
      <alignment horizontal="center" vertical="top"/>
    </xf>
    <xf numFmtId="166" fontId="5" fillId="6" borderId="94" xfId="0" applyNumberFormat="1" applyFont="1" applyFill="1" applyBorder="1" applyAlignment="1">
      <alignment horizontal="center" vertical="top"/>
    </xf>
    <xf numFmtId="0" fontId="4" fillId="6" borderId="113" xfId="0" applyFont="1" applyFill="1" applyBorder="1" applyAlignment="1">
      <alignment vertical="top" wrapText="1"/>
    </xf>
    <xf numFmtId="166" fontId="5" fillId="6" borderId="7" xfId="0" applyNumberFormat="1" applyFont="1" applyFill="1" applyBorder="1" applyAlignment="1">
      <alignment horizontal="center" vertical="center"/>
    </xf>
    <xf numFmtId="3" fontId="6" fillId="9" borderId="24" xfId="0" applyNumberFormat="1" applyFont="1" applyFill="1" applyBorder="1" applyAlignment="1">
      <alignment horizontal="right" vertical="top" wrapText="1"/>
    </xf>
    <xf numFmtId="3" fontId="4" fillId="6" borderId="50" xfId="0" applyNumberFormat="1" applyFont="1" applyFill="1" applyBorder="1" applyAlignment="1">
      <alignment horizontal="center" vertical="top" wrapText="1"/>
    </xf>
    <xf numFmtId="3" fontId="6" fillId="4" borderId="10" xfId="0" applyNumberFormat="1" applyFont="1" applyFill="1" applyBorder="1" applyAlignment="1">
      <alignment horizontal="center" vertical="top"/>
    </xf>
    <xf numFmtId="3" fontId="23" fillId="6" borderId="11" xfId="0" applyNumberFormat="1" applyFont="1" applyFill="1" applyBorder="1" applyAlignment="1">
      <alignment horizontal="left"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6" borderId="40" xfId="0" applyNumberFormat="1" applyFont="1" applyFill="1" applyBorder="1" applyAlignment="1">
      <alignment horizontal="center" vertical="top"/>
    </xf>
    <xf numFmtId="3" fontId="4" fillId="0" borderId="65" xfId="0" applyNumberFormat="1" applyFont="1" applyBorder="1" applyAlignment="1">
      <alignment horizontal="center" vertical="top"/>
    </xf>
    <xf numFmtId="49" fontId="6" fillId="6" borderId="11" xfId="0" applyNumberFormat="1" applyFont="1" applyFill="1" applyBorder="1" applyAlignment="1">
      <alignment horizontal="center" vertical="top"/>
    </xf>
    <xf numFmtId="3" fontId="6" fillId="0" borderId="4"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54" xfId="0" applyNumberFormat="1" applyFont="1" applyFill="1" applyBorder="1" applyAlignment="1">
      <alignment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49" fontId="9" fillId="6" borderId="11" xfId="0" applyNumberFormat="1" applyFont="1" applyFill="1" applyBorder="1" applyAlignment="1">
      <alignment horizontal="center" vertical="center" textRotation="90" wrapText="1"/>
    </xf>
    <xf numFmtId="49" fontId="5" fillId="6" borderId="40" xfId="0" applyNumberFormat="1" applyFont="1" applyFill="1" applyBorder="1" applyAlignment="1">
      <alignment horizontal="center" vertical="center" textRotation="90" wrapText="1"/>
    </xf>
    <xf numFmtId="0" fontId="4" fillId="6" borderId="40" xfId="0" applyFont="1" applyFill="1" applyBorder="1" applyAlignment="1">
      <alignment vertical="top" wrapText="1"/>
    </xf>
    <xf numFmtId="3" fontId="7" fillId="6" borderId="30" xfId="0" applyNumberFormat="1" applyFont="1" applyFill="1" applyBorder="1" applyAlignment="1">
      <alignment horizontal="center" vertical="center" textRotation="90"/>
    </xf>
    <xf numFmtId="3" fontId="6" fillId="6" borderId="4" xfId="0" applyNumberFormat="1" applyFont="1" applyFill="1" applyBorder="1" applyAlignment="1">
      <alignment horizontal="center" vertical="top"/>
    </xf>
    <xf numFmtId="3" fontId="7" fillId="6" borderId="0" xfId="0" applyNumberFormat="1" applyFont="1" applyFill="1" applyBorder="1" applyAlignment="1">
      <alignment horizontal="center" vertical="center" textRotation="90"/>
    </xf>
    <xf numFmtId="3" fontId="4" fillId="6" borderId="2" xfId="0" applyNumberFormat="1" applyFont="1" applyFill="1" applyBorder="1" applyAlignment="1">
      <alignment vertical="top" wrapText="1"/>
    </xf>
    <xf numFmtId="0" fontId="4" fillId="6" borderId="47" xfId="0" applyFont="1" applyFill="1" applyBorder="1" applyAlignment="1">
      <alignment vertical="center" wrapText="1"/>
    </xf>
    <xf numFmtId="0" fontId="4" fillId="6" borderId="45" xfId="0" applyFont="1" applyFill="1" applyBorder="1" applyAlignment="1">
      <alignment horizontal="center" vertical="center"/>
    </xf>
    <xf numFmtId="0" fontId="4" fillId="6" borderId="31" xfId="0" applyFont="1" applyFill="1" applyBorder="1" applyAlignment="1">
      <alignment vertical="top" wrapText="1"/>
    </xf>
    <xf numFmtId="0" fontId="4" fillId="6" borderId="52" xfId="0" applyFont="1" applyFill="1" applyBorder="1" applyAlignment="1">
      <alignment horizontal="center" vertical="top"/>
    </xf>
    <xf numFmtId="0" fontId="4" fillId="6" borderId="19" xfId="0" applyFont="1" applyFill="1" applyBorder="1" applyAlignment="1">
      <alignment horizontal="center" vertical="top"/>
    </xf>
    <xf numFmtId="0" fontId="4" fillId="6" borderId="107" xfId="0" applyFont="1" applyFill="1" applyBorder="1" applyAlignment="1">
      <alignment horizontal="center" vertical="top"/>
    </xf>
    <xf numFmtId="166" fontId="5" fillId="6" borderId="3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4" fillId="6" borderId="35" xfId="0" applyNumberFormat="1" applyFont="1" applyFill="1" applyBorder="1" applyAlignment="1">
      <alignment horizontal="left" vertical="top" wrapText="1"/>
    </xf>
    <xf numFmtId="166" fontId="39" fillId="0" borderId="0" xfId="0" applyNumberFormat="1" applyFont="1" applyAlignment="1">
      <alignment vertical="top"/>
    </xf>
    <xf numFmtId="0" fontId="4" fillId="6" borderId="11" xfId="0" applyFont="1" applyFill="1" applyBorder="1" applyAlignment="1">
      <alignment vertical="top" wrapText="1"/>
    </xf>
    <xf numFmtId="3" fontId="4" fillId="6" borderId="40" xfId="0" applyNumberFormat="1" applyFont="1" applyFill="1" applyBorder="1" applyAlignment="1">
      <alignment vertical="top" wrapText="1"/>
    </xf>
    <xf numFmtId="3" fontId="4" fillId="6" borderId="14" xfId="0" applyNumberFormat="1" applyFont="1" applyFill="1" applyBorder="1" applyAlignment="1">
      <alignment horizontal="center"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1" xfId="0" applyNumberFormat="1" applyFont="1" applyFill="1" applyBorder="1" applyAlignment="1">
      <alignment vertical="top" wrapText="1"/>
    </xf>
    <xf numFmtId="0" fontId="4" fillId="6" borderId="15" xfId="0" applyFont="1" applyFill="1" applyBorder="1" applyAlignment="1">
      <alignment horizontal="left" vertical="top" wrapText="1"/>
    </xf>
    <xf numFmtId="49" fontId="6" fillId="6" borderId="11" xfId="0" applyNumberFormat="1" applyFont="1" applyFill="1" applyBorder="1" applyAlignment="1">
      <alignment horizontal="center" vertical="top"/>
    </xf>
    <xf numFmtId="3" fontId="4" fillId="6" borderId="10" xfId="0" applyNumberFormat="1" applyFont="1" applyFill="1" applyBorder="1" applyAlignment="1">
      <alignment horizontal="left" vertical="top" wrapText="1"/>
    </xf>
    <xf numFmtId="3" fontId="6" fillId="6" borderId="11"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3" fontId="4" fillId="6" borderId="33"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4" fillId="6" borderId="39" xfId="0" applyNumberFormat="1" applyFont="1" applyFill="1" applyBorder="1" applyAlignment="1">
      <alignment vertical="top" wrapText="1"/>
    </xf>
    <xf numFmtId="3" fontId="4" fillId="0" borderId="98" xfId="0" applyNumberFormat="1" applyFont="1" applyFill="1" applyBorder="1" applyAlignment="1">
      <alignment horizontal="center" vertical="top"/>
    </xf>
    <xf numFmtId="166" fontId="4" fillId="0" borderId="0" xfId="0" applyNumberFormat="1" applyFont="1" applyAlignment="1">
      <alignment horizontal="center" vertical="top"/>
    </xf>
    <xf numFmtId="0" fontId="4" fillId="0" borderId="11" xfId="0" applyFont="1" applyBorder="1" applyAlignment="1">
      <alignment horizontal="center" vertical="top"/>
    </xf>
    <xf numFmtId="0" fontId="4" fillId="0" borderId="58" xfId="0" applyFont="1" applyBorder="1" applyAlignment="1">
      <alignment horizontal="center" vertical="top"/>
    </xf>
    <xf numFmtId="3"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0" fontId="4" fillId="6" borderId="13" xfId="0" applyFont="1" applyFill="1" applyBorder="1" applyAlignment="1">
      <alignment horizontal="left" vertical="top" wrapText="1"/>
    </xf>
    <xf numFmtId="49" fontId="4" fillId="6" borderId="33"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3" fontId="10" fillId="6" borderId="58" xfId="0" applyNumberFormat="1" applyFont="1" applyFill="1" applyBorder="1" applyAlignment="1">
      <alignment horizontal="left" vertical="top" wrapText="1"/>
    </xf>
    <xf numFmtId="0" fontId="23" fillId="6" borderId="116" xfId="0" applyFont="1" applyFill="1" applyBorder="1" applyAlignment="1">
      <alignment horizontal="left" vertical="top" wrapText="1"/>
    </xf>
    <xf numFmtId="0" fontId="40" fillId="0" borderId="11" xfId="0" applyFont="1" applyBorder="1" applyAlignment="1">
      <alignment horizontal="left" vertical="top" wrapText="1"/>
    </xf>
    <xf numFmtId="3" fontId="13" fillId="6" borderId="38" xfId="0" applyNumberFormat="1" applyFont="1" applyFill="1" applyBorder="1" applyAlignment="1">
      <alignment horizontal="left" vertical="top" wrapText="1"/>
    </xf>
    <xf numFmtId="3" fontId="13" fillId="6" borderId="53" xfId="0" applyNumberFormat="1" applyFont="1" applyFill="1" applyBorder="1" applyAlignment="1">
      <alignment horizontal="left" vertical="top" wrapText="1"/>
    </xf>
    <xf numFmtId="0" fontId="23" fillId="0" borderId="10" xfId="0" applyFont="1" applyBorder="1" applyAlignment="1">
      <alignment vertical="top" wrapText="1"/>
    </xf>
    <xf numFmtId="3" fontId="23" fillId="6" borderId="40" xfId="0" applyNumberFormat="1" applyFont="1" applyFill="1" applyBorder="1" applyAlignment="1">
      <alignment horizontal="center" vertical="top"/>
    </xf>
    <xf numFmtId="0" fontId="4" fillId="0" borderId="59" xfId="0" applyFont="1" applyFill="1" applyBorder="1" applyAlignment="1">
      <alignment horizontal="center" vertical="top" wrapText="1"/>
    </xf>
    <xf numFmtId="3" fontId="4" fillId="6" borderId="1"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6" borderId="21" xfId="0" applyNumberFormat="1" applyFont="1" applyFill="1" applyBorder="1" applyAlignment="1">
      <alignment horizontal="left" vertical="top" wrapText="1"/>
    </xf>
    <xf numFmtId="0" fontId="4" fillId="0" borderId="120" xfId="0" applyFont="1" applyFill="1" applyBorder="1" applyAlignment="1">
      <alignment horizontal="center" vertical="top"/>
    </xf>
    <xf numFmtId="0" fontId="4" fillId="6" borderId="121" xfId="0" applyFont="1" applyFill="1" applyBorder="1" applyAlignment="1">
      <alignment horizontal="center" vertical="top"/>
    </xf>
    <xf numFmtId="0" fontId="4" fillId="0" borderId="33" xfId="0" applyFont="1" applyBorder="1" applyAlignment="1">
      <alignment horizontal="center" vertical="top"/>
    </xf>
    <xf numFmtId="3" fontId="4" fillId="6" borderId="15" xfId="0" applyNumberFormat="1" applyFont="1" applyFill="1" applyBorder="1" applyAlignment="1">
      <alignment horizontal="left" vertical="top" wrapText="1"/>
    </xf>
    <xf numFmtId="3" fontId="4" fillId="6" borderId="54" xfId="0" applyNumberFormat="1" applyFont="1" applyFill="1" applyBorder="1" applyAlignment="1">
      <alignment vertical="top" wrapText="1"/>
    </xf>
    <xf numFmtId="3" fontId="4" fillId="6" borderId="15" xfId="0" applyNumberFormat="1" applyFont="1" applyFill="1" applyBorder="1" applyAlignment="1">
      <alignment vertical="top" wrapText="1"/>
    </xf>
    <xf numFmtId="3" fontId="4" fillId="6" borderId="40" xfId="0" applyNumberFormat="1" applyFont="1" applyFill="1" applyBorder="1" applyAlignment="1">
      <alignment vertical="top" wrapText="1"/>
    </xf>
    <xf numFmtId="3" fontId="4" fillId="6" borderId="52" xfId="0" applyNumberFormat="1" applyFont="1" applyFill="1" applyBorder="1" applyAlignment="1">
      <alignment vertical="top" wrapText="1"/>
    </xf>
    <xf numFmtId="0" fontId="0" fillId="0" borderId="11" xfId="0" applyBorder="1" applyAlignment="1">
      <alignment vertical="top" wrapText="1"/>
    </xf>
    <xf numFmtId="3" fontId="4" fillId="6" borderId="11" xfId="0" applyNumberFormat="1" applyFont="1" applyFill="1" applyBorder="1" applyAlignment="1">
      <alignment vertical="top" wrapText="1"/>
    </xf>
    <xf numFmtId="0" fontId="4" fillId="6" borderId="58" xfId="0" applyFont="1" applyFill="1" applyBorder="1" applyAlignment="1">
      <alignmen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vertical="top" wrapText="1"/>
    </xf>
    <xf numFmtId="3" fontId="4" fillId="0" borderId="19" xfId="0" applyNumberFormat="1" applyFont="1" applyBorder="1" applyAlignment="1">
      <alignment horizontal="left" vertical="top" wrapText="1"/>
    </xf>
    <xf numFmtId="0" fontId="4" fillId="6" borderId="87" xfId="0" applyFont="1" applyFill="1" applyBorder="1" applyAlignment="1">
      <alignment horizontal="left" vertical="top" wrapText="1"/>
    </xf>
    <xf numFmtId="3" fontId="4" fillId="6" borderId="36" xfId="0" applyNumberFormat="1" applyFont="1" applyFill="1" applyBorder="1" applyAlignment="1">
      <alignment horizontal="left" vertical="top" wrapText="1"/>
    </xf>
    <xf numFmtId="0" fontId="4" fillId="0" borderId="81" xfId="0" applyFont="1" applyFill="1" applyBorder="1" applyAlignment="1">
      <alignment horizontal="left" vertical="top" wrapText="1"/>
    </xf>
    <xf numFmtId="3" fontId="4" fillId="6" borderId="52" xfId="0" applyNumberFormat="1" applyFont="1" applyFill="1" applyBorder="1" applyAlignment="1">
      <alignment horizontal="left" vertical="top" wrapText="1"/>
    </xf>
    <xf numFmtId="3" fontId="4" fillId="6" borderId="54" xfId="0" applyNumberFormat="1" applyFont="1" applyFill="1" applyBorder="1" applyAlignment="1">
      <alignment horizontal="left" vertical="top" wrapText="1"/>
    </xf>
    <xf numFmtId="166" fontId="4" fillId="6" borderId="63" xfId="0" applyNumberFormat="1" applyFont="1" applyFill="1" applyBorder="1" applyAlignment="1">
      <alignment horizontal="center" vertical="top"/>
    </xf>
    <xf numFmtId="3" fontId="6" fillId="9" borderId="24" xfId="0" applyNumberFormat="1" applyFont="1" applyFill="1" applyBorder="1" applyAlignment="1">
      <alignment horizontal="right" vertical="top" wrapText="1"/>
    </xf>
    <xf numFmtId="3" fontId="6" fillId="4" borderId="10"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0" borderId="12" xfId="0" applyNumberFormat="1" applyFont="1" applyFill="1" applyBorder="1" applyAlignment="1">
      <alignment horizontal="center" vertical="top"/>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0" fontId="10" fillId="6" borderId="15" xfId="0" applyFont="1" applyFill="1" applyBorder="1" applyAlignment="1">
      <alignment horizontal="left" vertical="top" wrapText="1"/>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0" fontId="4" fillId="6" borderId="35" xfId="0" applyFont="1" applyFill="1" applyBorder="1" applyAlignment="1">
      <alignment horizontal="lef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2" fillId="0" borderId="0" xfId="0" applyFont="1" applyAlignment="1">
      <alignment horizontal="center" wrapText="1"/>
    </xf>
    <xf numFmtId="0" fontId="2" fillId="0" borderId="0" xfId="0" applyFont="1" applyAlignment="1">
      <alignment horizontal="center" vertical="top"/>
    </xf>
    <xf numFmtId="3" fontId="4"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4" fillId="6" borderId="15"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3" fontId="6" fillId="4" borderId="21"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4" fillId="6" borderId="22" xfId="0" applyNumberFormat="1" applyFont="1" applyFill="1" applyBorder="1" applyAlignment="1">
      <alignment horizontal="left" vertical="top" wrapText="1"/>
    </xf>
    <xf numFmtId="3" fontId="5" fillId="0" borderId="22" xfId="0" applyNumberFormat="1" applyFont="1" applyFill="1" applyBorder="1" applyAlignment="1">
      <alignment horizontal="center" vertical="top" wrapText="1"/>
    </xf>
    <xf numFmtId="49" fontId="5" fillId="6" borderId="11" xfId="0" applyNumberFormat="1" applyFont="1" applyFill="1" applyBorder="1" applyAlignment="1">
      <alignment horizontal="center" vertical="center" textRotation="90" wrapText="1"/>
    </xf>
    <xf numFmtId="3" fontId="4" fillId="6" borderId="54" xfId="0" applyNumberFormat="1" applyFont="1" applyFill="1" applyBorder="1" applyAlignment="1">
      <alignment vertical="top" wrapText="1"/>
    </xf>
    <xf numFmtId="3" fontId="4" fillId="6" borderId="2"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0" fontId="10" fillId="6" borderId="15" xfId="0" applyFont="1" applyFill="1" applyBorder="1" applyAlignment="1">
      <alignment horizontal="left" vertical="top" wrapText="1"/>
    </xf>
    <xf numFmtId="3" fontId="4" fillId="6" borderId="35" xfId="0" applyNumberFormat="1" applyFont="1" applyFill="1" applyBorder="1" applyAlignment="1">
      <alignment horizontal="left" vertical="top" wrapText="1"/>
    </xf>
    <xf numFmtId="3" fontId="4" fillId="6" borderId="40" xfId="0" applyNumberFormat="1" applyFont="1" applyFill="1" applyBorder="1" applyAlignment="1">
      <alignment vertical="top" wrapText="1"/>
    </xf>
    <xf numFmtId="3" fontId="4" fillId="6" borderId="7" xfId="0" applyNumberFormat="1" applyFont="1" applyFill="1" applyBorder="1" applyAlignment="1">
      <alignment horizontal="center" vertical="top" wrapText="1"/>
    </xf>
    <xf numFmtId="3" fontId="6" fillId="0" borderId="12" xfId="0" applyNumberFormat="1" applyFont="1" applyFill="1" applyBorder="1" applyAlignment="1">
      <alignment horizontal="center" vertical="top"/>
    </xf>
    <xf numFmtId="0" fontId="4" fillId="6" borderId="15" xfId="0" applyFont="1" applyFill="1" applyBorder="1" applyAlignment="1">
      <alignment horizontal="left" vertical="top" wrapText="1"/>
    </xf>
    <xf numFmtId="0" fontId="4" fillId="6" borderId="40" xfId="0" applyFont="1" applyFill="1" applyBorder="1" applyAlignment="1">
      <alignment vertical="top" wrapText="1"/>
    </xf>
    <xf numFmtId="0" fontId="0" fillId="0" borderId="11" xfId="0" applyBorder="1" applyAlignment="1">
      <alignment vertical="top" wrapText="1"/>
    </xf>
    <xf numFmtId="3" fontId="4" fillId="6" borderId="4"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4" fillId="6" borderId="11" xfId="0" applyNumberFormat="1" applyFont="1" applyFill="1" applyBorder="1" applyAlignment="1">
      <alignment vertical="top" wrapText="1"/>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49" fontId="6" fillId="4" borderId="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0" fontId="4" fillId="6" borderId="58" xfId="0" applyFont="1" applyFill="1" applyBorder="1" applyAlignment="1">
      <alignmen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vertical="top" wrapText="1"/>
    </xf>
    <xf numFmtId="166" fontId="6" fillId="9" borderId="31" xfId="0" applyNumberFormat="1" applyFont="1" applyFill="1" applyBorder="1" applyAlignment="1">
      <alignment horizontal="center" vertical="top" wrapText="1"/>
    </xf>
    <xf numFmtId="166" fontId="6" fillId="9" borderId="19" xfId="0" applyNumberFormat="1" applyFont="1" applyFill="1" applyBorder="1" applyAlignment="1">
      <alignment horizontal="center" vertical="top" wrapText="1"/>
    </xf>
    <xf numFmtId="166" fontId="6" fillId="9" borderId="20" xfId="0" applyNumberFormat="1" applyFont="1" applyFill="1" applyBorder="1" applyAlignment="1">
      <alignment horizontal="center" vertical="top" wrapText="1"/>
    </xf>
    <xf numFmtId="166" fontId="4" fillId="0" borderId="31" xfId="0" applyNumberFormat="1" applyFont="1" applyBorder="1" applyAlignment="1">
      <alignment horizontal="center" vertical="top" wrapText="1"/>
    </xf>
    <xf numFmtId="166" fontId="4" fillId="0" borderId="19" xfId="0" applyNumberFormat="1" applyFont="1" applyBorder="1" applyAlignment="1">
      <alignment horizontal="center" vertical="top" wrapText="1"/>
    </xf>
    <xf numFmtId="166" fontId="4" fillId="0" borderId="20" xfId="0" applyNumberFormat="1" applyFont="1" applyBorder="1" applyAlignment="1">
      <alignment horizontal="center" vertical="top" wrapText="1"/>
    </xf>
    <xf numFmtId="3" fontId="4" fillId="0" borderId="0" xfId="0" applyNumberFormat="1" applyFont="1" applyFill="1" applyBorder="1" applyAlignment="1">
      <alignment horizontal="left" vertical="top" wrapText="1"/>
    </xf>
    <xf numFmtId="3" fontId="6" fillId="0" borderId="0" xfId="0" applyNumberFormat="1" applyFont="1" applyFill="1" applyBorder="1" applyAlignment="1">
      <alignment horizontal="center" vertical="top" wrapText="1"/>
    </xf>
    <xf numFmtId="166" fontId="4" fillId="9" borderId="31" xfId="0" applyNumberFormat="1" applyFont="1" applyFill="1" applyBorder="1" applyAlignment="1">
      <alignment horizontal="center" vertical="top" wrapText="1"/>
    </xf>
    <xf numFmtId="166" fontId="4" fillId="9" borderId="19" xfId="0" applyNumberFormat="1" applyFont="1" applyFill="1" applyBorder="1" applyAlignment="1">
      <alignment horizontal="center" vertical="top" wrapText="1"/>
    </xf>
    <xf numFmtId="166" fontId="4" fillId="9" borderId="20" xfId="0" applyNumberFormat="1" applyFont="1" applyFill="1" applyBorder="1" applyAlignment="1">
      <alignment horizontal="center" vertical="top" wrapText="1"/>
    </xf>
    <xf numFmtId="3" fontId="4" fillId="0" borderId="19" xfId="0" applyNumberFormat="1" applyFont="1" applyBorder="1" applyAlignment="1">
      <alignment horizontal="left" vertical="top" wrapText="1"/>
    </xf>
    <xf numFmtId="3" fontId="6" fillId="9" borderId="24" xfId="0" applyNumberFormat="1" applyFont="1" applyFill="1" applyBorder="1" applyAlignment="1">
      <alignment horizontal="right" vertical="top" wrapText="1"/>
    </xf>
    <xf numFmtId="0" fontId="4" fillId="6" borderId="87" xfId="0" applyFont="1" applyFill="1" applyBorder="1" applyAlignment="1">
      <alignment horizontal="left" vertical="top" wrapText="1"/>
    </xf>
    <xf numFmtId="0" fontId="4" fillId="6" borderId="35" xfId="0" applyFont="1" applyFill="1" applyBorder="1" applyAlignment="1">
      <alignment horizontal="left" vertical="top" wrapText="1"/>
    </xf>
    <xf numFmtId="3" fontId="4" fillId="6" borderId="68"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0" fontId="4" fillId="0" borderId="81" xfId="0" applyFont="1" applyFill="1" applyBorder="1" applyAlignment="1">
      <alignment horizontal="left" vertical="top" wrapText="1"/>
    </xf>
    <xf numFmtId="3" fontId="4" fillId="6" borderId="52" xfId="0" applyNumberFormat="1" applyFont="1" applyFill="1" applyBorder="1" applyAlignment="1">
      <alignment horizontal="left" vertical="top" wrapText="1"/>
    </xf>
    <xf numFmtId="3" fontId="4" fillId="6" borderId="3" xfId="0" applyNumberFormat="1" applyFont="1" applyFill="1" applyBorder="1" applyAlignment="1">
      <alignment vertical="top" wrapText="1"/>
    </xf>
    <xf numFmtId="3" fontId="4" fillId="6" borderId="68" xfId="0" applyNumberFormat="1" applyFont="1" applyFill="1" applyBorder="1" applyAlignment="1">
      <alignment vertical="top" wrapText="1"/>
    </xf>
    <xf numFmtId="3" fontId="4" fillId="6" borderId="54" xfId="0" applyNumberFormat="1" applyFont="1" applyFill="1" applyBorder="1" applyAlignment="1">
      <alignment horizontal="left" vertical="top" wrapText="1"/>
    </xf>
    <xf numFmtId="0" fontId="4" fillId="10" borderId="5" xfId="0" applyFont="1" applyFill="1" applyBorder="1" applyAlignment="1">
      <alignment horizontal="center" vertical="top"/>
    </xf>
    <xf numFmtId="166" fontId="5" fillId="6" borderId="30" xfId="0" applyNumberFormat="1" applyFont="1" applyFill="1" applyBorder="1" applyAlignment="1">
      <alignment horizontal="center" vertical="center"/>
    </xf>
    <xf numFmtId="3" fontId="21" fillId="0" borderId="63" xfId="0" applyNumberFormat="1" applyFont="1" applyBorder="1" applyAlignment="1">
      <alignment vertical="top"/>
    </xf>
    <xf numFmtId="0" fontId="4" fillId="0" borderId="85" xfId="0" applyFont="1" applyBorder="1" applyAlignment="1">
      <alignment horizontal="center" vertical="center" textRotation="90" wrapText="1"/>
    </xf>
    <xf numFmtId="3" fontId="21" fillId="0" borderId="28" xfId="0" applyNumberFormat="1" applyFont="1" applyBorder="1" applyAlignment="1">
      <alignment vertical="top"/>
    </xf>
    <xf numFmtId="49" fontId="5" fillId="0" borderId="98" xfId="0" applyNumberFormat="1" applyFont="1" applyBorder="1" applyAlignment="1">
      <alignment horizontal="center" vertical="top" wrapText="1"/>
    </xf>
    <xf numFmtId="3" fontId="4" fillId="6" borderId="88" xfId="0" applyNumberFormat="1" applyFont="1" applyFill="1" applyBorder="1" applyAlignment="1">
      <alignment horizontal="center" vertical="top"/>
    </xf>
    <xf numFmtId="0" fontId="4" fillId="6" borderId="39" xfId="0" applyFont="1" applyFill="1" applyBorder="1" applyAlignment="1">
      <alignment horizontal="center" vertical="top"/>
    </xf>
    <xf numFmtId="0" fontId="4" fillId="0" borderId="30" xfId="0" applyNumberFormat="1" applyFont="1" applyBorder="1" applyAlignment="1">
      <alignment horizontal="center" vertical="top"/>
    </xf>
    <xf numFmtId="0" fontId="4" fillId="6" borderId="0" xfId="0" applyNumberFormat="1" applyFont="1" applyFill="1" applyBorder="1" applyAlignment="1">
      <alignment horizontal="center" vertical="top"/>
    </xf>
    <xf numFmtId="3" fontId="4" fillId="0" borderId="23" xfId="0" applyNumberFormat="1" applyFont="1" applyBorder="1" applyAlignment="1">
      <alignment horizontal="center" vertical="top"/>
    </xf>
    <xf numFmtId="3" fontId="4" fillId="0" borderId="4" xfId="0" applyNumberFormat="1" applyFont="1" applyBorder="1" applyAlignment="1">
      <alignment horizontal="center" vertical="top"/>
    </xf>
    <xf numFmtId="3" fontId="10" fillId="0" borderId="39" xfId="0" applyNumberFormat="1" applyFont="1" applyFill="1" applyBorder="1" applyAlignment="1">
      <alignment horizontal="center" vertical="top"/>
    </xf>
    <xf numFmtId="0" fontId="20" fillId="0" borderId="97" xfId="0" applyNumberFormat="1" applyFont="1" applyFill="1" applyBorder="1" applyAlignment="1">
      <alignment horizontal="center" vertical="top"/>
    </xf>
    <xf numFmtId="0" fontId="20" fillId="6" borderId="96" xfId="0" applyNumberFormat="1" applyFont="1" applyFill="1" applyBorder="1" applyAlignment="1">
      <alignment horizontal="center" vertical="top"/>
    </xf>
    <xf numFmtId="0" fontId="20" fillId="6" borderId="97" xfId="0" applyNumberFormat="1" applyFont="1" applyFill="1" applyBorder="1" applyAlignment="1">
      <alignment horizontal="center" vertical="top"/>
    </xf>
    <xf numFmtId="0" fontId="20" fillId="0" borderId="12" xfId="0" applyNumberFormat="1" applyFont="1" applyFill="1" applyBorder="1" applyAlignment="1">
      <alignment horizontal="center" vertical="top"/>
    </xf>
    <xf numFmtId="0" fontId="4" fillId="6" borderId="120" xfId="0" applyFont="1" applyFill="1" applyBorder="1" applyAlignment="1">
      <alignment horizontal="center" vertical="top"/>
    </xf>
    <xf numFmtId="0" fontId="4" fillId="6" borderId="96" xfId="0" applyFont="1" applyFill="1" applyBorder="1" applyAlignment="1">
      <alignment horizontal="center" vertical="top"/>
    </xf>
    <xf numFmtId="0" fontId="4" fillId="6" borderId="98" xfId="0" applyFont="1" applyFill="1" applyBorder="1" applyAlignment="1">
      <alignment horizontal="center" vertical="top"/>
    </xf>
    <xf numFmtId="3" fontId="4" fillId="7" borderId="77" xfId="0" applyNumberFormat="1" applyFont="1" applyFill="1" applyBorder="1" applyAlignment="1">
      <alignment horizontal="center" vertical="top"/>
    </xf>
    <xf numFmtId="0" fontId="4" fillId="10" borderId="97" xfId="0" applyFont="1" applyFill="1" applyBorder="1" applyAlignment="1">
      <alignment horizontal="center" vertical="center"/>
    </xf>
    <xf numFmtId="49" fontId="4" fillId="6" borderId="39" xfId="0" applyNumberFormat="1" applyFont="1" applyFill="1" applyBorder="1" applyAlignment="1">
      <alignment horizontal="center" vertical="top"/>
    </xf>
    <xf numFmtId="49" fontId="4" fillId="6" borderId="12" xfId="0" applyNumberFormat="1" applyFont="1" applyFill="1" applyBorder="1" applyAlignment="1">
      <alignment horizontal="center" vertical="top"/>
    </xf>
    <xf numFmtId="0" fontId="4" fillId="6" borderId="16" xfId="0" applyFont="1" applyFill="1" applyBorder="1" applyAlignment="1">
      <alignment horizontal="center" vertical="top"/>
    </xf>
    <xf numFmtId="49" fontId="4" fillId="0" borderId="39" xfId="0" applyNumberFormat="1" applyFont="1" applyFill="1" applyBorder="1" applyAlignment="1">
      <alignment horizontal="center" vertical="top"/>
    </xf>
    <xf numFmtId="0" fontId="4" fillId="0" borderId="63" xfId="0" applyNumberFormat="1" applyFont="1" applyBorder="1" applyAlignment="1">
      <alignment horizontal="center" vertical="top"/>
    </xf>
    <xf numFmtId="0" fontId="4" fillId="0" borderId="0" xfId="0" applyFont="1" applyAlignment="1">
      <alignment vertical="center"/>
    </xf>
    <xf numFmtId="0" fontId="4" fillId="0" borderId="0" xfId="0" applyNumberFormat="1" applyFont="1" applyAlignment="1">
      <alignment vertical="top"/>
    </xf>
    <xf numFmtId="0" fontId="41" fillId="0" borderId="0" xfId="0" applyFont="1" applyAlignment="1">
      <alignment horizontal="left" vertical="top" wrapText="1"/>
    </xf>
    <xf numFmtId="0" fontId="0" fillId="0" borderId="0" xfId="0" applyAlignment="1">
      <alignment horizontal="left" vertical="top"/>
    </xf>
    <xf numFmtId="0" fontId="6" fillId="0" borderId="0" xfId="0" applyFont="1" applyBorder="1" applyAlignment="1">
      <alignment horizontal="right" vertical="top"/>
    </xf>
    <xf numFmtId="0" fontId="2" fillId="0" borderId="0" xfId="0" applyFont="1" applyAlignment="1">
      <alignment horizontal="left" vertical="top"/>
    </xf>
    <xf numFmtId="3" fontId="21" fillId="6" borderId="33" xfId="0" applyNumberFormat="1" applyFont="1" applyFill="1" applyBorder="1" applyAlignment="1">
      <alignment horizontal="center" vertical="top"/>
    </xf>
    <xf numFmtId="166" fontId="10" fillId="6" borderId="34" xfId="0" applyNumberFormat="1" applyFont="1" applyFill="1" applyBorder="1" applyAlignment="1">
      <alignment horizontal="center" vertical="top" wrapText="1"/>
    </xf>
    <xf numFmtId="166" fontId="6" fillId="5" borderId="24" xfId="0" applyNumberFormat="1" applyFont="1" applyFill="1" applyBorder="1" applyAlignment="1">
      <alignment horizontal="center" vertical="top"/>
    </xf>
    <xf numFmtId="0" fontId="4" fillId="10" borderId="60" xfId="0" applyFont="1" applyFill="1" applyBorder="1" applyAlignment="1">
      <alignment horizontal="center" vertical="top"/>
    </xf>
    <xf numFmtId="166" fontId="6" fillId="9" borderId="25" xfId="0" applyNumberFormat="1" applyFont="1" applyFill="1" applyBorder="1" applyAlignment="1">
      <alignment horizontal="center" vertical="top"/>
    </xf>
    <xf numFmtId="166" fontId="4" fillId="8" borderId="88" xfId="0" applyNumberFormat="1" applyFont="1" applyFill="1" applyBorder="1" applyAlignment="1">
      <alignment horizontal="center" vertical="top"/>
    </xf>
    <xf numFmtId="166" fontId="4" fillId="6" borderId="0" xfId="0" applyNumberFormat="1" applyFont="1" applyFill="1" applyBorder="1" applyAlignment="1">
      <alignment horizontal="center" vertical="top" wrapText="1"/>
    </xf>
    <xf numFmtId="166" fontId="4" fillId="0" borderId="30"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6" fillId="9" borderId="22" xfId="0" applyNumberFormat="1" applyFont="1" applyFill="1" applyBorder="1" applyAlignment="1">
      <alignment horizontal="center" vertical="top"/>
    </xf>
    <xf numFmtId="166" fontId="10" fillId="6" borderId="58" xfId="0" applyNumberFormat="1" applyFont="1" applyFill="1" applyBorder="1" applyAlignment="1">
      <alignment horizontal="center" vertical="top" wrapText="1"/>
    </xf>
    <xf numFmtId="166" fontId="4" fillId="0" borderId="11" xfId="0" applyNumberFormat="1" applyFont="1" applyBorder="1" applyAlignment="1">
      <alignment horizontal="center" vertical="top"/>
    </xf>
    <xf numFmtId="166" fontId="6" fillId="5" borderId="22" xfId="0" applyNumberFormat="1" applyFont="1" applyFill="1" applyBorder="1" applyAlignment="1">
      <alignment horizontal="center" vertical="top"/>
    </xf>
    <xf numFmtId="166" fontId="4" fillId="0" borderId="13" xfId="0" applyNumberFormat="1" applyFont="1" applyBorder="1" applyAlignment="1">
      <alignment horizontal="center" vertical="top"/>
    </xf>
    <xf numFmtId="166" fontId="4" fillId="0" borderId="90" xfId="0" applyNumberFormat="1" applyFont="1" applyBorder="1" applyAlignment="1">
      <alignment horizontal="center" vertical="top"/>
    </xf>
    <xf numFmtId="49" fontId="5" fillId="0" borderId="33" xfId="0" applyNumberFormat="1" applyFont="1" applyBorder="1" applyAlignment="1">
      <alignment horizontal="center" vertical="top" wrapText="1"/>
    </xf>
    <xf numFmtId="3" fontId="10" fillId="0" borderId="33" xfId="0" applyNumberFormat="1" applyFont="1" applyFill="1" applyBorder="1" applyAlignment="1">
      <alignment horizontal="center" vertical="top"/>
    </xf>
    <xf numFmtId="0" fontId="20" fillId="6" borderId="33" xfId="0" applyNumberFormat="1" applyFont="1" applyFill="1" applyBorder="1" applyAlignment="1">
      <alignment horizontal="center" vertical="top"/>
    </xf>
    <xf numFmtId="0" fontId="4" fillId="6" borderId="63" xfId="0" applyFont="1" applyFill="1" applyBorder="1" applyAlignment="1">
      <alignment horizontal="center" vertical="top"/>
    </xf>
    <xf numFmtId="166" fontId="21" fillId="10" borderId="49" xfId="0" applyNumberFormat="1" applyFont="1" applyFill="1" applyBorder="1" applyAlignment="1">
      <alignment horizontal="center" vertical="top"/>
    </xf>
    <xf numFmtId="166" fontId="21" fillId="0" borderId="41" xfId="0" applyNumberFormat="1" applyFont="1" applyBorder="1" applyAlignment="1">
      <alignment horizontal="center" vertical="top"/>
    </xf>
    <xf numFmtId="166" fontId="21" fillId="0" borderId="3" xfId="0" applyNumberFormat="1" applyFont="1" applyBorder="1" applyAlignment="1">
      <alignment horizontal="center" vertical="top"/>
    </xf>
    <xf numFmtId="166" fontId="6" fillId="5" borderId="78" xfId="0" applyNumberFormat="1" applyFont="1" applyFill="1" applyBorder="1" applyAlignment="1">
      <alignment horizontal="center" vertical="top"/>
    </xf>
    <xf numFmtId="166" fontId="21" fillId="10" borderId="3" xfId="0" applyNumberFormat="1" applyFont="1" applyFill="1" applyBorder="1" applyAlignment="1">
      <alignment horizontal="center" vertical="top"/>
    </xf>
    <xf numFmtId="166" fontId="6" fillId="5" borderId="25" xfId="0" applyNumberFormat="1" applyFont="1" applyFill="1" applyBorder="1" applyAlignment="1">
      <alignment horizontal="center" vertical="top"/>
    </xf>
    <xf numFmtId="166" fontId="5" fillId="6" borderId="5" xfId="0" applyNumberFormat="1" applyFont="1" applyFill="1" applyBorder="1" applyAlignment="1">
      <alignment horizontal="center" vertical="top"/>
    </xf>
    <xf numFmtId="166" fontId="5" fillId="6" borderId="5" xfId="0" applyNumberFormat="1" applyFont="1" applyFill="1" applyBorder="1" applyAlignment="1">
      <alignment horizontal="center" vertical="center"/>
    </xf>
    <xf numFmtId="166" fontId="5" fillId="6" borderId="6" xfId="0" applyNumberFormat="1" applyFont="1" applyFill="1" applyBorder="1" applyAlignment="1">
      <alignment horizontal="center" vertical="top"/>
    </xf>
    <xf numFmtId="166" fontId="5" fillId="6" borderId="3" xfId="0" applyNumberFormat="1" applyFont="1" applyFill="1" applyBorder="1" applyAlignment="1">
      <alignment horizontal="center" vertical="top"/>
    </xf>
    <xf numFmtId="166" fontId="6" fillId="4" borderId="78" xfId="0" applyNumberFormat="1" applyFont="1" applyFill="1" applyBorder="1" applyAlignment="1">
      <alignment horizontal="center" vertical="top"/>
    </xf>
    <xf numFmtId="166" fontId="5" fillId="6" borderId="3" xfId="0" applyNumberFormat="1" applyFont="1" applyFill="1" applyBorder="1" applyAlignment="1">
      <alignment horizontal="center" vertical="center"/>
    </xf>
    <xf numFmtId="166" fontId="6" fillId="4" borderId="80" xfId="0" applyNumberFormat="1" applyFont="1" applyFill="1" applyBorder="1" applyAlignment="1">
      <alignment horizontal="center" vertical="top"/>
    </xf>
    <xf numFmtId="0" fontId="21" fillId="0" borderId="79"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2" xfId="0" applyFont="1" applyBorder="1" applyAlignment="1">
      <alignment horizontal="center" vertical="center" wrapText="1"/>
    </xf>
    <xf numFmtId="166" fontId="6" fillId="3" borderId="20" xfId="0" applyNumberFormat="1" applyFont="1" applyFill="1" applyBorder="1" applyAlignment="1">
      <alignment horizontal="center" vertical="top" wrapText="1"/>
    </xf>
    <xf numFmtId="166" fontId="6" fillId="3" borderId="88" xfId="0" applyNumberFormat="1" applyFont="1" applyFill="1" applyBorder="1" applyAlignment="1">
      <alignment horizontal="center" vertical="top" wrapText="1"/>
    </xf>
    <xf numFmtId="166" fontId="6" fillId="3" borderId="19" xfId="0" applyNumberFormat="1" applyFont="1" applyFill="1" applyBorder="1" applyAlignment="1">
      <alignment horizontal="center" vertical="top" wrapText="1"/>
    </xf>
    <xf numFmtId="166" fontId="4" fillId="0" borderId="31" xfId="0" applyNumberFormat="1" applyFont="1" applyFill="1" applyBorder="1" applyAlignment="1">
      <alignment horizontal="center" vertical="top" wrapText="1"/>
    </xf>
    <xf numFmtId="166" fontId="6" fillId="3" borderId="65" xfId="0" applyNumberFormat="1" applyFont="1" applyFill="1" applyBorder="1" applyAlignment="1">
      <alignment horizontal="center" vertical="top" wrapText="1"/>
    </xf>
    <xf numFmtId="166" fontId="6" fillId="9" borderId="52" xfId="0" applyNumberFormat="1" applyFont="1" applyFill="1" applyBorder="1" applyAlignment="1">
      <alignment horizontal="center" vertical="top" wrapText="1"/>
    </xf>
    <xf numFmtId="166" fontId="4" fillId="0" borderId="52" xfId="0" applyNumberFormat="1" applyFont="1" applyBorder="1" applyAlignment="1">
      <alignment horizontal="center" vertical="top" wrapText="1"/>
    </xf>
    <xf numFmtId="166" fontId="4" fillId="0" borderId="52" xfId="0" applyNumberFormat="1" applyFont="1" applyFill="1" applyBorder="1" applyAlignment="1">
      <alignment horizontal="center" vertical="top" wrapText="1"/>
    </xf>
    <xf numFmtId="166" fontId="4" fillId="9" borderId="52" xfId="0" applyNumberFormat="1" applyFont="1" applyFill="1" applyBorder="1" applyAlignment="1">
      <alignment horizontal="center" vertical="top" wrapText="1"/>
    </xf>
    <xf numFmtId="166" fontId="6" fillId="3" borderId="52" xfId="0" applyNumberFormat="1" applyFont="1" applyFill="1" applyBorder="1" applyAlignment="1">
      <alignment horizontal="center" vertical="top" wrapText="1"/>
    </xf>
    <xf numFmtId="166" fontId="6" fillId="9" borderId="27" xfId="0" applyNumberFormat="1" applyFont="1" applyFill="1" applyBorder="1" applyAlignment="1">
      <alignment horizontal="center" vertical="top" wrapText="1"/>
    </xf>
    <xf numFmtId="3" fontId="42" fillId="6" borderId="95"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4" fillId="6" borderId="68" xfId="0" applyNumberFormat="1" applyFont="1" applyFill="1" applyBorder="1" applyAlignment="1">
      <alignment horizontal="left" vertical="top" wrapText="1"/>
    </xf>
    <xf numFmtId="3" fontId="16"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166" fontId="20" fillId="6" borderId="49" xfId="0" applyNumberFormat="1" applyFont="1" applyFill="1" applyBorder="1" applyAlignment="1">
      <alignment horizontal="center" vertical="top"/>
    </xf>
    <xf numFmtId="166" fontId="20" fillId="6" borderId="40" xfId="0" applyNumberFormat="1" applyFont="1" applyFill="1" applyBorder="1" applyAlignment="1">
      <alignment horizontal="center" vertical="top"/>
    </xf>
    <xf numFmtId="166" fontId="20" fillId="6" borderId="12" xfId="0" applyNumberFormat="1" applyFont="1" applyFill="1" applyBorder="1" applyAlignment="1">
      <alignment horizontal="center" vertical="top"/>
    </xf>
    <xf numFmtId="166" fontId="20" fillId="6" borderId="46" xfId="0" applyNumberFormat="1" applyFont="1" applyFill="1" applyBorder="1" applyAlignment="1">
      <alignment horizontal="center" vertical="top"/>
    </xf>
    <xf numFmtId="166" fontId="20" fillId="6" borderId="97" xfId="0" applyNumberFormat="1" applyFont="1" applyFill="1" applyBorder="1" applyAlignment="1">
      <alignment horizontal="center" vertical="top"/>
    </xf>
    <xf numFmtId="166" fontId="20" fillId="6" borderId="2" xfId="0" applyNumberFormat="1" applyFont="1" applyFill="1" applyBorder="1" applyAlignment="1">
      <alignment horizontal="center" vertical="top"/>
    </xf>
    <xf numFmtId="166" fontId="20" fillId="6" borderId="3" xfId="0" applyNumberFormat="1" applyFont="1" applyFill="1" applyBorder="1" applyAlignment="1">
      <alignment horizontal="center" vertical="top"/>
    </xf>
    <xf numFmtId="165" fontId="20" fillId="6" borderId="3" xfId="0" applyNumberFormat="1" applyFont="1" applyFill="1" applyBorder="1" applyAlignment="1">
      <alignment horizontal="center" vertical="top"/>
    </xf>
    <xf numFmtId="0" fontId="20" fillId="10" borderId="3" xfId="0" applyFont="1" applyFill="1" applyBorder="1" applyAlignment="1">
      <alignment horizontal="center" vertical="top"/>
    </xf>
    <xf numFmtId="0" fontId="20" fillId="10" borderId="30" xfId="0" applyFont="1" applyFill="1" applyBorder="1" applyAlignment="1">
      <alignment horizontal="center" vertical="top"/>
    </xf>
    <xf numFmtId="166" fontId="20" fillId="6" borderId="6" xfId="0" applyNumberFormat="1" applyFont="1" applyFill="1" applyBorder="1" applyAlignment="1">
      <alignment horizontal="center" vertical="top"/>
    </xf>
    <xf numFmtId="166" fontId="20" fillId="6" borderId="94" xfId="0" applyNumberFormat="1" applyFont="1" applyFill="1" applyBorder="1" applyAlignment="1">
      <alignment horizontal="center" vertical="top"/>
    </xf>
    <xf numFmtId="166" fontId="20" fillId="6" borderId="113" xfId="0" applyNumberFormat="1" applyFont="1" applyFill="1" applyBorder="1" applyAlignment="1">
      <alignment horizontal="center" vertical="top"/>
    </xf>
    <xf numFmtId="166" fontId="20" fillId="6" borderId="92" xfId="0" applyNumberFormat="1" applyFont="1" applyFill="1" applyBorder="1" applyAlignment="1">
      <alignment horizontal="center" vertical="top"/>
    </xf>
    <xf numFmtId="166" fontId="20" fillId="6" borderId="95" xfId="0" applyNumberFormat="1" applyFont="1" applyFill="1" applyBorder="1" applyAlignment="1">
      <alignment horizontal="center" vertical="top"/>
    </xf>
    <xf numFmtId="166" fontId="20" fillId="6" borderId="89" xfId="0" applyNumberFormat="1" applyFont="1" applyFill="1" applyBorder="1" applyAlignment="1">
      <alignment horizontal="center" vertical="top"/>
    </xf>
    <xf numFmtId="166" fontId="20" fillId="6" borderId="50" xfId="0" applyNumberFormat="1" applyFont="1" applyFill="1" applyBorder="1" applyAlignment="1">
      <alignment horizontal="center" vertical="top"/>
    </xf>
    <xf numFmtId="166" fontId="20" fillId="6" borderId="103" xfId="0" applyNumberFormat="1" applyFont="1" applyFill="1" applyBorder="1" applyAlignment="1">
      <alignment horizontal="center" vertical="top"/>
    </xf>
    <xf numFmtId="166" fontId="20" fillId="6" borderId="83" xfId="0" applyNumberFormat="1" applyFont="1" applyFill="1" applyBorder="1" applyAlignment="1">
      <alignment horizontal="center" vertical="top"/>
    </xf>
    <xf numFmtId="166" fontId="20" fillId="6" borderId="48" xfId="0" applyNumberFormat="1" applyFont="1" applyFill="1" applyBorder="1" applyAlignment="1">
      <alignment horizontal="center" vertical="top"/>
    </xf>
    <xf numFmtId="166" fontId="20" fillId="6" borderId="102" xfId="0" applyNumberFormat="1" applyFont="1" applyFill="1" applyBorder="1" applyAlignment="1">
      <alignment horizontal="center" vertical="top"/>
    </xf>
    <xf numFmtId="166" fontId="20" fillId="6" borderId="7" xfId="0" applyNumberFormat="1" applyFont="1" applyFill="1" applyBorder="1" applyAlignment="1">
      <alignment horizontal="center" vertical="top"/>
    </xf>
    <xf numFmtId="3" fontId="4" fillId="6" borderId="10"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52" xfId="0" applyNumberFormat="1" applyFont="1" applyFill="1" applyBorder="1" applyAlignment="1">
      <alignment vertical="top" wrapText="1"/>
    </xf>
    <xf numFmtId="0" fontId="4" fillId="6" borderId="21" xfId="0" applyFont="1" applyFill="1" applyBorder="1" applyAlignment="1">
      <alignment horizontal="left" vertical="top" wrapText="1"/>
    </xf>
    <xf numFmtId="3" fontId="6" fillId="9" borderId="24" xfId="0" applyNumberFormat="1" applyFont="1" applyFill="1" applyBorder="1" applyAlignment="1">
      <alignment horizontal="right" vertical="top" wrapText="1"/>
    </xf>
    <xf numFmtId="166" fontId="20" fillId="6" borderId="52" xfId="0" applyNumberFormat="1" applyFont="1" applyFill="1" applyBorder="1" applyAlignment="1">
      <alignment horizontal="center" vertical="top"/>
    </xf>
    <xf numFmtId="166" fontId="20" fillId="6" borderId="20" xfId="0" applyNumberFormat="1" applyFont="1" applyFill="1" applyBorder="1" applyAlignment="1">
      <alignment horizontal="center" vertical="top"/>
    </xf>
    <xf numFmtId="166" fontId="20" fillId="6" borderId="31" xfId="0" applyNumberFormat="1" applyFont="1" applyFill="1" applyBorder="1" applyAlignment="1">
      <alignment horizontal="center" vertical="top"/>
    </xf>
    <xf numFmtId="3" fontId="6" fillId="4" borderId="35" xfId="0" applyNumberFormat="1" applyFont="1" applyFill="1" applyBorder="1" applyAlignment="1">
      <alignment vertical="top"/>
    </xf>
    <xf numFmtId="3" fontId="6" fillId="5" borderId="58" xfId="0" applyNumberFormat="1" applyFont="1" applyFill="1" applyBorder="1" applyAlignment="1">
      <alignment vertical="top"/>
    </xf>
    <xf numFmtId="3" fontId="6" fillId="6" borderId="58" xfId="0" applyNumberFormat="1" applyFont="1" applyFill="1" applyBorder="1" applyAlignment="1">
      <alignment vertical="top"/>
    </xf>
    <xf numFmtId="3" fontId="6" fillId="9" borderId="66" xfId="0" applyNumberFormat="1" applyFont="1" applyFill="1" applyBorder="1" applyAlignment="1">
      <alignment horizontal="right" vertical="top" wrapText="1"/>
    </xf>
    <xf numFmtId="166" fontId="4" fillId="6" borderId="113" xfId="0" applyNumberFormat="1" applyFont="1" applyFill="1" applyBorder="1" applyAlignment="1">
      <alignment horizontal="center" vertical="top"/>
    </xf>
    <xf numFmtId="3" fontId="6" fillId="9" borderId="70" xfId="0" applyNumberFormat="1" applyFont="1" applyFill="1" applyBorder="1" applyAlignment="1">
      <alignment horizontal="right" vertical="top" wrapText="1"/>
    </xf>
    <xf numFmtId="0" fontId="4" fillId="0" borderId="49" xfId="0" applyFont="1" applyBorder="1" applyAlignment="1">
      <alignment vertical="top" wrapText="1"/>
    </xf>
    <xf numFmtId="0" fontId="4" fillId="10" borderId="67" xfId="0" applyFont="1" applyFill="1" applyBorder="1" applyAlignment="1">
      <alignment vertical="center" wrapText="1"/>
    </xf>
    <xf numFmtId="0" fontId="4" fillId="10" borderId="27" xfId="0" applyFont="1" applyFill="1" applyBorder="1" applyAlignment="1">
      <alignment horizontal="center" vertical="center"/>
    </xf>
    <xf numFmtId="0" fontId="4" fillId="10" borderId="29" xfId="0" applyFont="1" applyFill="1" applyBorder="1" applyAlignment="1">
      <alignment horizontal="center" vertical="center"/>
    </xf>
    <xf numFmtId="166" fontId="6" fillId="4" borderId="76" xfId="0" applyNumberFormat="1" applyFont="1" applyFill="1" applyBorder="1" applyAlignment="1">
      <alignment horizontal="center" vertical="top"/>
    </xf>
    <xf numFmtId="3" fontId="20" fillId="6" borderId="12" xfId="0" applyNumberFormat="1" applyFont="1" applyFill="1" applyBorder="1" applyAlignment="1">
      <alignment horizontal="center" vertical="top"/>
    </xf>
    <xf numFmtId="3" fontId="6" fillId="6" borderId="109"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6" borderId="21" xfId="0" applyNumberFormat="1" applyFont="1" applyFill="1" applyBorder="1" applyAlignment="1">
      <alignment vertical="top" wrapText="1"/>
    </xf>
    <xf numFmtId="3" fontId="4" fillId="0" borderId="105" xfId="0" applyNumberFormat="1" applyFont="1" applyFill="1" applyBorder="1" applyAlignment="1">
      <alignment horizontal="center" vertical="top"/>
    </xf>
    <xf numFmtId="49" fontId="6" fillId="4" borderId="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166" fontId="20" fillId="6" borderId="19" xfId="0" applyNumberFormat="1" applyFont="1" applyFill="1" applyBorder="1" applyAlignment="1">
      <alignment horizontal="center" vertical="top"/>
    </xf>
    <xf numFmtId="49" fontId="6" fillId="6" borderId="3" xfId="0" applyNumberFormat="1" applyFont="1" applyFill="1" applyBorder="1" applyAlignment="1">
      <alignment horizontal="center" vertical="top"/>
    </xf>
    <xf numFmtId="3" fontId="4" fillId="0" borderId="8" xfId="0" applyNumberFormat="1" applyFont="1" applyFill="1" applyBorder="1" applyAlignment="1">
      <alignment horizontal="center" vertical="top" wrapText="1"/>
    </xf>
    <xf numFmtId="0" fontId="4" fillId="10" borderId="64" xfId="0" applyFont="1" applyFill="1" applyBorder="1" applyAlignment="1">
      <alignment horizontal="center" vertical="top"/>
    </xf>
    <xf numFmtId="166" fontId="20" fillId="6" borderId="30" xfId="0" applyNumberFormat="1" applyFont="1" applyFill="1" applyBorder="1" applyAlignment="1">
      <alignment horizontal="center" vertical="top"/>
    </xf>
    <xf numFmtId="3" fontId="4" fillId="0" borderId="35" xfId="0" applyNumberFormat="1" applyFont="1" applyBorder="1" applyAlignment="1">
      <alignment horizontal="left" vertical="top" wrapText="1"/>
    </xf>
    <xf numFmtId="3" fontId="4" fillId="0" borderId="58" xfId="0" applyNumberFormat="1" applyFont="1" applyBorder="1" applyAlignment="1">
      <alignment vertical="top" wrapText="1"/>
    </xf>
    <xf numFmtId="3" fontId="4" fillId="0" borderId="59" xfId="0" applyNumberFormat="1" applyFont="1" applyBorder="1" applyAlignment="1">
      <alignment vertical="top" wrapText="1"/>
    </xf>
    <xf numFmtId="3" fontId="4" fillId="6" borderId="31" xfId="0" applyNumberFormat="1" applyFont="1" applyFill="1" applyBorder="1" applyAlignment="1">
      <alignment horizontal="left" vertical="top" wrapText="1"/>
    </xf>
    <xf numFmtId="3" fontId="4" fillId="6" borderId="19" xfId="0" applyNumberFormat="1" applyFont="1" applyFill="1" applyBorder="1" applyAlignment="1">
      <alignment horizontal="left" vertical="top" wrapText="1"/>
    </xf>
    <xf numFmtId="3" fontId="4" fillId="6" borderId="20" xfId="0" applyNumberFormat="1" applyFont="1" applyFill="1" applyBorder="1" applyAlignment="1">
      <alignment horizontal="left" vertical="top" wrapText="1"/>
    </xf>
    <xf numFmtId="3" fontId="4" fillId="0" borderId="31"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0" borderId="20" xfId="0" applyNumberFormat="1" applyFont="1" applyBorder="1" applyAlignment="1">
      <alignment horizontal="left" vertical="top" wrapText="1"/>
    </xf>
    <xf numFmtId="3" fontId="6" fillId="0" borderId="0" xfId="0" applyNumberFormat="1" applyFont="1" applyFill="1" applyBorder="1" applyAlignment="1">
      <alignment horizontal="center" vertical="top" wrapText="1"/>
    </xf>
    <xf numFmtId="3" fontId="6" fillId="0" borderId="79" xfId="0" applyNumberFormat="1" applyFont="1" applyBorder="1" applyAlignment="1">
      <alignment horizontal="center" vertical="center" wrapText="1"/>
    </xf>
    <xf numFmtId="3" fontId="6" fillId="0" borderId="76" xfId="0" applyNumberFormat="1" applyFont="1" applyBorder="1" applyAlignment="1">
      <alignment horizontal="center" vertical="center" wrapText="1"/>
    </xf>
    <xf numFmtId="3" fontId="6" fillId="0" borderId="77" xfId="0" applyNumberFormat="1" applyFont="1" applyBorder="1" applyAlignment="1">
      <alignment horizontal="center" vertical="center" wrapText="1"/>
    </xf>
    <xf numFmtId="3" fontId="6" fillId="3" borderId="2" xfId="0" applyNumberFormat="1" applyFont="1" applyFill="1" applyBorder="1" applyAlignment="1">
      <alignment horizontal="right" vertical="top" wrapText="1"/>
    </xf>
    <xf numFmtId="3" fontId="4" fillId="3" borderId="3" xfId="0" applyNumberFormat="1" applyFont="1" applyFill="1" applyBorder="1" applyAlignment="1">
      <alignment vertical="top" wrapText="1"/>
    </xf>
    <xf numFmtId="3" fontId="4" fillId="3" borderId="4" xfId="0" applyNumberFormat="1" applyFont="1" applyFill="1" applyBorder="1" applyAlignment="1">
      <alignment vertical="top" wrapText="1"/>
    </xf>
    <xf numFmtId="3" fontId="6" fillId="9" borderId="31" xfId="0" applyNumberFormat="1" applyFont="1" applyFill="1" applyBorder="1" applyAlignment="1">
      <alignment horizontal="right" vertical="top" wrapText="1"/>
    </xf>
    <xf numFmtId="3" fontId="6" fillId="9" borderId="19" xfId="0" applyNumberFormat="1" applyFont="1" applyFill="1" applyBorder="1" applyAlignment="1">
      <alignment horizontal="right" vertical="top" wrapText="1"/>
    </xf>
    <xf numFmtId="3" fontId="6" fillId="9" borderId="20" xfId="0" applyNumberFormat="1" applyFont="1" applyFill="1" applyBorder="1" applyAlignment="1">
      <alignment horizontal="right" vertical="top" wrapText="1"/>
    </xf>
    <xf numFmtId="3" fontId="6" fillId="6" borderId="3" xfId="0" applyNumberFormat="1" applyFont="1" applyFill="1" applyBorder="1" applyAlignment="1">
      <alignment vertical="top" wrapText="1"/>
    </xf>
    <xf numFmtId="0" fontId="0" fillId="0" borderId="58" xfId="0" applyBorder="1" applyAlignment="1">
      <alignment vertical="top" wrapText="1"/>
    </xf>
    <xf numFmtId="3" fontId="6" fillId="4" borderId="75" xfId="0" applyNumberFormat="1" applyFont="1" applyFill="1" applyBorder="1" applyAlignment="1">
      <alignment horizontal="right" vertical="top"/>
    </xf>
    <xf numFmtId="3" fontId="6" fillId="4" borderId="76" xfId="0" applyNumberFormat="1" applyFont="1" applyFill="1" applyBorder="1" applyAlignment="1">
      <alignment horizontal="right" vertical="top"/>
    </xf>
    <xf numFmtId="3" fontId="6" fillId="4" borderId="77" xfId="0" applyNumberFormat="1" applyFont="1" applyFill="1" applyBorder="1" applyAlignment="1">
      <alignment horizontal="right" vertical="top"/>
    </xf>
    <xf numFmtId="3" fontId="6" fillId="3" borderId="75" xfId="0" applyNumberFormat="1" applyFont="1" applyFill="1" applyBorder="1" applyAlignment="1">
      <alignment horizontal="right" vertical="top"/>
    </xf>
    <xf numFmtId="3" fontId="6" fillId="3" borderId="76" xfId="0" applyNumberFormat="1" applyFont="1" applyFill="1" applyBorder="1" applyAlignment="1">
      <alignment horizontal="right" vertical="top"/>
    </xf>
    <xf numFmtId="3" fontId="6" fillId="3" borderId="77" xfId="0" applyNumberFormat="1" applyFont="1" applyFill="1" applyBorder="1" applyAlignment="1">
      <alignment horizontal="right" vertical="top"/>
    </xf>
    <xf numFmtId="3" fontId="6" fillId="9" borderId="24" xfId="0" applyNumberFormat="1" applyFont="1" applyFill="1" applyBorder="1" applyAlignment="1">
      <alignment horizontal="right" vertical="top" wrapText="1"/>
    </xf>
    <xf numFmtId="3" fontId="6" fillId="9" borderId="1" xfId="0" applyNumberFormat="1" applyFont="1" applyFill="1" applyBorder="1" applyAlignment="1">
      <alignment horizontal="right" vertical="top" wrapText="1"/>
    </xf>
    <xf numFmtId="3" fontId="6" fillId="9" borderId="25" xfId="0" applyNumberFormat="1" applyFont="1" applyFill="1" applyBorder="1" applyAlignment="1">
      <alignment horizontal="right" vertical="top" wrapText="1"/>
    </xf>
    <xf numFmtId="3" fontId="4" fillId="9" borderId="35" xfId="0" applyNumberFormat="1" applyFont="1" applyFill="1" applyBorder="1" applyAlignment="1">
      <alignment horizontal="left" vertical="top" wrapText="1"/>
    </xf>
    <xf numFmtId="3" fontId="4" fillId="9" borderId="58" xfId="0" applyNumberFormat="1" applyFont="1" applyFill="1" applyBorder="1" applyAlignment="1">
      <alignment vertical="top" wrapText="1"/>
    </xf>
    <xf numFmtId="3" fontId="4" fillId="9" borderId="59" xfId="0" applyNumberFormat="1" applyFont="1" applyFill="1" applyBorder="1" applyAlignment="1">
      <alignment vertical="top" wrapText="1"/>
    </xf>
    <xf numFmtId="3" fontId="6" fillId="3" borderId="32" xfId="0" applyNumberFormat="1" applyFont="1" applyFill="1" applyBorder="1" applyAlignment="1">
      <alignment horizontal="right" vertical="top" wrapText="1"/>
    </xf>
    <xf numFmtId="3" fontId="4" fillId="3" borderId="52" xfId="0" applyNumberFormat="1" applyFont="1" applyFill="1" applyBorder="1" applyAlignment="1">
      <alignment vertical="top" wrapText="1"/>
    </xf>
    <xf numFmtId="3" fontId="4" fillId="3" borderId="107" xfId="0" applyNumberFormat="1" applyFont="1" applyFill="1" applyBorder="1" applyAlignment="1">
      <alignment vertical="top" wrapText="1"/>
    </xf>
    <xf numFmtId="3" fontId="4" fillId="8" borderId="31" xfId="0" applyNumberFormat="1"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3" fontId="4" fillId="0" borderId="32" xfId="0" applyNumberFormat="1" applyFont="1" applyBorder="1" applyAlignment="1">
      <alignment horizontal="left" vertical="top" wrapText="1"/>
    </xf>
    <xf numFmtId="3" fontId="4" fillId="0" borderId="52" xfId="0" applyNumberFormat="1" applyFont="1" applyBorder="1" applyAlignment="1">
      <alignment vertical="top" wrapText="1"/>
    </xf>
    <xf numFmtId="3" fontId="4" fillId="0" borderId="16" xfId="0" applyNumberFormat="1" applyFont="1" applyBorder="1" applyAlignment="1">
      <alignment vertical="top" wrapText="1"/>
    </xf>
    <xf numFmtId="3" fontId="4" fillId="8" borderId="19" xfId="0" applyNumberFormat="1" applyFont="1" applyFill="1" applyBorder="1" applyAlignment="1">
      <alignment horizontal="left" vertical="top" wrapText="1"/>
    </xf>
    <xf numFmtId="3" fontId="6" fillId="3" borderId="79" xfId="0" applyNumberFormat="1" applyFont="1" applyFill="1" applyBorder="1" applyAlignment="1">
      <alignment horizontal="center" vertical="top"/>
    </xf>
    <xf numFmtId="3" fontId="6" fillId="3" borderId="76" xfId="0" applyNumberFormat="1" applyFont="1" applyFill="1" applyBorder="1" applyAlignment="1">
      <alignment horizontal="center" vertical="top"/>
    </xf>
    <xf numFmtId="3" fontId="6" fillId="3" borderId="77" xfId="0" applyNumberFormat="1" applyFont="1" applyFill="1" applyBorder="1" applyAlignment="1">
      <alignment horizontal="center" vertical="top"/>
    </xf>
    <xf numFmtId="49" fontId="6" fillId="0" borderId="84" xfId="0" applyNumberFormat="1" applyFont="1" applyBorder="1" applyAlignment="1">
      <alignment horizontal="center" vertical="top"/>
    </xf>
    <xf numFmtId="49" fontId="6" fillId="0" borderId="85" xfId="0" applyNumberFormat="1" applyFont="1" applyBorder="1" applyAlignment="1">
      <alignment horizontal="center" vertical="top"/>
    </xf>
    <xf numFmtId="3" fontId="6" fillId="5" borderId="75" xfId="0" applyNumberFormat="1" applyFont="1" applyFill="1" applyBorder="1" applyAlignment="1">
      <alignment horizontal="right" vertical="top"/>
    </xf>
    <xf numFmtId="3" fontId="6" fillId="5" borderId="76" xfId="0" applyNumberFormat="1" applyFont="1" applyFill="1" applyBorder="1" applyAlignment="1">
      <alignment horizontal="right" vertical="top"/>
    </xf>
    <xf numFmtId="3" fontId="6" fillId="5" borderId="77" xfId="0" applyNumberFormat="1" applyFont="1" applyFill="1" applyBorder="1" applyAlignment="1">
      <alignment horizontal="right" vertical="top"/>
    </xf>
    <xf numFmtId="3" fontId="6" fillId="5" borderId="79" xfId="0" applyNumberFormat="1" applyFont="1" applyFill="1" applyBorder="1" applyAlignment="1">
      <alignment horizontal="center" vertical="top"/>
    </xf>
    <xf numFmtId="3" fontId="6" fillId="5" borderId="76" xfId="0" applyNumberFormat="1" applyFont="1" applyFill="1" applyBorder="1" applyAlignment="1">
      <alignment horizontal="center" vertical="top"/>
    </xf>
    <xf numFmtId="3" fontId="6" fillId="5" borderId="77" xfId="0" applyNumberFormat="1" applyFont="1" applyFill="1" applyBorder="1" applyAlignment="1">
      <alignment horizontal="center" vertical="top"/>
    </xf>
    <xf numFmtId="0" fontId="4" fillId="6" borderId="40" xfId="0" applyFont="1" applyFill="1" applyBorder="1" applyAlignment="1">
      <alignment vertical="top" wrapText="1"/>
    </xf>
    <xf numFmtId="0" fontId="4" fillId="6" borderId="58" xfId="0" applyFont="1" applyFill="1" applyBorder="1" applyAlignment="1">
      <alignment vertical="top" wrapText="1"/>
    </xf>
    <xf numFmtId="49" fontId="6" fillId="4" borderId="2" xfId="0" applyNumberFormat="1" applyFont="1" applyFill="1" applyBorder="1" applyAlignment="1">
      <alignment horizontal="center" vertical="top"/>
    </xf>
    <xf numFmtId="49" fontId="6" fillId="4" borderId="21"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0" fontId="4" fillId="6" borderId="65" xfId="0" applyFont="1" applyFill="1" applyBorder="1" applyAlignment="1">
      <alignment horizontal="left" vertical="top" wrapText="1"/>
    </xf>
    <xf numFmtId="0" fontId="4" fillId="6" borderId="27" xfId="0" applyFont="1" applyFill="1" applyBorder="1" applyAlignment="1">
      <alignment horizontal="left" vertical="top" wrapText="1"/>
    </xf>
    <xf numFmtId="0" fontId="5" fillId="0" borderId="3"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3" fontId="6" fillId="4" borderId="79" xfId="0" applyNumberFormat="1" applyFont="1" applyFill="1" applyBorder="1" applyAlignment="1">
      <alignment horizontal="center" vertical="top"/>
    </xf>
    <xf numFmtId="3" fontId="6" fillId="4" borderId="76" xfId="0" applyNumberFormat="1" applyFont="1" applyFill="1" applyBorder="1" applyAlignment="1">
      <alignment horizontal="center" vertical="top"/>
    </xf>
    <xf numFmtId="3" fontId="6" fillId="4" borderId="77" xfId="0" applyNumberFormat="1" applyFont="1" applyFill="1" applyBorder="1" applyAlignment="1">
      <alignment horizontal="center" vertical="top"/>
    </xf>
    <xf numFmtId="3" fontId="6" fillId="5" borderId="75" xfId="0" applyNumberFormat="1" applyFont="1" applyFill="1" applyBorder="1" applyAlignment="1">
      <alignment horizontal="left" vertical="top"/>
    </xf>
    <xf numFmtId="3" fontId="6" fillId="5" borderId="76" xfId="0" applyNumberFormat="1" applyFont="1" applyFill="1" applyBorder="1" applyAlignment="1">
      <alignment horizontal="left" vertical="top"/>
    </xf>
    <xf numFmtId="3" fontId="6" fillId="5" borderId="0" xfId="0" applyNumberFormat="1" applyFont="1" applyFill="1" applyBorder="1" applyAlignment="1">
      <alignment horizontal="left" vertical="top"/>
    </xf>
    <xf numFmtId="3" fontId="6" fillId="5" borderId="77" xfId="0" applyNumberFormat="1" applyFont="1" applyFill="1" applyBorder="1" applyAlignment="1">
      <alignment horizontal="left" vertical="top"/>
    </xf>
    <xf numFmtId="0" fontId="4" fillId="0" borderId="40" xfId="0" applyFont="1" applyFill="1" applyBorder="1" applyAlignment="1">
      <alignment vertical="top" wrapText="1"/>
    </xf>
    <xf numFmtId="49" fontId="6" fillId="4" borderId="10"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3" fontId="6" fillId="5" borderId="23" xfId="0" applyNumberFormat="1" applyFont="1" applyFill="1" applyBorder="1" applyAlignment="1">
      <alignment horizontal="right" vertical="top"/>
    </xf>
    <xf numFmtId="3" fontId="6" fillId="5" borderId="1" xfId="0" applyNumberFormat="1" applyFont="1" applyFill="1" applyBorder="1" applyAlignment="1">
      <alignment horizontal="right"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3" fontId="4" fillId="0" borderId="58" xfId="0" applyNumberFormat="1" applyFont="1" applyFill="1" applyBorder="1" applyAlignment="1">
      <alignment horizontal="left" vertical="top" wrapText="1"/>
    </xf>
    <xf numFmtId="49" fontId="5" fillId="0" borderId="58" xfId="0" applyNumberFormat="1" applyFont="1" applyFill="1" applyBorder="1" applyAlignment="1">
      <alignment horizontal="center" vertical="center" textRotation="90" wrapText="1"/>
    </xf>
    <xf numFmtId="49" fontId="6" fillId="6" borderId="106"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0" fontId="4" fillId="6" borderId="40" xfId="0" applyFont="1" applyFill="1" applyBorder="1" applyAlignment="1">
      <alignment horizontal="left" vertical="top" wrapText="1"/>
    </xf>
    <xf numFmtId="0" fontId="0" fillId="0" borderId="58" xfId="0" applyBorder="1" applyAlignment="1">
      <alignment horizontal="left" vertical="top" wrapText="1"/>
    </xf>
    <xf numFmtId="49" fontId="5" fillId="0" borderId="40" xfId="0" applyNumberFormat="1" applyFont="1" applyFill="1" applyBorder="1" applyAlignment="1">
      <alignment horizontal="center" vertical="center" textRotation="90" wrapText="1"/>
    </xf>
    <xf numFmtId="0" fontId="0" fillId="0" borderId="58" xfId="0" applyBorder="1" applyAlignment="1">
      <alignment horizontal="center" vertical="center" textRotation="90" wrapText="1"/>
    </xf>
    <xf numFmtId="0" fontId="4" fillId="6" borderId="15" xfId="0" applyFont="1" applyFill="1" applyBorder="1" applyAlignment="1">
      <alignment vertical="top" wrapText="1"/>
    </xf>
    <xf numFmtId="0" fontId="0" fillId="0" borderId="35" xfId="0" applyBorder="1" applyAlignment="1">
      <alignment vertical="top" wrapText="1"/>
    </xf>
    <xf numFmtId="3" fontId="4" fillId="6" borderId="10" xfId="0" applyNumberFormat="1" applyFont="1" applyFill="1" applyBorder="1" applyAlignment="1">
      <alignment vertical="top" wrapText="1"/>
    </xf>
    <xf numFmtId="3" fontId="6" fillId="5" borderId="25" xfId="0" applyNumberFormat="1" applyFont="1" applyFill="1" applyBorder="1" applyAlignment="1">
      <alignment horizontal="right" vertical="top"/>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3" fontId="5" fillId="6" borderId="40" xfId="0" applyNumberFormat="1" applyFont="1" applyFill="1" applyBorder="1" applyAlignment="1">
      <alignment horizontal="center" vertical="center" textRotation="90" wrapText="1"/>
    </xf>
    <xf numFmtId="0" fontId="16" fillId="6" borderId="11" xfId="0" applyFont="1" applyFill="1" applyBorder="1" applyAlignment="1">
      <alignment horizontal="center" wrapText="1"/>
    </xf>
    <xf numFmtId="3" fontId="6" fillId="0" borderId="4" xfId="1" applyNumberFormat="1" applyFont="1" applyBorder="1" applyAlignment="1">
      <alignment horizontal="center" vertical="top"/>
    </xf>
    <xf numFmtId="3" fontId="6" fillId="0" borderId="23" xfId="1" applyNumberFormat="1" applyFont="1" applyBorder="1" applyAlignment="1">
      <alignment horizontal="center" vertical="top"/>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3"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6" borderId="65" xfId="0" applyNumberFormat="1" applyFont="1" applyFill="1" applyBorder="1" applyAlignment="1">
      <alignment horizontal="center" vertical="top"/>
    </xf>
    <xf numFmtId="3" fontId="6" fillId="6" borderId="27"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6" fillId="6" borderId="22" xfId="0" applyNumberFormat="1" applyFont="1" applyFill="1" applyBorder="1" applyAlignment="1">
      <alignment horizontal="center" vertical="top"/>
    </xf>
    <xf numFmtId="3" fontId="4" fillId="6" borderId="4" xfId="0" applyNumberFormat="1" applyFont="1" applyFill="1" applyBorder="1" applyAlignment="1">
      <alignment vertical="top" wrapText="1"/>
    </xf>
    <xf numFmtId="3" fontId="4" fillId="6" borderId="23" xfId="0" applyNumberFormat="1" applyFont="1" applyFill="1" applyBorder="1" applyAlignment="1">
      <alignment vertical="top" wrapText="1"/>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0" fontId="4" fillId="6" borderId="87" xfId="0" applyFont="1" applyFill="1" applyBorder="1" applyAlignment="1">
      <alignment horizontal="left" vertical="top" wrapText="1"/>
    </xf>
    <xf numFmtId="0" fontId="4" fillId="6" borderId="35" xfId="0" applyFont="1" applyFill="1" applyBorder="1" applyAlignment="1">
      <alignment horizontal="left" vertical="top" wrapText="1"/>
    </xf>
    <xf numFmtId="3" fontId="4" fillId="6" borderId="59"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0" fontId="0" fillId="0" borderId="11" xfId="0" applyBorder="1" applyAlignment="1">
      <alignment vertical="top" wrapText="1"/>
    </xf>
    <xf numFmtId="3" fontId="4" fillId="6" borderId="52" xfId="0" applyNumberFormat="1" applyFont="1" applyFill="1" applyBorder="1" applyAlignment="1">
      <alignment vertical="top" wrapText="1"/>
    </xf>
    <xf numFmtId="3" fontId="11" fillId="6" borderId="52" xfId="0" applyNumberFormat="1" applyFont="1" applyFill="1" applyBorder="1" applyAlignment="1">
      <alignment vertical="top" wrapText="1"/>
    </xf>
    <xf numFmtId="3" fontId="4" fillId="6" borderId="68"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0" fontId="16" fillId="6" borderId="58" xfId="0" applyFont="1" applyFill="1" applyBorder="1" applyAlignment="1">
      <alignment vertical="top" wrapText="1"/>
    </xf>
    <xf numFmtId="3" fontId="4" fillId="6" borderId="40" xfId="0" applyNumberFormat="1" applyFont="1" applyFill="1" applyBorder="1" applyAlignment="1">
      <alignment horizontal="left" vertical="top" wrapText="1"/>
    </xf>
    <xf numFmtId="0" fontId="16" fillId="6" borderId="58" xfId="0" applyFont="1" applyFill="1" applyBorder="1" applyAlignment="1">
      <alignment horizontal="left" vertical="top" wrapText="1"/>
    </xf>
    <xf numFmtId="3" fontId="4" fillId="0" borderId="10" xfId="0" applyNumberFormat="1" applyFont="1" applyBorder="1" applyAlignment="1">
      <alignment vertical="top" wrapText="1"/>
    </xf>
    <xf numFmtId="3" fontId="4" fillId="0" borderId="21" xfId="0" applyNumberFormat="1" applyFont="1" applyBorder="1" applyAlignment="1">
      <alignment vertical="top" wrapText="1"/>
    </xf>
    <xf numFmtId="49" fontId="6" fillId="6" borderId="22" xfId="0" applyNumberFormat="1" applyFont="1" applyFill="1" applyBorder="1" applyAlignment="1">
      <alignment horizontal="center" vertical="top"/>
    </xf>
    <xf numFmtId="3" fontId="4" fillId="6" borderId="3" xfId="0" applyNumberFormat="1" applyFont="1" applyFill="1" applyBorder="1" applyAlignment="1">
      <alignment horizontal="left" vertical="top" wrapText="1"/>
    </xf>
    <xf numFmtId="3" fontId="4" fillId="6" borderId="22" xfId="0" applyNumberFormat="1" applyFont="1" applyFill="1" applyBorder="1" applyAlignment="1">
      <alignment horizontal="left" vertical="top" wrapText="1"/>
    </xf>
    <xf numFmtId="3" fontId="5" fillId="0" borderId="11" xfId="0" applyNumberFormat="1" applyFont="1" applyFill="1" applyBorder="1" applyAlignment="1">
      <alignment horizontal="right" vertical="top"/>
    </xf>
    <xf numFmtId="3" fontId="5" fillId="0" borderId="22" xfId="0" applyNumberFormat="1" applyFont="1" applyFill="1" applyBorder="1" applyAlignment="1">
      <alignment horizontal="right" vertical="top"/>
    </xf>
    <xf numFmtId="3" fontId="6" fillId="0" borderId="4" xfId="0" applyNumberFormat="1" applyFont="1" applyFill="1" applyBorder="1" applyAlignment="1">
      <alignment horizontal="center" vertical="top"/>
    </xf>
    <xf numFmtId="3" fontId="6" fillId="0" borderId="23" xfId="0" applyNumberFormat="1" applyFont="1" applyFill="1" applyBorder="1" applyAlignment="1">
      <alignment horizontal="center" vertical="top"/>
    </xf>
    <xf numFmtId="3" fontId="6" fillId="6" borderId="11" xfId="0" applyNumberFormat="1" applyFont="1" applyFill="1" applyBorder="1" applyAlignment="1">
      <alignment vertical="top" wrapText="1"/>
    </xf>
    <xf numFmtId="0" fontId="4" fillId="0" borderId="119" xfId="0" applyFont="1" applyFill="1" applyBorder="1" applyAlignment="1">
      <alignment horizontal="left" vertical="top" wrapText="1"/>
    </xf>
    <xf numFmtId="0" fontId="4" fillId="0" borderId="81" xfId="0" applyFont="1" applyFill="1" applyBorder="1" applyAlignment="1">
      <alignment horizontal="left" vertical="top" wrapText="1"/>
    </xf>
    <xf numFmtId="3" fontId="10" fillId="6" borderId="40" xfId="0" applyNumberFormat="1" applyFont="1" applyFill="1" applyBorder="1" applyAlignment="1">
      <alignment horizontal="left" vertical="top" wrapText="1"/>
    </xf>
    <xf numFmtId="0" fontId="0" fillId="0" borderId="11" xfId="0" applyBorder="1" applyAlignment="1">
      <alignment horizontal="left" vertical="top" wrapText="1"/>
    </xf>
    <xf numFmtId="3" fontId="6" fillId="6" borderId="11"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6" fillId="0" borderId="12" xfId="0" applyNumberFormat="1" applyFont="1" applyFill="1" applyBorder="1" applyAlignment="1">
      <alignment horizontal="center" vertical="top"/>
    </xf>
    <xf numFmtId="0" fontId="16" fillId="0" borderId="11" xfId="0" applyFont="1" applyBorder="1" applyAlignment="1">
      <alignment horizontal="left" vertical="top" wrapText="1"/>
    </xf>
    <xf numFmtId="3" fontId="4" fillId="6" borderId="15" xfId="0" applyNumberFormat="1" applyFont="1" applyFill="1" applyBorder="1" applyAlignment="1">
      <alignment vertical="top" wrapText="1"/>
    </xf>
    <xf numFmtId="0" fontId="0" fillId="6" borderId="35" xfId="0" applyFill="1" applyBorder="1" applyAlignment="1">
      <alignment vertical="top" wrapText="1"/>
    </xf>
    <xf numFmtId="0" fontId="16" fillId="6" borderId="11" xfId="0" applyFont="1" applyFill="1" applyBorder="1" applyAlignment="1">
      <alignment horizontal="left" vertical="top" wrapText="1"/>
    </xf>
    <xf numFmtId="0" fontId="16" fillId="0" borderId="58" xfId="0" applyFont="1" applyBorder="1" applyAlignment="1">
      <alignment horizontal="left" vertical="top" wrapText="1"/>
    </xf>
    <xf numFmtId="0" fontId="4" fillId="6" borderId="21" xfId="0" applyFont="1" applyFill="1" applyBorder="1" applyAlignment="1">
      <alignment horizontal="left" vertical="top" wrapText="1"/>
    </xf>
    <xf numFmtId="3" fontId="4" fillId="0" borderId="2"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3" fontId="4" fillId="6" borderId="3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16" fillId="6" borderId="22" xfId="0" applyNumberFormat="1" applyFont="1" applyFill="1" applyBorder="1" applyAlignment="1">
      <alignment horizontal="left" vertical="top" wrapText="1"/>
    </xf>
    <xf numFmtId="3" fontId="6" fillId="0" borderId="4" xfId="0" applyNumberFormat="1" applyFont="1" applyBorder="1" applyAlignment="1">
      <alignment horizontal="center" vertical="top"/>
    </xf>
    <xf numFmtId="3" fontId="6" fillId="0" borderId="23" xfId="0" applyNumberFormat="1" applyFont="1" applyBorder="1" applyAlignment="1">
      <alignment horizontal="center" vertical="top"/>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6" fillId="5" borderId="12" xfId="0" applyNumberFormat="1" applyFont="1" applyFill="1" applyBorder="1" applyAlignment="1">
      <alignment horizontal="center" vertical="top"/>
    </xf>
    <xf numFmtId="3" fontId="5" fillId="0" borderId="11" xfId="0" applyNumberFormat="1" applyFont="1" applyFill="1" applyBorder="1" applyAlignment="1">
      <alignment horizontal="center" vertical="top" wrapText="1"/>
    </xf>
    <xf numFmtId="3" fontId="6" fillId="6" borderId="12" xfId="0" applyNumberFormat="1" applyFont="1" applyFill="1" applyBorder="1" applyAlignment="1">
      <alignment horizontal="center" vertical="top"/>
    </xf>
    <xf numFmtId="3" fontId="6" fillId="0" borderId="12" xfId="0" applyNumberFormat="1" applyFont="1" applyBorder="1" applyAlignment="1">
      <alignment horizontal="center" vertical="top"/>
    </xf>
    <xf numFmtId="3" fontId="4" fillId="0" borderId="4" xfId="0" applyNumberFormat="1" applyFont="1" applyBorder="1" applyAlignment="1">
      <alignment horizontal="center" vertical="center" textRotation="90" shrinkToFit="1"/>
    </xf>
    <xf numFmtId="3" fontId="4" fillId="0" borderId="12" xfId="0" applyNumberFormat="1" applyFont="1" applyBorder="1" applyAlignment="1">
      <alignment horizontal="center" vertical="center" textRotation="90" shrinkToFit="1"/>
    </xf>
    <xf numFmtId="3" fontId="4" fillId="0" borderId="23"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3" fontId="4" fillId="0" borderId="26" xfId="0" applyNumberFormat="1" applyFont="1" applyBorder="1" applyAlignment="1">
      <alignment horizontal="center" vertical="center" textRotation="90" wrapText="1" shrinkToFit="1"/>
    </xf>
    <xf numFmtId="0" fontId="4" fillId="0" borderId="7" xfId="0" applyFont="1" applyBorder="1" applyAlignment="1">
      <alignment horizontal="center" vertical="center" textRotation="90" wrapText="1"/>
    </xf>
    <xf numFmtId="0" fontId="11" fillId="0" borderId="14"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49" fontId="4" fillId="0" borderId="103" xfId="0" applyNumberFormat="1" applyFont="1" applyBorder="1" applyAlignment="1">
      <alignment horizontal="center" vertical="top" wrapText="1"/>
    </xf>
    <xf numFmtId="0" fontId="0" fillId="0" borderId="103" xfId="0" applyBorder="1" applyAlignment="1">
      <alignment horizontal="center" vertical="top" wrapText="1"/>
    </xf>
    <xf numFmtId="49" fontId="4" fillId="0" borderId="105" xfId="0" applyNumberFormat="1" applyFont="1" applyBorder="1" applyAlignment="1">
      <alignment horizontal="center" vertical="top" wrapText="1"/>
    </xf>
    <xf numFmtId="0" fontId="0" fillId="0" borderId="105" xfId="0" applyBorder="1" applyAlignment="1">
      <alignment horizontal="center" vertical="top" wrapText="1"/>
    </xf>
    <xf numFmtId="0" fontId="4" fillId="10" borderId="11" xfId="0" applyFont="1" applyFill="1" applyBorder="1" applyAlignment="1">
      <alignment vertical="top" wrapText="1"/>
    </xf>
    <xf numFmtId="3" fontId="4" fillId="0" borderId="86" xfId="0" applyNumberFormat="1" applyFont="1" applyBorder="1" applyAlignment="1">
      <alignment horizontal="left" vertical="top" wrapText="1"/>
    </xf>
    <xf numFmtId="0" fontId="0" fillId="0" borderId="86" xfId="0" applyBorder="1" applyAlignment="1">
      <alignment vertical="top" wrapText="1"/>
    </xf>
    <xf numFmtId="0" fontId="0" fillId="0" borderId="11" xfId="0" applyFont="1" applyBorder="1" applyAlignment="1">
      <alignment horizontal="left" vertical="top" wrapText="1"/>
    </xf>
    <xf numFmtId="3" fontId="4" fillId="6" borderId="15" xfId="0" applyNumberFormat="1" applyFont="1" applyFill="1" applyBorder="1" applyAlignment="1">
      <alignment horizontal="left" vertical="top" wrapText="1"/>
    </xf>
    <xf numFmtId="0" fontId="0" fillId="0" borderId="10" xfId="0" applyBorder="1" applyAlignment="1">
      <alignment horizontal="left" vertical="top" wrapText="1"/>
    </xf>
    <xf numFmtId="3" fontId="4" fillId="6" borderId="2" xfId="0" applyNumberFormat="1"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15" xfId="0" applyFont="1" applyFill="1" applyBorder="1" applyAlignment="1">
      <alignment horizontal="left" vertical="top" wrapText="1"/>
    </xf>
    <xf numFmtId="3" fontId="6" fillId="6" borderId="3" xfId="0" applyNumberFormat="1" applyFont="1" applyFill="1" applyBorder="1" applyAlignment="1">
      <alignment horizontal="left" vertical="top" wrapText="1"/>
    </xf>
    <xf numFmtId="3" fontId="4" fillId="0" borderId="0" xfId="0" applyNumberFormat="1" applyFont="1" applyAlignment="1">
      <alignment horizontal="lef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2" fillId="0" borderId="0" xfId="0" applyFont="1" applyAlignment="1">
      <alignment horizontal="center" wrapText="1"/>
    </xf>
    <xf numFmtId="0" fontId="2" fillId="0" borderId="0" xfId="0" applyFont="1" applyAlignment="1">
      <alignment horizontal="center" vertical="top"/>
    </xf>
    <xf numFmtId="0" fontId="4" fillId="0" borderId="1" xfId="0" applyFont="1" applyBorder="1" applyAlignment="1">
      <alignment horizontal="right" vertical="top"/>
    </xf>
    <xf numFmtId="3" fontId="4" fillId="0" borderId="2" xfId="0" applyNumberFormat="1" applyFont="1" applyBorder="1" applyAlignment="1">
      <alignment horizontal="center" vertical="center" textRotation="90" shrinkToFit="1"/>
    </xf>
    <xf numFmtId="3" fontId="4" fillId="0" borderId="10" xfId="0" applyNumberFormat="1" applyFont="1" applyBorder="1" applyAlignment="1">
      <alignment horizontal="center" vertical="center" textRotation="90" shrinkToFit="1"/>
    </xf>
    <xf numFmtId="3" fontId="4" fillId="0" borderId="21" xfId="0" applyNumberFormat="1" applyFont="1" applyBorder="1" applyAlignment="1">
      <alignment horizontal="center" vertical="center" textRotation="90" shrinkToFit="1"/>
    </xf>
    <xf numFmtId="3" fontId="4" fillId="0" borderId="3" xfId="0" applyNumberFormat="1" applyFont="1" applyBorder="1" applyAlignment="1">
      <alignment horizontal="center" vertical="center" textRotation="90" shrinkToFit="1"/>
    </xf>
    <xf numFmtId="3" fontId="4" fillId="0" borderId="11" xfId="0" applyNumberFormat="1" applyFont="1" applyBorder="1" applyAlignment="1">
      <alignment horizontal="center" vertical="center" textRotation="90" shrinkToFit="1"/>
    </xf>
    <xf numFmtId="3" fontId="4" fillId="0" borderId="22" xfId="0" applyNumberFormat="1" applyFont="1" applyBorder="1" applyAlignment="1">
      <alignment horizontal="center" vertical="center" textRotation="90" shrinkToFit="1"/>
    </xf>
    <xf numFmtId="3" fontId="4" fillId="0" borderId="3" xfId="0" applyNumberFormat="1" applyFont="1" applyFill="1" applyBorder="1" applyAlignment="1">
      <alignment horizontal="center" vertical="center" textRotation="90" shrinkToFit="1"/>
    </xf>
    <xf numFmtId="3" fontId="4" fillId="0" borderId="11" xfId="0" applyNumberFormat="1" applyFont="1" applyFill="1" applyBorder="1" applyAlignment="1">
      <alignment horizontal="center" vertical="center" textRotation="90" shrinkToFit="1"/>
    </xf>
    <xf numFmtId="3" fontId="4" fillId="0" borderId="22" xfId="0" applyNumberFormat="1" applyFont="1" applyFill="1" applyBorder="1" applyAlignment="1">
      <alignment horizontal="center" vertical="center" textRotation="90" shrinkToFit="1"/>
    </xf>
    <xf numFmtId="3" fontId="4" fillId="0" borderId="4" xfId="0" applyNumberFormat="1" applyFont="1" applyBorder="1" applyAlignment="1">
      <alignment horizontal="center" vertical="center" shrinkToFit="1"/>
    </xf>
    <xf numFmtId="3" fontId="4" fillId="0" borderId="12" xfId="0" applyNumberFormat="1" applyFont="1" applyBorder="1" applyAlignment="1">
      <alignment horizontal="center" vertical="center" shrinkToFit="1"/>
    </xf>
    <xf numFmtId="3" fontId="4" fillId="0" borderId="23" xfId="0" applyNumberFormat="1" applyFont="1" applyBorder="1" applyAlignment="1">
      <alignment horizontal="center" vertical="center" shrinkToFit="1"/>
    </xf>
    <xf numFmtId="49" fontId="6" fillId="2" borderId="5" xfId="0" applyNumberFormat="1" applyFont="1" applyFill="1" applyBorder="1" applyAlignment="1">
      <alignment horizontal="left" vertical="top" wrapText="1"/>
    </xf>
    <xf numFmtId="49" fontId="6" fillId="2" borderId="3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0" fontId="8" fillId="3" borderId="31"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41" xfId="0" applyFont="1" applyFill="1" applyBorder="1" applyAlignment="1">
      <alignment horizontal="left" vertical="top" wrapText="1"/>
    </xf>
    <xf numFmtId="0" fontId="6" fillId="5" borderId="69" xfId="0" applyFont="1" applyFill="1" applyBorder="1" applyAlignment="1">
      <alignment horizontal="left" vertical="top"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6" fillId="0" borderId="8" xfId="0" applyFont="1" applyBorder="1" applyAlignment="1">
      <alignment horizontal="center" vertical="center"/>
    </xf>
    <xf numFmtId="0" fontId="6" fillId="0" borderId="88" xfId="0" applyFont="1" applyBorder="1" applyAlignment="1">
      <alignment horizontal="center" vertical="center"/>
    </xf>
    <xf numFmtId="0" fontId="6" fillId="0" borderId="9" xfId="0" applyFont="1" applyBorder="1" applyAlignment="1">
      <alignment horizontal="center" vertical="center"/>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0" xfId="0" applyAlignment="1">
      <alignment horizontal="center" wrapText="1"/>
    </xf>
    <xf numFmtId="0" fontId="2" fillId="0" borderId="0" xfId="0" applyFont="1" applyAlignment="1">
      <alignment horizontal="left" vertical="top" wrapText="1"/>
    </xf>
    <xf numFmtId="0" fontId="0" fillId="0" borderId="0" xfId="0" applyAlignment="1">
      <alignment vertical="top" wrapText="1"/>
    </xf>
    <xf numFmtId="49" fontId="4" fillId="0" borderId="98" xfId="0" applyNumberFormat="1" applyFont="1" applyBorder="1" applyAlignment="1">
      <alignment horizontal="center" vertical="top" wrapText="1"/>
    </xf>
    <xf numFmtId="0" fontId="0" fillId="0" borderId="98" xfId="0" applyBorder="1" applyAlignment="1">
      <alignment horizontal="center" vertical="top" wrapText="1"/>
    </xf>
    <xf numFmtId="3" fontId="4" fillId="0" borderId="12" xfId="0" applyNumberFormat="1" applyFont="1" applyBorder="1" applyAlignment="1">
      <alignment horizontal="center" vertical="top"/>
    </xf>
    <xf numFmtId="3" fontId="4" fillId="0" borderId="23" xfId="0" applyNumberFormat="1" applyFont="1" applyBorder="1" applyAlignment="1">
      <alignment horizontal="center" vertical="top"/>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0" fontId="4" fillId="0" borderId="6" xfId="0" applyFont="1" applyBorder="1" applyAlignment="1">
      <alignment horizontal="center" vertical="center" textRotation="90" shrinkToFit="1"/>
    </xf>
    <xf numFmtId="0" fontId="4" fillId="0" borderId="90" xfId="0" applyFont="1" applyBorder="1" applyAlignment="1">
      <alignment horizontal="center" vertical="center" textRotation="90" shrinkToFit="1"/>
    </xf>
    <xf numFmtId="0" fontId="4" fillId="0" borderId="25" xfId="0" applyFont="1" applyBorder="1" applyAlignment="1">
      <alignment horizontal="center" vertical="center" textRotation="90" shrinkToFit="1"/>
    </xf>
    <xf numFmtId="3" fontId="4" fillId="0" borderId="10" xfId="0" applyNumberFormat="1" applyFont="1" applyBorder="1" applyAlignment="1">
      <alignment horizontal="left" vertical="top" wrapText="1"/>
    </xf>
    <xf numFmtId="3" fontId="4" fillId="6" borderId="0" xfId="0" applyNumberFormat="1" applyFont="1" applyFill="1" applyBorder="1" applyAlignment="1">
      <alignment horizontal="center" vertical="top"/>
    </xf>
    <xf numFmtId="3" fontId="42" fillId="6" borderId="87" xfId="0" applyNumberFormat="1" applyFont="1" applyFill="1" applyBorder="1" applyAlignment="1">
      <alignment horizontal="left" vertical="top" wrapText="1"/>
    </xf>
    <xf numFmtId="3" fontId="42" fillId="6" borderId="21" xfId="0" applyNumberFormat="1" applyFont="1" applyFill="1" applyBorder="1" applyAlignment="1">
      <alignment horizontal="left" vertical="top" wrapText="1"/>
    </xf>
    <xf numFmtId="0" fontId="4" fillId="6" borderId="3" xfId="0" applyFont="1" applyFill="1" applyBorder="1" applyAlignment="1">
      <alignment horizontal="center" vertical="center" textRotation="90" wrapText="1" shrinkToFit="1"/>
    </xf>
    <xf numFmtId="0" fontId="4" fillId="6" borderId="11" xfId="0" applyFont="1" applyFill="1" applyBorder="1" applyAlignment="1">
      <alignment horizontal="center" vertical="center" textRotation="90" wrapText="1" shrinkToFit="1"/>
    </xf>
    <xf numFmtId="0" fontId="4" fillId="6" borderId="22" xfId="0" applyFont="1" applyFill="1" applyBorder="1" applyAlignment="1">
      <alignment horizontal="center" vertical="center" textRotation="90" wrapText="1" shrinkToFit="1"/>
    </xf>
    <xf numFmtId="49" fontId="6" fillId="0" borderId="59" xfId="0" applyNumberFormat="1" applyFont="1" applyBorder="1" applyAlignment="1">
      <alignment horizontal="center" vertical="top"/>
    </xf>
    <xf numFmtId="0" fontId="4" fillId="6" borderId="10" xfId="0" applyFont="1" applyFill="1" applyBorder="1" applyAlignment="1">
      <alignment horizontal="left" vertical="top" wrapText="1"/>
    </xf>
    <xf numFmtId="0" fontId="4" fillId="6" borderId="58" xfId="0" applyFont="1" applyFill="1" applyBorder="1" applyAlignment="1">
      <alignment horizontal="left" vertical="top" wrapText="1"/>
    </xf>
    <xf numFmtId="0" fontId="5" fillId="0" borderId="11" xfId="0" applyFont="1" applyFill="1" applyBorder="1" applyAlignment="1">
      <alignment horizontal="center" vertical="center" textRotation="90" wrapText="1"/>
    </xf>
    <xf numFmtId="49" fontId="5" fillId="0" borderId="52" xfId="0" applyNumberFormat="1" applyFont="1" applyFill="1" applyBorder="1" applyAlignment="1">
      <alignment horizontal="center" vertical="center" textRotation="90" wrapText="1"/>
    </xf>
    <xf numFmtId="3" fontId="4" fillId="6" borderId="63" xfId="0" applyNumberFormat="1" applyFont="1" applyFill="1" applyBorder="1" applyAlignment="1">
      <alignment horizontal="left" vertical="top" wrapText="1"/>
    </xf>
    <xf numFmtId="3" fontId="4" fillId="6" borderId="28" xfId="0" applyNumberFormat="1" applyFont="1" applyFill="1" applyBorder="1" applyAlignment="1">
      <alignment horizontal="left" vertical="top" wrapText="1"/>
    </xf>
    <xf numFmtId="3" fontId="4" fillId="6" borderId="33" xfId="0" applyNumberFormat="1" applyFont="1" applyFill="1" applyBorder="1" applyAlignment="1">
      <alignment horizontal="left" vertical="top" wrapText="1"/>
    </xf>
    <xf numFmtId="49" fontId="4" fillId="0" borderId="33" xfId="0" applyNumberFormat="1" applyFont="1" applyBorder="1" applyAlignment="1">
      <alignment horizontal="center" vertical="top" wrapText="1"/>
    </xf>
    <xf numFmtId="0" fontId="0" fillId="0" borderId="33" xfId="0" applyBorder="1" applyAlignment="1">
      <alignment horizontal="center" vertical="top" wrapText="1"/>
    </xf>
    <xf numFmtId="0" fontId="6" fillId="5" borderId="20" xfId="0" applyFont="1" applyFill="1" applyBorder="1" applyAlignment="1">
      <alignment horizontal="left" vertical="top" wrapText="1"/>
    </xf>
    <xf numFmtId="165" fontId="4" fillId="6" borderId="18" xfId="0" applyNumberFormat="1" applyFont="1" applyFill="1" applyBorder="1" applyAlignment="1">
      <alignment horizontal="left" vertical="top" wrapText="1"/>
    </xf>
    <xf numFmtId="165" fontId="4" fillId="6" borderId="33" xfId="0" applyNumberFormat="1" applyFont="1" applyFill="1" applyBorder="1" applyAlignment="1">
      <alignment horizontal="left" vertical="top" wrapText="1"/>
    </xf>
    <xf numFmtId="0" fontId="4" fillId="0" borderId="6" xfId="0" applyNumberFormat="1" applyFont="1" applyBorder="1" applyAlignment="1">
      <alignment horizontal="center" vertical="center" textRotation="90" shrinkToFit="1"/>
    </xf>
    <xf numFmtId="0" fontId="4" fillId="0" borderId="90" xfId="0" applyNumberFormat="1" applyFont="1" applyBorder="1" applyAlignment="1">
      <alignment horizontal="center" vertical="center" textRotation="90" shrinkToFit="1"/>
    </xf>
    <xf numFmtId="0" fontId="4" fillId="0" borderId="25" xfId="0" applyNumberFormat="1" applyFont="1" applyBorder="1" applyAlignment="1">
      <alignment horizontal="center" vertical="center" textRotation="90" shrinkToFit="1"/>
    </xf>
    <xf numFmtId="0" fontId="4" fillId="0" borderId="7" xfId="0" applyFont="1" applyBorder="1" applyAlignment="1">
      <alignment horizontal="center" vertical="center" textRotation="90" shrinkToFit="1"/>
    </xf>
    <xf numFmtId="0" fontId="4" fillId="0" borderId="14" xfId="0" applyFont="1" applyBorder="1" applyAlignment="1">
      <alignment horizontal="center" vertical="center" textRotation="90" shrinkToFit="1"/>
    </xf>
    <xf numFmtId="0" fontId="4" fillId="0" borderId="26" xfId="0" applyFont="1" applyBorder="1" applyAlignment="1">
      <alignment horizontal="center" vertical="center" textRotation="90" shrinkToFit="1"/>
    </xf>
    <xf numFmtId="166" fontId="4" fillId="0" borderId="5" xfId="0" applyNumberFormat="1"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4" fillId="0" borderId="2" xfId="0" applyFont="1" applyBorder="1" applyAlignment="1">
      <alignment horizontal="center" vertical="center" textRotation="90" shrinkToFit="1"/>
    </xf>
    <xf numFmtId="0" fontId="4" fillId="0" borderId="10" xfId="0" applyFont="1" applyBorder="1" applyAlignment="1">
      <alignment horizontal="center" vertical="center" textRotation="90" shrinkToFit="1"/>
    </xf>
    <xf numFmtId="0" fontId="4" fillId="0" borderId="21" xfId="0" applyFont="1" applyBorder="1" applyAlignment="1">
      <alignment horizontal="center" vertical="center" textRotation="90" shrinkToFit="1"/>
    </xf>
    <xf numFmtId="0" fontId="4" fillId="0" borderId="3" xfId="0" applyFont="1" applyBorder="1" applyAlignment="1">
      <alignment horizontal="center" vertical="center" textRotation="90" shrinkToFit="1"/>
    </xf>
    <xf numFmtId="0" fontId="4" fillId="0" borderId="11" xfId="0" applyFont="1" applyBorder="1" applyAlignment="1">
      <alignment horizontal="center" vertical="center" textRotation="90" shrinkToFit="1"/>
    </xf>
    <xf numFmtId="0" fontId="4" fillId="0" borderId="22" xfId="0" applyFont="1" applyBorder="1" applyAlignment="1">
      <alignment horizontal="center" vertical="center" textRotation="90" shrinkToFit="1"/>
    </xf>
    <xf numFmtId="0" fontId="4" fillId="0" borderId="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3" xfId="0" applyFont="1" applyBorder="1" applyAlignment="1">
      <alignment horizontal="center" vertical="center" shrinkToFit="1"/>
    </xf>
    <xf numFmtId="49" fontId="4" fillId="0" borderId="18" xfId="0" applyNumberFormat="1" applyFont="1" applyBorder="1" applyAlignment="1">
      <alignment horizontal="center" vertical="top" wrapText="1"/>
    </xf>
    <xf numFmtId="0" fontId="0" fillId="0" borderId="112" xfId="0" applyBorder="1" applyAlignment="1">
      <alignment vertical="top" wrapText="1"/>
    </xf>
    <xf numFmtId="3" fontId="4" fillId="6" borderId="33" xfId="0" applyNumberFormat="1" applyFont="1" applyFill="1" applyBorder="1" applyAlignment="1">
      <alignment horizontal="center" vertical="top"/>
    </xf>
    <xf numFmtId="49" fontId="9" fillId="6" borderId="40" xfId="0" applyNumberFormat="1" applyFont="1" applyFill="1" applyBorder="1" applyAlignment="1">
      <alignment horizontal="center" vertical="center" textRotation="90" wrapText="1"/>
    </xf>
    <xf numFmtId="0" fontId="16" fillId="6" borderId="11" xfId="0" applyFont="1" applyFill="1" applyBorder="1" applyAlignment="1">
      <alignment horizontal="center" vertical="center" textRotation="90"/>
    </xf>
    <xf numFmtId="3" fontId="4" fillId="6" borderId="35" xfId="0" applyNumberFormat="1" applyFont="1" applyFill="1" applyBorder="1" applyAlignment="1">
      <alignment horizontal="left" vertical="top" wrapText="1"/>
    </xf>
    <xf numFmtId="49" fontId="5" fillId="6" borderId="11" xfId="0" applyNumberFormat="1" applyFont="1" applyFill="1" applyBorder="1" applyAlignment="1">
      <alignment vertical="center" textRotation="90"/>
    </xf>
    <xf numFmtId="0" fontId="16" fillId="6" borderId="11" xfId="0" applyFont="1" applyFill="1" applyBorder="1" applyAlignment="1"/>
    <xf numFmtId="0" fontId="4" fillId="6" borderId="50" xfId="1" applyNumberFormat="1" applyFont="1" applyFill="1" applyBorder="1" applyAlignment="1">
      <alignment horizontal="center" vertical="top" wrapText="1"/>
    </xf>
    <xf numFmtId="0" fontId="4" fillId="6" borderId="14" xfId="1" applyNumberFormat="1" applyFont="1" applyFill="1" applyBorder="1" applyAlignment="1">
      <alignment horizontal="center" vertical="top" wrapText="1"/>
    </xf>
    <xf numFmtId="0" fontId="4" fillId="6" borderId="38" xfId="1" applyNumberFormat="1" applyFont="1" applyFill="1" applyBorder="1" applyAlignment="1">
      <alignment horizontal="center" vertical="top" wrapText="1"/>
    </xf>
    <xf numFmtId="3" fontId="5" fillId="0" borderId="41" xfId="0" applyNumberFormat="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3" fontId="4" fillId="0" borderId="63" xfId="0" applyNumberFormat="1" applyFont="1" applyBorder="1" applyAlignment="1">
      <alignment horizontal="center" vertical="top"/>
    </xf>
    <xf numFmtId="49" fontId="9" fillId="0" borderId="3" xfId="0" applyNumberFormat="1" applyFont="1" applyBorder="1" applyAlignment="1">
      <alignment horizontal="center" vertical="top" textRotation="90"/>
    </xf>
    <xf numFmtId="49" fontId="9" fillId="0" borderId="11" xfId="0" applyNumberFormat="1" applyFont="1" applyBorder="1" applyAlignment="1">
      <alignment horizontal="center" vertical="top" textRotation="90"/>
    </xf>
    <xf numFmtId="49" fontId="9" fillId="0" borderId="22" xfId="0" applyNumberFormat="1" applyFont="1" applyBorder="1" applyAlignment="1">
      <alignment horizontal="center" vertical="top" textRotation="90"/>
    </xf>
    <xf numFmtId="49" fontId="9" fillId="0" borderId="3" xfId="0" applyNumberFormat="1" applyFont="1" applyFill="1" applyBorder="1" applyAlignment="1">
      <alignment horizontal="center" vertical="center" textRotation="90"/>
    </xf>
    <xf numFmtId="49" fontId="9" fillId="0" borderId="22" xfId="0" applyNumberFormat="1" applyFont="1" applyFill="1" applyBorder="1" applyAlignment="1">
      <alignment horizontal="center" vertical="center" textRotation="90"/>
    </xf>
    <xf numFmtId="49" fontId="9" fillId="0" borderId="40" xfId="0" applyNumberFormat="1" applyFont="1" applyBorder="1" applyAlignment="1">
      <alignment horizontal="center" vertical="center" textRotation="90"/>
    </xf>
    <xf numFmtId="49" fontId="9" fillId="0" borderId="11" xfId="0" applyNumberFormat="1" applyFont="1" applyBorder="1" applyAlignment="1">
      <alignment horizontal="center" vertical="center" textRotation="90"/>
    </xf>
    <xf numFmtId="0" fontId="16" fillId="0" borderId="58" xfId="0" applyFont="1" applyBorder="1" applyAlignment="1">
      <alignment horizontal="center" vertical="center" textRotation="90"/>
    </xf>
    <xf numFmtId="0" fontId="16" fillId="0" borderId="11" xfId="0" applyFont="1" applyBorder="1" applyAlignment="1">
      <alignment horizontal="center"/>
    </xf>
    <xf numFmtId="0" fontId="16" fillId="6" borderId="35" xfId="0" applyFont="1" applyFill="1" applyBorder="1" applyAlignment="1">
      <alignment vertical="top" wrapText="1"/>
    </xf>
    <xf numFmtId="3" fontId="4" fillId="0" borderId="7"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49" fontId="5" fillId="6" borderId="11" xfId="0" applyNumberFormat="1" applyFont="1" applyFill="1" applyBorder="1" applyAlignment="1">
      <alignment horizontal="center" vertical="top" textRotation="90" wrapText="1"/>
    </xf>
    <xf numFmtId="0" fontId="16" fillId="6" borderId="22" xfId="0" applyFont="1" applyFill="1" applyBorder="1" applyAlignment="1">
      <alignment horizontal="center" vertical="top" textRotation="90" wrapText="1"/>
    </xf>
    <xf numFmtId="3" fontId="4" fillId="6" borderId="50"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wrapText="1"/>
    </xf>
    <xf numFmtId="3" fontId="23" fillId="6" borderId="11" xfId="0" applyNumberFormat="1" applyFont="1" applyFill="1" applyBorder="1" applyAlignment="1">
      <alignment horizontal="left" vertical="top" wrapText="1"/>
    </xf>
    <xf numFmtId="3" fontId="23" fillId="6" borderId="68" xfId="0" applyNumberFormat="1" applyFont="1" applyFill="1" applyBorder="1" applyAlignment="1">
      <alignment horizontal="left" vertical="top" wrapText="1"/>
    </xf>
    <xf numFmtId="0" fontId="16" fillId="0" borderId="38" xfId="0" applyFont="1" applyBorder="1" applyAlignment="1">
      <alignment horizontal="center" vertical="top" wrapText="1"/>
    </xf>
    <xf numFmtId="0" fontId="16" fillId="6" borderId="38" xfId="0"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0" fontId="16" fillId="0" borderId="14" xfId="0" applyFont="1" applyBorder="1" applyAlignment="1">
      <alignment vertical="top" wrapText="1"/>
    </xf>
    <xf numFmtId="0" fontId="0" fillId="0" borderId="14" xfId="0" applyBorder="1" applyAlignment="1">
      <alignment vertical="top" wrapText="1"/>
    </xf>
    <xf numFmtId="3" fontId="4" fillId="0" borderId="17" xfId="0" applyNumberFormat="1" applyFont="1" applyBorder="1" applyAlignment="1">
      <alignment horizontal="left" vertical="top" wrapText="1"/>
    </xf>
    <xf numFmtId="166" fontId="4" fillId="9" borderId="31" xfId="0" applyNumberFormat="1" applyFont="1" applyFill="1" applyBorder="1" applyAlignment="1">
      <alignment horizontal="center" vertical="top" wrapText="1"/>
    </xf>
    <xf numFmtId="166" fontId="4" fillId="9" borderId="19" xfId="0" applyNumberFormat="1" applyFont="1" applyFill="1" applyBorder="1" applyAlignment="1">
      <alignment horizontal="center" vertical="top" wrapText="1"/>
    </xf>
    <xf numFmtId="166" fontId="4" fillId="9" borderId="20" xfId="0" applyNumberFormat="1" applyFont="1" applyFill="1" applyBorder="1" applyAlignment="1">
      <alignment horizontal="center" vertical="top" wrapText="1"/>
    </xf>
    <xf numFmtId="3" fontId="6" fillId="9" borderId="12" xfId="0" applyNumberFormat="1" applyFont="1" applyFill="1" applyBorder="1" applyAlignment="1">
      <alignment horizontal="center" vertical="top"/>
    </xf>
    <xf numFmtId="3" fontId="6" fillId="3" borderId="71" xfId="0" applyNumberFormat="1" applyFont="1" applyFill="1" applyBorder="1" applyAlignment="1">
      <alignment horizontal="right" vertical="top" wrapText="1"/>
    </xf>
    <xf numFmtId="0" fontId="16" fillId="0" borderId="11" xfId="0" applyFont="1" applyBorder="1" applyAlignment="1"/>
    <xf numFmtId="49" fontId="9" fillId="6" borderId="40" xfId="0" applyNumberFormat="1" applyFont="1" applyFill="1" applyBorder="1" applyAlignment="1">
      <alignment vertical="center" textRotation="90"/>
    </xf>
    <xf numFmtId="0" fontId="16" fillId="0" borderId="58" xfId="0" applyFont="1" applyBorder="1" applyAlignment="1"/>
    <xf numFmtId="3" fontId="4" fillId="8" borderId="30" xfId="0" applyNumberFormat="1" applyFont="1" applyFill="1" applyBorder="1" applyAlignment="1">
      <alignment horizontal="left" vertical="top" wrapText="1"/>
    </xf>
    <xf numFmtId="0" fontId="0" fillId="0" borderId="30" xfId="0" applyBorder="1" applyAlignment="1">
      <alignment horizontal="left" vertical="top" wrapText="1"/>
    </xf>
    <xf numFmtId="3" fontId="6" fillId="9" borderId="11" xfId="0" applyNumberFormat="1" applyFont="1" applyFill="1" applyBorder="1" applyAlignment="1">
      <alignment horizontal="center" vertical="top"/>
    </xf>
    <xf numFmtId="3" fontId="6" fillId="3" borderId="17" xfId="0" applyNumberFormat="1" applyFont="1" applyFill="1" applyBorder="1" applyAlignment="1">
      <alignment horizontal="right" vertical="top" wrapText="1"/>
    </xf>
    <xf numFmtId="3" fontId="4" fillId="3" borderId="16" xfId="0" applyNumberFormat="1" applyFont="1" applyFill="1" applyBorder="1" applyAlignment="1">
      <alignment vertical="top" wrapText="1"/>
    </xf>
    <xf numFmtId="3" fontId="25" fillId="6" borderId="11" xfId="0" applyNumberFormat="1" applyFont="1" applyFill="1" applyBorder="1" applyAlignment="1">
      <alignment horizontal="center" vertical="center" textRotation="90" wrapText="1"/>
    </xf>
    <xf numFmtId="0" fontId="28" fillId="6" borderId="11" xfId="0" applyFont="1" applyFill="1" applyBorder="1" applyAlignment="1">
      <alignment horizontal="center" vertical="center" textRotation="90" wrapText="1"/>
    </xf>
    <xf numFmtId="166" fontId="4" fillId="0" borderId="31" xfId="0" applyNumberFormat="1" applyFont="1" applyBorder="1" applyAlignment="1">
      <alignment horizontal="center" vertical="top" wrapText="1"/>
    </xf>
    <xf numFmtId="166" fontId="4" fillId="0" borderId="19" xfId="0" applyNumberFormat="1" applyFont="1" applyBorder="1" applyAlignment="1">
      <alignment horizontal="center" vertical="top" wrapText="1"/>
    </xf>
    <xf numFmtId="166" fontId="4" fillId="0" borderId="20" xfId="0" applyNumberFormat="1" applyFont="1" applyBorder="1" applyAlignment="1">
      <alignment horizontal="center" vertical="top" wrapText="1"/>
    </xf>
    <xf numFmtId="3" fontId="6" fillId="0" borderId="8" xfId="0" applyNumberFormat="1" applyFont="1" applyBorder="1" applyAlignment="1">
      <alignment horizontal="center" vertical="center" wrapText="1"/>
    </xf>
    <xf numFmtId="3" fontId="6" fillId="0" borderId="88"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166" fontId="6" fillId="3" borderId="5" xfId="0" applyNumberFormat="1" applyFont="1" applyFill="1" applyBorder="1" applyAlignment="1">
      <alignment horizontal="center" vertical="top" wrapText="1"/>
    </xf>
    <xf numFmtId="166" fontId="6" fillId="3" borderId="30" xfId="0" applyNumberFormat="1" applyFont="1" applyFill="1" applyBorder="1" applyAlignment="1">
      <alignment horizontal="center" vertical="top" wrapText="1"/>
    </xf>
    <xf numFmtId="166" fontId="6" fillId="3" borderId="6" xfId="0" applyNumberFormat="1" applyFont="1" applyFill="1" applyBorder="1" applyAlignment="1">
      <alignment horizontal="center" vertical="top" wrapText="1"/>
    </xf>
    <xf numFmtId="166" fontId="6" fillId="9" borderId="31" xfId="0" applyNumberFormat="1" applyFont="1" applyFill="1" applyBorder="1" applyAlignment="1">
      <alignment horizontal="center" vertical="top" wrapText="1"/>
    </xf>
    <xf numFmtId="166" fontId="6" fillId="9" borderId="19" xfId="0" applyNumberFormat="1" applyFont="1" applyFill="1" applyBorder="1" applyAlignment="1">
      <alignment horizontal="center" vertical="top" wrapText="1"/>
    </xf>
    <xf numFmtId="166" fontId="6" fillId="9" borderId="20" xfId="0" applyNumberFormat="1" applyFont="1" applyFill="1" applyBorder="1" applyAlignment="1">
      <alignment horizontal="center" vertical="top" wrapText="1"/>
    </xf>
    <xf numFmtId="3" fontId="4" fillId="0" borderId="36" xfId="0" applyNumberFormat="1" applyFont="1" applyBorder="1" applyAlignment="1">
      <alignment horizontal="left" vertical="top" wrapText="1"/>
    </xf>
    <xf numFmtId="3" fontId="4" fillId="0" borderId="0" xfId="0" applyNumberFormat="1" applyFont="1" applyFill="1" applyBorder="1" applyAlignment="1">
      <alignment horizontal="left" vertical="top" wrapText="1"/>
    </xf>
    <xf numFmtId="0" fontId="16" fillId="0" borderId="0" xfId="0" applyFont="1" applyAlignment="1">
      <alignment horizontal="left" vertical="top" wrapText="1"/>
    </xf>
    <xf numFmtId="0" fontId="4" fillId="6" borderId="11" xfId="0" applyFont="1" applyFill="1" applyBorder="1" applyAlignment="1">
      <alignment vertical="top" wrapText="1"/>
    </xf>
    <xf numFmtId="3" fontId="4" fillId="9" borderId="36" xfId="0" applyNumberFormat="1" applyFont="1" applyFill="1" applyBorder="1" applyAlignment="1">
      <alignment horizontal="left" vertical="top" wrapText="1"/>
    </xf>
    <xf numFmtId="166" fontId="6" fillId="3" borderId="13" xfId="0" applyNumberFormat="1" applyFont="1" applyFill="1" applyBorder="1" applyAlignment="1">
      <alignment horizontal="center" vertical="top" wrapText="1"/>
    </xf>
    <xf numFmtId="166" fontId="6" fillId="3" borderId="0" xfId="0" applyNumberFormat="1" applyFont="1" applyFill="1" applyBorder="1" applyAlignment="1">
      <alignment horizontal="center" vertical="top" wrapText="1"/>
    </xf>
    <xf numFmtId="166" fontId="6" fillId="3" borderId="90" xfId="0" applyNumberFormat="1" applyFont="1" applyFill="1" applyBorder="1" applyAlignment="1">
      <alignment horizontal="center" vertical="top" wrapText="1"/>
    </xf>
    <xf numFmtId="166" fontId="6" fillId="9" borderId="24" xfId="0" applyNumberFormat="1" applyFont="1" applyFill="1" applyBorder="1" applyAlignment="1">
      <alignment horizontal="center" vertical="top" wrapText="1"/>
    </xf>
    <xf numFmtId="166" fontId="6" fillId="9" borderId="1" xfId="0" applyNumberFormat="1" applyFont="1" applyFill="1" applyBorder="1" applyAlignment="1">
      <alignment horizontal="center" vertical="top" wrapText="1"/>
    </xf>
    <xf numFmtId="166" fontId="6" fillId="9" borderId="25" xfId="0" applyNumberFormat="1" applyFont="1" applyFill="1" applyBorder="1" applyAlignment="1">
      <alignment horizontal="center" vertical="top" wrapText="1"/>
    </xf>
    <xf numFmtId="49" fontId="6" fillId="9" borderId="11" xfId="0" applyNumberFormat="1" applyFont="1" applyFill="1" applyBorder="1" applyAlignment="1">
      <alignment horizontal="center" vertical="top"/>
    </xf>
    <xf numFmtId="49" fontId="5" fillId="6" borderId="11" xfId="0" applyNumberFormat="1" applyFont="1" applyFill="1" applyBorder="1" applyAlignment="1">
      <alignment horizontal="center" vertical="center" textRotation="90" wrapText="1"/>
    </xf>
    <xf numFmtId="49" fontId="5" fillId="6" borderId="58" xfId="0" applyNumberFormat="1" applyFont="1" applyFill="1" applyBorder="1" applyAlignment="1">
      <alignment horizontal="center" vertical="center" textRotation="90" wrapText="1"/>
    </xf>
    <xf numFmtId="0" fontId="4" fillId="0" borderId="0" xfId="0" applyFont="1" applyAlignment="1">
      <alignment horizontal="right" wrapText="1"/>
    </xf>
    <xf numFmtId="0" fontId="17" fillId="0" borderId="0" xfId="0" applyFont="1" applyAlignment="1">
      <alignment horizontal="right"/>
    </xf>
    <xf numFmtId="0" fontId="6" fillId="0" borderId="7"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5"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18" xfId="0" applyFont="1" applyFill="1" applyBorder="1" applyAlignment="1">
      <alignment horizontal="center" vertical="center" textRotation="90" wrapText="1"/>
    </xf>
    <xf numFmtId="0" fontId="5" fillId="0" borderId="28"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shrinkToFit="1"/>
    </xf>
    <xf numFmtId="0" fontId="16" fillId="0" borderId="11" xfId="0" applyFont="1" applyBorder="1" applyAlignment="1">
      <alignment horizontal="center" vertical="center" textRotation="90" wrapText="1" shrinkToFit="1"/>
    </xf>
    <xf numFmtId="0" fontId="16" fillId="0" borderId="22" xfId="0" applyFont="1" applyBorder="1" applyAlignment="1">
      <alignment horizontal="center" vertical="center" textRotation="90" wrapText="1" shrinkToFit="1"/>
    </xf>
    <xf numFmtId="3" fontId="4" fillId="0" borderId="63" xfId="0" applyNumberFormat="1" applyFont="1" applyFill="1" applyBorder="1" applyAlignment="1">
      <alignment horizontal="center" vertical="center" textRotation="90" wrapText="1" shrinkToFit="1"/>
    </xf>
    <xf numFmtId="3" fontId="4" fillId="0" borderId="33" xfId="0" applyNumberFormat="1" applyFont="1" applyFill="1" applyBorder="1" applyAlignment="1">
      <alignment horizontal="center" vertical="center" textRotation="90" wrapText="1" shrinkToFit="1"/>
    </xf>
    <xf numFmtId="3" fontId="4" fillId="0" borderId="28" xfId="0" applyNumberFormat="1" applyFont="1" applyFill="1" applyBorder="1" applyAlignment="1">
      <alignment horizontal="center" vertical="center" textRotation="90" wrapText="1" shrinkToFit="1"/>
    </xf>
    <xf numFmtId="3" fontId="10" fillId="0" borderId="5"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4" fillId="0" borderId="50" xfId="0" applyNumberFormat="1" applyFont="1" applyBorder="1" applyAlignment="1">
      <alignment horizontal="center" vertical="top" wrapText="1"/>
    </xf>
    <xf numFmtId="3" fontId="4" fillId="0" borderId="14" xfId="0" applyNumberFormat="1" applyFont="1" applyBorder="1" applyAlignment="1">
      <alignment horizontal="center" vertical="top" wrapText="1"/>
    </xf>
    <xf numFmtId="3" fontId="16" fillId="0" borderId="38" xfId="0" applyNumberFormat="1" applyFont="1" applyBorder="1" applyAlignment="1">
      <alignment horizontal="center" vertical="top" wrapText="1"/>
    </xf>
    <xf numFmtId="3" fontId="23" fillId="6" borderId="52" xfId="0" applyNumberFormat="1" applyFont="1" applyFill="1" applyBorder="1" applyAlignment="1">
      <alignment horizontal="left" vertical="top" wrapText="1"/>
    </xf>
    <xf numFmtId="49" fontId="31" fillId="6" borderId="40" xfId="0" applyNumberFormat="1" applyFont="1" applyFill="1" applyBorder="1" applyAlignment="1">
      <alignment vertical="center" textRotation="90"/>
    </xf>
    <xf numFmtId="0" fontId="28" fillId="0" borderId="58" xfId="0" applyFont="1" applyBorder="1" applyAlignment="1"/>
    <xf numFmtId="3" fontId="23" fillId="6" borderId="50" xfId="1" applyNumberFormat="1" applyFont="1" applyFill="1" applyBorder="1" applyAlignment="1">
      <alignment horizontal="center" vertical="top" wrapText="1"/>
    </xf>
    <xf numFmtId="0" fontId="29" fillId="6" borderId="14" xfId="0" applyFont="1" applyFill="1" applyBorder="1" applyAlignment="1">
      <alignment horizontal="center" vertical="top" wrapText="1"/>
    </xf>
    <xf numFmtId="49" fontId="9" fillId="0" borderId="11" xfId="0" applyNumberFormat="1" applyFont="1" applyFill="1" applyBorder="1" applyAlignment="1">
      <alignment horizontal="center" vertical="center" textRotation="90" wrapText="1"/>
    </xf>
    <xf numFmtId="49" fontId="9" fillId="0" borderId="22" xfId="0" applyNumberFormat="1" applyFont="1" applyFill="1" applyBorder="1" applyAlignment="1">
      <alignment horizontal="center" vertical="center" textRotation="90" wrapText="1"/>
    </xf>
    <xf numFmtId="0" fontId="10" fillId="6" borderId="15" xfId="0" applyFont="1" applyFill="1" applyBorder="1" applyAlignment="1">
      <alignment horizontal="left" vertical="top" wrapText="1"/>
    </xf>
    <xf numFmtId="0" fontId="16" fillId="6" borderId="47" xfId="0" applyFont="1" applyFill="1" applyBorder="1" applyAlignment="1">
      <alignment horizontal="left" vertical="top" wrapText="1"/>
    </xf>
    <xf numFmtId="0" fontId="16" fillId="6" borderId="58" xfId="0" applyFont="1" applyFill="1" applyBorder="1" applyAlignment="1">
      <alignment horizontal="center" wrapText="1"/>
    </xf>
    <xf numFmtId="49" fontId="4" fillId="6" borderId="40" xfId="0" applyNumberFormat="1" applyFont="1" applyFill="1" applyBorder="1" applyAlignment="1">
      <alignment horizontal="center" vertical="center" textRotation="90" wrapText="1"/>
    </xf>
    <xf numFmtId="49" fontId="17" fillId="6" borderId="11" xfId="0" applyNumberFormat="1" applyFont="1" applyFill="1" applyBorder="1" applyAlignment="1">
      <alignment horizontal="center" vertical="center" wrapText="1"/>
    </xf>
    <xf numFmtId="49" fontId="17" fillId="6" borderId="58" xfId="0" applyNumberFormat="1" applyFont="1" applyFill="1" applyBorder="1" applyAlignment="1">
      <alignment horizontal="center" vertical="center" wrapText="1"/>
    </xf>
    <xf numFmtId="0" fontId="16" fillId="0" borderId="14" xfId="0" applyFont="1" applyBorder="1" applyAlignment="1">
      <alignment horizontal="center" vertical="top" wrapText="1"/>
    </xf>
    <xf numFmtId="49" fontId="6" fillId="6" borderId="4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6" fillId="6" borderId="40" xfId="0" applyNumberFormat="1" applyFont="1" applyFill="1" applyBorder="1" applyAlignment="1">
      <alignment horizontal="center" vertical="top"/>
    </xf>
    <xf numFmtId="3" fontId="4" fillId="0" borderId="6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27" xfId="0" applyNumberFormat="1" applyFont="1" applyBorder="1" applyAlignment="1">
      <alignment horizontal="center" vertical="top"/>
    </xf>
    <xf numFmtId="0" fontId="28" fillId="6" borderId="58" xfId="0" applyFont="1" applyFill="1" applyBorder="1" applyAlignment="1"/>
    <xf numFmtId="49" fontId="6" fillId="9" borderId="12" xfId="0" applyNumberFormat="1" applyFont="1" applyFill="1" applyBorder="1" applyAlignment="1">
      <alignment horizontal="center" vertical="top"/>
    </xf>
    <xf numFmtId="49" fontId="6" fillId="9" borderId="23" xfId="0" applyNumberFormat="1" applyFont="1" applyFill="1" applyBorder="1" applyAlignment="1">
      <alignment horizontal="center" vertical="top"/>
    </xf>
    <xf numFmtId="0" fontId="0" fillId="0" borderId="11" xfId="0" applyBorder="1" applyAlignment="1">
      <alignment horizontal="center" vertical="center" textRotation="90" wrapText="1"/>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3" fontId="33" fillId="6" borderId="14" xfId="0" applyNumberFormat="1" applyFont="1" applyFill="1" applyBorder="1" applyAlignment="1">
      <alignment horizontal="center" vertical="top" wrapText="1"/>
    </xf>
    <xf numFmtId="0" fontId="28" fillId="6" borderId="14" xfId="0" applyFont="1" applyFill="1" applyBorder="1" applyAlignment="1">
      <alignment horizontal="center" vertical="top" wrapText="1"/>
    </xf>
    <xf numFmtId="3" fontId="16" fillId="6" borderId="11" xfId="0" applyNumberFormat="1" applyFont="1" applyFill="1" applyBorder="1" applyAlignment="1">
      <alignment horizontal="left" vertical="top" wrapText="1"/>
    </xf>
    <xf numFmtId="3" fontId="4" fillId="6" borderId="41"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49" fontId="9" fillId="6" borderId="11" xfId="0" applyNumberFormat="1" applyFont="1" applyFill="1" applyBorder="1" applyAlignment="1">
      <alignment horizontal="center" vertical="center" textRotation="90" wrapText="1"/>
    </xf>
    <xf numFmtId="0" fontId="19" fillId="6" borderId="11" xfId="0" applyFont="1" applyFill="1" applyBorder="1" applyAlignment="1">
      <alignment horizontal="center" vertical="center" textRotation="90"/>
    </xf>
    <xf numFmtId="0" fontId="16" fillId="6" borderId="58" xfId="0" applyFont="1" applyFill="1" applyBorder="1" applyAlignment="1">
      <alignment horizontal="center"/>
    </xf>
    <xf numFmtId="49" fontId="9" fillId="6" borderId="11" xfId="0" applyNumberFormat="1" applyFont="1" applyFill="1" applyBorder="1" applyAlignment="1">
      <alignment horizontal="center" vertical="center" textRotation="90"/>
    </xf>
    <xf numFmtId="49" fontId="9" fillId="6" borderId="58" xfId="0" applyNumberFormat="1" applyFont="1" applyFill="1" applyBorder="1" applyAlignment="1">
      <alignment horizontal="center" vertical="center" textRotation="90"/>
    </xf>
    <xf numFmtId="49" fontId="9" fillId="6" borderId="40" xfId="0" applyNumberFormat="1" applyFont="1" applyFill="1" applyBorder="1" applyAlignment="1">
      <alignment horizontal="center" textRotation="90" wrapText="1"/>
    </xf>
    <xf numFmtId="0" fontId="16" fillId="0" borderId="11" xfId="0" applyFont="1" applyBorder="1" applyAlignment="1">
      <alignment horizontal="center" textRotation="90" wrapText="1"/>
    </xf>
    <xf numFmtId="49" fontId="5" fillId="6" borderId="40" xfId="0" applyNumberFormat="1" applyFont="1" applyFill="1" applyBorder="1" applyAlignment="1">
      <alignment horizontal="center" vertical="center" textRotation="90" wrapText="1"/>
    </xf>
    <xf numFmtId="49" fontId="16" fillId="6" borderId="11" xfId="0" applyNumberFormat="1" applyFont="1" applyFill="1" applyBorder="1" applyAlignment="1">
      <alignment horizontal="center" vertical="center" textRotation="90" wrapText="1"/>
    </xf>
    <xf numFmtId="49" fontId="16" fillId="0" borderId="58" xfId="0" applyNumberFormat="1" applyFont="1" applyBorder="1" applyAlignment="1">
      <alignment horizontal="center" vertical="center" textRotation="90" wrapText="1"/>
    </xf>
    <xf numFmtId="0" fontId="4" fillId="10" borderId="40" xfId="0" applyFont="1" applyFill="1" applyBorder="1" applyAlignment="1">
      <alignment vertical="top" wrapText="1"/>
    </xf>
    <xf numFmtId="0" fontId="0" fillId="0" borderId="58" xfId="0" applyBorder="1" applyAlignment="1">
      <alignment horizontal="center" wrapText="1"/>
    </xf>
    <xf numFmtId="0" fontId="0" fillId="0" borderId="38" xfId="0" applyBorder="1" applyAlignment="1">
      <alignment horizontal="center" wrapText="1"/>
    </xf>
    <xf numFmtId="49" fontId="6" fillId="6" borderId="107"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0" fontId="0" fillId="0" borderId="38" xfId="0" applyBorder="1" applyAlignment="1">
      <alignment horizontal="center" vertical="top" wrapText="1"/>
    </xf>
    <xf numFmtId="0" fontId="16" fillId="0" borderId="47" xfId="0" applyFont="1" applyBorder="1" applyAlignment="1">
      <alignment horizontal="left" vertical="top" wrapText="1"/>
    </xf>
    <xf numFmtId="49" fontId="4" fillId="0" borderId="40" xfId="0" applyNumberFormat="1" applyFont="1" applyBorder="1" applyAlignment="1">
      <alignment horizontal="center" vertical="top" wrapText="1"/>
    </xf>
    <xf numFmtId="0" fontId="0" fillId="0" borderId="45" xfId="0" applyBorder="1" applyAlignment="1">
      <alignment vertical="top" wrapText="1"/>
    </xf>
    <xf numFmtId="3" fontId="4" fillId="0" borderId="30" xfId="0" applyNumberFormat="1" applyFont="1" applyBorder="1" applyAlignment="1">
      <alignment horizontal="center" vertical="top"/>
    </xf>
    <xf numFmtId="3" fontId="4" fillId="6" borderId="52" xfId="0" applyNumberFormat="1" applyFont="1" applyFill="1" applyBorder="1" applyAlignment="1">
      <alignment horizontal="left" vertical="top" wrapText="1"/>
    </xf>
    <xf numFmtId="3" fontId="4" fillId="6" borderId="50" xfId="1" applyNumberFormat="1" applyFont="1" applyFill="1" applyBorder="1" applyAlignment="1">
      <alignment horizontal="center" vertical="top" wrapText="1"/>
    </xf>
    <xf numFmtId="0" fontId="0" fillId="6" borderId="14" xfId="0" applyFont="1" applyFill="1" applyBorder="1" applyAlignment="1">
      <alignment horizontal="center" vertical="top" wrapText="1"/>
    </xf>
    <xf numFmtId="49" fontId="4" fillId="6" borderId="40" xfId="0" applyNumberFormat="1" applyFont="1" applyFill="1" applyBorder="1" applyAlignment="1">
      <alignment horizontal="center" vertical="top" wrapText="1"/>
    </xf>
    <xf numFmtId="49" fontId="9" fillId="0" borderId="3" xfId="0" applyNumberFormat="1" applyFont="1" applyBorder="1" applyAlignment="1">
      <alignment horizontal="center" vertical="center" textRotation="90" wrapText="1"/>
    </xf>
    <xf numFmtId="49" fontId="9" fillId="0" borderId="22" xfId="0" applyNumberFormat="1" applyFont="1" applyBorder="1" applyAlignment="1">
      <alignment horizontal="center" vertical="center" textRotation="90"/>
    </xf>
    <xf numFmtId="0" fontId="4" fillId="0" borderId="15" xfId="0" applyFont="1" applyFill="1" applyBorder="1" applyAlignment="1">
      <alignment horizontal="left" vertical="top" wrapText="1"/>
    </xf>
    <xf numFmtId="0" fontId="4" fillId="0" borderId="47" xfId="0" applyFont="1" applyFill="1" applyBorder="1" applyAlignment="1">
      <alignment horizontal="left" vertical="top" wrapText="1"/>
    </xf>
    <xf numFmtId="49" fontId="9" fillId="0" borderId="11" xfId="0" applyNumberFormat="1" applyFont="1" applyBorder="1" applyAlignment="1">
      <alignment horizontal="center" vertical="center" textRotation="90" wrapText="1"/>
    </xf>
    <xf numFmtId="49" fontId="9" fillId="0" borderId="22" xfId="0" applyNumberFormat="1" applyFont="1" applyBorder="1" applyAlignment="1">
      <alignment horizontal="center" vertical="center" textRotation="90" wrapText="1"/>
    </xf>
    <xf numFmtId="49" fontId="4" fillId="0" borderId="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26" xfId="0" applyNumberFormat="1" applyFont="1" applyBorder="1" applyAlignment="1">
      <alignment horizontal="center" vertical="top" wrapText="1"/>
    </xf>
    <xf numFmtId="0" fontId="16" fillId="0" borderId="38" xfId="0" applyFont="1" applyBorder="1" applyAlignment="1">
      <alignment vertical="top" wrapText="1"/>
    </xf>
    <xf numFmtId="0" fontId="0" fillId="0" borderId="14" xfId="0" applyBorder="1" applyAlignment="1">
      <alignment horizontal="center" vertical="top" wrapText="1"/>
    </xf>
    <xf numFmtId="3" fontId="4" fillId="0" borderId="15" xfId="0" applyNumberFormat="1" applyFont="1" applyBorder="1" applyAlignment="1">
      <alignment horizontal="left" vertical="top" wrapText="1"/>
    </xf>
    <xf numFmtId="0" fontId="0" fillId="0" borderId="47" xfId="0" applyBorder="1" applyAlignment="1">
      <alignment vertical="top" wrapText="1"/>
    </xf>
    <xf numFmtId="3" fontId="9" fillId="0" borderId="0" xfId="0" applyNumberFormat="1" applyFont="1" applyAlignment="1">
      <alignment horizontal="center" vertical="top"/>
    </xf>
  </cellXfs>
  <cellStyles count="4">
    <cellStyle name="Įprastas" xfId="0" builtinId="0"/>
    <cellStyle name="Įprastas 5" xfId="2"/>
    <cellStyle name="Kablelis" xfId="1" builtinId="3"/>
    <cellStyle name="Normal_biudz uz 2001 atskaitomybe3" xfId="3"/>
  </cellStyles>
  <dxfs count="0"/>
  <tableStyles count="0" defaultTableStyle="TableStyleMedium2" defaultPivotStyle="PivotStyleLight16"/>
  <colors>
    <mruColors>
      <color rgb="FFCCFFCC"/>
      <color rgb="FF99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8"/>
  <sheetViews>
    <sheetView tabSelected="1" topLeftCell="A118" zoomScaleNormal="100" zoomScaleSheetLayoutView="100" workbookViewId="0">
      <selection activeCell="H133" sqref="H133"/>
    </sheetView>
  </sheetViews>
  <sheetFormatPr defaultColWidth="9.140625" defaultRowHeight="15"/>
  <cols>
    <col min="1" max="1" width="3" style="88" customWidth="1"/>
    <col min="2" max="2" width="2.7109375" style="88" customWidth="1"/>
    <col min="3" max="3" width="3" style="849" customWidth="1"/>
    <col min="4" max="4" width="34.7109375" style="88" customWidth="1"/>
    <col min="5" max="5" width="3.140625" style="88" customWidth="1"/>
    <col min="6" max="6" width="4.28515625" style="88" customWidth="1"/>
    <col min="7" max="7" width="7.42578125" style="88" customWidth="1"/>
    <col min="8" max="8" width="9.7109375" style="88" customWidth="1"/>
    <col min="9" max="10" width="8.7109375" style="88" customWidth="1"/>
    <col min="11" max="11" width="34.140625" style="88" customWidth="1"/>
    <col min="12" max="14" width="4.5703125" style="88" customWidth="1"/>
    <col min="15" max="16384" width="9.140625" style="88"/>
  </cols>
  <sheetData>
    <row r="1" spans="1:14" ht="43.5" customHeight="1">
      <c r="K1" s="1583" t="s">
        <v>306</v>
      </c>
      <c r="L1" s="1583"/>
      <c r="M1" s="1583"/>
      <c r="N1" s="1583"/>
    </row>
    <row r="2" spans="1:14" ht="14.25" customHeight="1">
      <c r="K2" s="814"/>
      <c r="L2" s="815"/>
      <c r="M2" s="815"/>
      <c r="N2" s="815"/>
    </row>
    <row r="3" spans="1:14" s="1" customFormat="1" ht="15" customHeight="1">
      <c r="A3" s="813"/>
      <c r="B3" s="813"/>
      <c r="C3" s="850"/>
      <c r="D3" s="1584" t="s">
        <v>263</v>
      </c>
      <c r="E3" s="1584"/>
      <c r="F3" s="1584"/>
      <c r="G3" s="1584"/>
      <c r="H3" s="1584"/>
      <c r="I3" s="1584"/>
      <c r="J3" s="1584"/>
      <c r="K3" s="1584"/>
      <c r="L3" s="813"/>
      <c r="M3" s="813"/>
      <c r="N3" s="813"/>
    </row>
    <row r="4" spans="1:14" s="1" customFormat="1">
      <c r="A4" s="813"/>
      <c r="B4" s="813"/>
      <c r="C4" s="850"/>
      <c r="D4" s="1585" t="s">
        <v>132</v>
      </c>
      <c r="E4" s="1586"/>
      <c r="F4" s="1586"/>
      <c r="G4" s="1586"/>
      <c r="H4" s="1586"/>
      <c r="I4" s="1586"/>
      <c r="J4" s="1586"/>
      <c r="K4" s="1586"/>
      <c r="L4" s="813"/>
      <c r="M4" s="813"/>
      <c r="N4" s="813"/>
    </row>
    <row r="5" spans="1:14" s="1" customFormat="1" ht="15" customHeight="1">
      <c r="A5" s="1587" t="s">
        <v>129</v>
      </c>
      <c r="B5" s="1587"/>
      <c r="C5" s="1587"/>
      <c r="D5" s="1587"/>
      <c r="E5" s="1587"/>
      <c r="F5" s="1587"/>
      <c r="G5" s="1587"/>
      <c r="H5" s="1587"/>
      <c r="I5" s="1587"/>
      <c r="J5" s="1587"/>
      <c r="K5" s="1587"/>
      <c r="L5" s="1587"/>
      <c r="M5" s="1587"/>
      <c r="N5" s="1587"/>
    </row>
    <row r="6" spans="1:14" s="1" customFormat="1" ht="13.5" thickBot="1">
      <c r="C6" s="851"/>
      <c r="E6" s="2"/>
      <c r="F6" s="3"/>
      <c r="K6" s="1588" t="s">
        <v>130</v>
      </c>
      <c r="L6" s="1588"/>
      <c r="M6" s="1588"/>
      <c r="N6" s="1588"/>
    </row>
    <row r="7" spans="1:14" s="54" customFormat="1" ht="24" customHeight="1">
      <c r="A7" s="1589" t="s">
        <v>0</v>
      </c>
      <c r="B7" s="1592" t="s">
        <v>1</v>
      </c>
      <c r="C7" s="1595" t="s">
        <v>2</v>
      </c>
      <c r="D7" s="1598" t="s">
        <v>4</v>
      </c>
      <c r="E7" s="1557" t="s">
        <v>5</v>
      </c>
      <c r="F7" s="1560" t="s">
        <v>6</v>
      </c>
      <c r="G7" s="1563" t="s">
        <v>8</v>
      </c>
      <c r="H7" s="1566" t="s">
        <v>264</v>
      </c>
      <c r="I7" s="1566" t="s">
        <v>159</v>
      </c>
      <c r="J7" s="1566" t="s">
        <v>206</v>
      </c>
      <c r="K7" s="1615" t="s">
        <v>9</v>
      </c>
      <c r="L7" s="1616"/>
      <c r="M7" s="1616"/>
      <c r="N7" s="1617"/>
    </row>
    <row r="8" spans="1:14" s="54" customFormat="1" ht="18.75" customHeight="1">
      <c r="A8" s="1590"/>
      <c r="B8" s="1593"/>
      <c r="C8" s="1596"/>
      <c r="D8" s="1599"/>
      <c r="E8" s="1558"/>
      <c r="F8" s="1561"/>
      <c r="G8" s="1564"/>
      <c r="H8" s="1567"/>
      <c r="I8" s="1613"/>
      <c r="J8" s="1613"/>
      <c r="K8" s="1618" t="s">
        <v>4</v>
      </c>
      <c r="L8" s="1620"/>
      <c r="M8" s="1620"/>
      <c r="N8" s="1621"/>
    </row>
    <row r="9" spans="1:14" s="54" customFormat="1" ht="66" customHeight="1" thickBot="1">
      <c r="A9" s="1591"/>
      <c r="B9" s="1594"/>
      <c r="C9" s="1597"/>
      <c r="D9" s="1600"/>
      <c r="E9" s="1559"/>
      <c r="F9" s="1562"/>
      <c r="G9" s="1565"/>
      <c r="H9" s="1568"/>
      <c r="I9" s="1614"/>
      <c r="J9" s="1614"/>
      <c r="K9" s="1619"/>
      <c r="L9" s="198" t="s">
        <v>165</v>
      </c>
      <c r="M9" s="199" t="s">
        <v>166</v>
      </c>
      <c r="N9" s="200" t="s">
        <v>207</v>
      </c>
    </row>
    <row r="10" spans="1:14" s="1" customFormat="1" ht="15.75" customHeight="1">
      <c r="A10" s="1601" t="s">
        <v>11</v>
      </c>
      <c r="B10" s="1602"/>
      <c r="C10" s="1602"/>
      <c r="D10" s="1602"/>
      <c r="E10" s="1602"/>
      <c r="F10" s="1602"/>
      <c r="G10" s="1602"/>
      <c r="H10" s="1602"/>
      <c r="I10" s="1602"/>
      <c r="J10" s="1602"/>
      <c r="K10" s="1602"/>
      <c r="L10" s="1602"/>
      <c r="M10" s="1602"/>
      <c r="N10" s="1603"/>
    </row>
    <row r="11" spans="1:14" s="1" customFormat="1" ht="14.25" customHeight="1">
      <c r="A11" s="1604" t="s">
        <v>12</v>
      </c>
      <c r="B11" s="1605"/>
      <c r="C11" s="1605"/>
      <c r="D11" s="1605"/>
      <c r="E11" s="1605"/>
      <c r="F11" s="1605"/>
      <c r="G11" s="1605"/>
      <c r="H11" s="1605"/>
      <c r="I11" s="1605"/>
      <c r="J11" s="1605"/>
      <c r="K11" s="1605"/>
      <c r="L11" s="1605"/>
      <c r="M11" s="1605"/>
      <c r="N11" s="1606"/>
    </row>
    <row r="12" spans="1:14" s="1" customFormat="1" ht="14.25" customHeight="1">
      <c r="A12" s="5" t="s">
        <v>13</v>
      </c>
      <c r="B12" s="1607" t="s">
        <v>14</v>
      </c>
      <c r="C12" s="1607"/>
      <c r="D12" s="1607"/>
      <c r="E12" s="1607"/>
      <c r="F12" s="1607"/>
      <c r="G12" s="1607"/>
      <c r="H12" s="1607"/>
      <c r="I12" s="1607"/>
      <c r="J12" s="1607"/>
      <c r="K12" s="1607"/>
      <c r="L12" s="1607"/>
      <c r="M12" s="1607"/>
      <c r="N12" s="1608"/>
    </row>
    <row r="13" spans="1:14" s="1" customFormat="1" ht="15.75" customHeight="1">
      <c r="A13" s="6" t="s">
        <v>13</v>
      </c>
      <c r="B13" s="7" t="s">
        <v>13</v>
      </c>
      <c r="C13" s="1609" t="s">
        <v>15</v>
      </c>
      <c r="D13" s="1610"/>
      <c r="E13" s="1610"/>
      <c r="F13" s="1610"/>
      <c r="G13" s="1610"/>
      <c r="H13" s="1610"/>
      <c r="I13" s="1611"/>
      <c r="J13" s="1610"/>
      <c r="K13" s="1611"/>
      <c r="L13" s="1611"/>
      <c r="M13" s="1611"/>
      <c r="N13" s="1612"/>
    </row>
    <row r="14" spans="1:14" s="4" customFormat="1" ht="16.5" customHeight="1">
      <c r="A14" s="8" t="s">
        <v>13</v>
      </c>
      <c r="B14" s="9" t="s">
        <v>13</v>
      </c>
      <c r="C14" s="387" t="s">
        <v>13</v>
      </c>
      <c r="D14" s="1475" t="s">
        <v>272</v>
      </c>
      <c r="E14" s="10"/>
      <c r="F14" s="419">
        <v>1</v>
      </c>
      <c r="G14" s="917" t="s">
        <v>20</v>
      </c>
      <c r="H14" s="371">
        <f>7032.6</f>
        <v>7032.6</v>
      </c>
      <c r="I14" s="120">
        <v>6861.4</v>
      </c>
      <c r="J14" s="1369">
        <v>6861.4</v>
      </c>
      <c r="K14" s="1577"/>
      <c r="L14" s="240"/>
      <c r="M14" s="240"/>
      <c r="N14" s="302"/>
    </row>
    <row r="15" spans="1:14" s="4" customFormat="1" ht="15" customHeight="1">
      <c r="A15" s="13"/>
      <c r="B15" s="14"/>
      <c r="C15" s="388"/>
      <c r="D15" s="1576"/>
      <c r="E15" s="823"/>
      <c r="F15" s="825"/>
      <c r="G15" s="918" t="s">
        <v>21</v>
      </c>
      <c r="H15" s="919">
        <v>618.9</v>
      </c>
      <c r="I15" s="390">
        <v>618.9</v>
      </c>
      <c r="J15" s="919">
        <v>618.9</v>
      </c>
      <c r="K15" s="1578"/>
      <c r="L15" s="262"/>
      <c r="M15" s="241"/>
      <c r="N15" s="335"/>
    </row>
    <row r="16" spans="1:14" s="1" customFormat="1" ht="15.75" customHeight="1">
      <c r="A16" s="1468"/>
      <c r="B16" s="1553"/>
      <c r="C16" s="1555"/>
      <c r="D16" s="1526"/>
      <c r="E16" s="847"/>
      <c r="F16" s="825"/>
      <c r="G16" s="918" t="s">
        <v>24</v>
      </c>
      <c r="H16" s="919">
        <v>3.3</v>
      </c>
      <c r="I16" s="390"/>
      <c r="J16" s="919"/>
      <c r="K16" s="1356"/>
      <c r="L16" s="913"/>
      <c r="M16" s="1357"/>
      <c r="N16" s="1358"/>
    </row>
    <row r="17" spans="1:14" s="1" customFormat="1" ht="13.5" customHeight="1">
      <c r="A17" s="1468"/>
      <c r="B17" s="1553"/>
      <c r="C17" s="1555"/>
      <c r="D17" s="1526"/>
      <c r="E17" s="847"/>
      <c r="F17" s="825"/>
      <c r="G17" s="918" t="s">
        <v>158</v>
      </c>
      <c r="H17" s="919">
        <f>12.4+8.1+7.9</f>
        <v>28.4</v>
      </c>
      <c r="I17" s="390"/>
      <c r="J17" s="919"/>
      <c r="K17" s="1356"/>
      <c r="L17" s="913"/>
      <c r="M17" s="1357"/>
      <c r="N17" s="1358"/>
    </row>
    <row r="18" spans="1:14" s="1" customFormat="1" ht="13.5" customHeight="1">
      <c r="A18" s="1468"/>
      <c r="B18" s="1553"/>
      <c r="C18" s="1555"/>
      <c r="D18" s="1526"/>
      <c r="E18" s="847"/>
      <c r="F18" s="825"/>
      <c r="G18" s="918" t="s">
        <v>43</v>
      </c>
      <c r="H18" s="919">
        <v>18.100000000000001</v>
      </c>
      <c r="I18" s="390">
        <v>18.100000000000001</v>
      </c>
      <c r="J18" s="919">
        <v>18.100000000000001</v>
      </c>
      <c r="K18" s="1547" t="s">
        <v>153</v>
      </c>
      <c r="L18" s="241">
        <v>456.5</v>
      </c>
      <c r="M18" s="241">
        <v>456.5</v>
      </c>
      <c r="N18" s="335">
        <v>456.5</v>
      </c>
    </row>
    <row r="19" spans="1:14" s="1" customFormat="1" ht="13.5" customHeight="1">
      <c r="A19" s="1468"/>
      <c r="B19" s="1553"/>
      <c r="C19" s="1555"/>
      <c r="D19" s="1526"/>
      <c r="E19" s="847"/>
      <c r="F19" s="1330"/>
      <c r="G19" s="920" t="s">
        <v>44</v>
      </c>
      <c r="H19" s="921">
        <v>25.9</v>
      </c>
      <c r="I19" s="716"/>
      <c r="J19" s="921"/>
      <c r="K19" s="1547"/>
      <c r="L19" s="241"/>
      <c r="M19" s="241"/>
      <c r="N19" s="335"/>
    </row>
    <row r="20" spans="1:14" s="1" customFormat="1" ht="27" customHeight="1">
      <c r="A20" s="1468"/>
      <c r="B20" s="1553"/>
      <c r="C20" s="1555"/>
      <c r="D20" s="826"/>
      <c r="E20" s="847"/>
      <c r="F20" s="825"/>
      <c r="G20" s="72"/>
      <c r="H20" s="186"/>
      <c r="I20" s="119"/>
      <c r="J20" s="186"/>
      <c r="K20" s="865" t="s">
        <v>309</v>
      </c>
      <c r="L20" s="269">
        <v>320</v>
      </c>
      <c r="M20" s="475">
        <v>320</v>
      </c>
      <c r="N20" s="461">
        <v>320</v>
      </c>
    </row>
    <row r="21" spans="1:14" s="1" customFormat="1" ht="38.25" customHeight="1">
      <c r="A21" s="807"/>
      <c r="B21" s="808"/>
      <c r="C21" s="825"/>
      <c r="D21" s="826"/>
      <c r="E21" s="718"/>
      <c r="F21" s="825"/>
      <c r="G21" s="72"/>
      <c r="H21" s="186"/>
      <c r="I21" s="119"/>
      <c r="J21" s="186"/>
      <c r="K21" s="657" t="s">
        <v>238</v>
      </c>
      <c r="L21" s="269">
        <v>100</v>
      </c>
      <c r="M21" s="475">
        <v>100</v>
      </c>
      <c r="N21" s="461">
        <v>100</v>
      </c>
    </row>
    <row r="22" spans="1:14" s="1" customFormat="1" ht="18" customHeight="1">
      <c r="A22" s="23"/>
      <c r="B22" s="808"/>
      <c r="C22" s="825"/>
      <c r="D22" s="826"/>
      <c r="E22" s="847"/>
      <c r="F22" s="825"/>
      <c r="G22" s="72"/>
      <c r="H22" s="186"/>
      <c r="I22" s="119"/>
      <c r="J22" s="186"/>
      <c r="K22" s="865" t="s">
        <v>118</v>
      </c>
      <c r="L22" s="269">
        <v>21</v>
      </c>
      <c r="M22" s="475">
        <v>21</v>
      </c>
      <c r="N22" s="461">
        <v>21</v>
      </c>
    </row>
    <row r="23" spans="1:14" s="1" customFormat="1" ht="19.5" customHeight="1">
      <c r="A23" s="23"/>
      <c r="B23" s="812"/>
      <c r="C23" s="825"/>
      <c r="D23" s="1573"/>
      <c r="E23" s="664"/>
      <c r="F23" s="825"/>
      <c r="G23" s="863"/>
      <c r="H23" s="471"/>
      <c r="I23" s="549"/>
      <c r="J23" s="471"/>
      <c r="K23" s="1574" t="s">
        <v>184</v>
      </c>
      <c r="L23" s="1569" t="s">
        <v>106</v>
      </c>
      <c r="M23" s="1569" t="s">
        <v>106</v>
      </c>
      <c r="N23" s="1571" t="s">
        <v>106</v>
      </c>
    </row>
    <row r="24" spans="1:14" s="1" customFormat="1" ht="21.75" customHeight="1">
      <c r="A24" s="23"/>
      <c r="B24" s="812"/>
      <c r="C24" s="825"/>
      <c r="D24" s="1573"/>
      <c r="E24" s="664"/>
      <c r="F24" s="825"/>
      <c r="G24" s="863"/>
      <c r="H24" s="471"/>
      <c r="I24" s="549"/>
      <c r="J24" s="471"/>
      <c r="K24" s="1575"/>
      <c r="L24" s="1570"/>
      <c r="M24" s="1570"/>
      <c r="N24" s="1572"/>
    </row>
    <row r="25" spans="1:14" s="1" customFormat="1" ht="42.75" customHeight="1">
      <c r="A25" s="807"/>
      <c r="B25" s="812"/>
      <c r="C25" s="829"/>
      <c r="D25" s="826"/>
      <c r="E25" s="864"/>
      <c r="F25" s="825"/>
      <c r="G25" s="72"/>
      <c r="H25" s="862"/>
      <c r="I25" s="119"/>
      <c r="J25" s="186"/>
      <c r="K25" s="657" t="s">
        <v>307</v>
      </c>
      <c r="L25" s="269">
        <v>70</v>
      </c>
      <c r="M25" s="249">
        <v>70</v>
      </c>
      <c r="N25" s="461">
        <v>50</v>
      </c>
    </row>
    <row r="26" spans="1:14" s="1" customFormat="1" ht="26.25" customHeight="1">
      <c r="A26" s="807"/>
      <c r="B26" s="812"/>
      <c r="C26" s="829"/>
      <c r="D26" s="826"/>
      <c r="E26" s="155"/>
      <c r="F26" s="825"/>
      <c r="G26" s="72"/>
      <c r="H26" s="186"/>
      <c r="I26" s="119"/>
      <c r="J26" s="186"/>
      <c r="K26" s="866" t="s">
        <v>154</v>
      </c>
      <c r="L26" s="867" t="s">
        <v>229</v>
      </c>
      <c r="M26" s="867" t="s">
        <v>229</v>
      </c>
      <c r="N26" s="868" t="s">
        <v>229</v>
      </c>
    </row>
    <row r="27" spans="1:14" s="1" customFormat="1" ht="17.25" customHeight="1">
      <c r="A27" s="807"/>
      <c r="B27" s="808"/>
      <c r="C27" s="829"/>
      <c r="D27" s="826"/>
      <c r="E27" s="71"/>
      <c r="F27" s="825"/>
      <c r="G27" s="72"/>
      <c r="H27" s="186"/>
      <c r="I27" s="119"/>
      <c r="J27" s="186"/>
      <c r="K27" s="438" t="s">
        <v>32</v>
      </c>
      <c r="L27" s="758">
        <v>2</v>
      </c>
      <c r="M27" s="869">
        <v>2</v>
      </c>
      <c r="N27" s="1381">
        <v>2</v>
      </c>
    </row>
    <row r="28" spans="1:14" s="1" customFormat="1" ht="19.5" customHeight="1" thickBot="1">
      <c r="A28" s="28"/>
      <c r="B28" s="831"/>
      <c r="C28" s="418"/>
      <c r="D28" s="830"/>
      <c r="E28" s="870"/>
      <c r="F28" s="871"/>
      <c r="G28" s="1368" t="s">
        <v>50</v>
      </c>
      <c r="H28" s="561">
        <f>SUM(H14:H27)</f>
        <v>7727.2</v>
      </c>
      <c r="I28" s="133">
        <f>SUM(I14:I27)</f>
        <v>7498.4</v>
      </c>
      <c r="J28" s="561">
        <f>SUM(J14:J27)</f>
        <v>7498.4</v>
      </c>
      <c r="K28" s="1380" t="s">
        <v>127</v>
      </c>
      <c r="L28" s="914">
        <v>55</v>
      </c>
      <c r="M28" s="1378">
        <v>55</v>
      </c>
      <c r="N28" s="1379">
        <v>55</v>
      </c>
    </row>
    <row r="29" spans="1:14" s="1" customFormat="1" ht="21.75" customHeight="1">
      <c r="A29" s="1468" t="s">
        <v>13</v>
      </c>
      <c r="B29" s="1553" t="s">
        <v>13</v>
      </c>
      <c r="C29" s="1527" t="s">
        <v>22</v>
      </c>
      <c r="D29" s="1528" t="s">
        <v>48</v>
      </c>
      <c r="E29" s="1554"/>
      <c r="F29" s="1556" t="s">
        <v>18</v>
      </c>
      <c r="G29" s="19" t="s">
        <v>20</v>
      </c>
      <c r="H29" s="929">
        <v>163.69999999999999</v>
      </c>
      <c r="I29" s="119">
        <v>163.69999999999999</v>
      </c>
      <c r="J29" s="119">
        <v>163.69999999999999</v>
      </c>
      <c r="K29" s="1547" t="s">
        <v>49</v>
      </c>
      <c r="L29" s="841">
        <v>8</v>
      </c>
      <c r="M29" s="1549">
        <v>8</v>
      </c>
      <c r="N29" s="1551">
        <v>8</v>
      </c>
    </row>
    <row r="30" spans="1:14" s="1" customFormat="1" ht="19.5" customHeight="1" thickBot="1">
      <c r="A30" s="1490"/>
      <c r="B30" s="1543"/>
      <c r="C30" s="1496"/>
      <c r="D30" s="1517"/>
      <c r="E30" s="1500"/>
      <c r="F30" s="1546"/>
      <c r="G30" s="1370" t="s">
        <v>50</v>
      </c>
      <c r="H30" s="133">
        <f>SUM(H29:H29)</f>
        <v>163.69999999999999</v>
      </c>
      <c r="I30" s="133">
        <f>SUM(I29:I29)</f>
        <v>163.69999999999999</v>
      </c>
      <c r="J30" s="133">
        <f>SUM(J29:J29)</f>
        <v>163.69999999999999</v>
      </c>
      <c r="K30" s="1548"/>
      <c r="L30" s="842"/>
      <c r="M30" s="1550"/>
      <c r="N30" s="1552"/>
    </row>
    <row r="31" spans="1:14" s="1" customFormat="1" ht="17.25" customHeight="1">
      <c r="A31" s="1489" t="s">
        <v>13</v>
      </c>
      <c r="B31" s="1542" t="s">
        <v>13</v>
      </c>
      <c r="C31" s="1495" t="s">
        <v>26</v>
      </c>
      <c r="D31" s="1516" t="s">
        <v>51</v>
      </c>
      <c r="E31" s="1499"/>
      <c r="F31" s="1545" t="s">
        <v>18</v>
      </c>
      <c r="G31" s="433" t="s">
        <v>20</v>
      </c>
      <c r="H31" s="189">
        <v>332.3</v>
      </c>
      <c r="I31" s="176">
        <v>332.9</v>
      </c>
      <c r="J31" s="176">
        <v>332.9</v>
      </c>
      <c r="K31" s="488" t="s">
        <v>52</v>
      </c>
      <c r="L31" s="840">
        <v>31</v>
      </c>
      <c r="M31" s="799">
        <v>31</v>
      </c>
      <c r="N31" s="802">
        <v>31</v>
      </c>
    </row>
    <row r="32" spans="1:14" s="1" customFormat="1" ht="17.25" customHeight="1" thickBot="1">
      <c r="A32" s="1490"/>
      <c r="B32" s="1543"/>
      <c r="C32" s="1496"/>
      <c r="D32" s="1517"/>
      <c r="E32" s="1500"/>
      <c r="F32" s="1546"/>
      <c r="G32" s="1370" t="s">
        <v>50</v>
      </c>
      <c r="H32" s="133">
        <f>SUM(H31:H31)</f>
        <v>332.3</v>
      </c>
      <c r="I32" s="133">
        <f>SUM(I31:I31)</f>
        <v>332.9</v>
      </c>
      <c r="J32" s="133">
        <f>SUM(J31:J31)</f>
        <v>332.9</v>
      </c>
      <c r="K32" s="115"/>
      <c r="L32" s="845"/>
      <c r="M32" s="834"/>
      <c r="N32" s="798"/>
    </row>
    <row r="33" spans="1:14" s="1" customFormat="1" ht="24" customHeight="1">
      <c r="A33" s="1489" t="s">
        <v>13</v>
      </c>
      <c r="B33" s="1491" t="s">
        <v>13</v>
      </c>
      <c r="C33" s="1495" t="s">
        <v>28</v>
      </c>
      <c r="D33" s="1516" t="s">
        <v>121</v>
      </c>
      <c r="E33" s="1499"/>
      <c r="F33" s="1545" t="s">
        <v>18</v>
      </c>
      <c r="G33" s="1386" t="s">
        <v>20</v>
      </c>
      <c r="H33" s="1387">
        <v>163.19999999999999</v>
      </c>
      <c r="I33" s="117">
        <v>163.19999999999999</v>
      </c>
      <c r="J33" s="117">
        <v>163.19999999999999</v>
      </c>
      <c r="K33" s="1536" t="s">
        <v>122</v>
      </c>
      <c r="L33" s="840">
        <v>11</v>
      </c>
      <c r="M33" s="1538">
        <v>11</v>
      </c>
      <c r="N33" s="1540">
        <v>11</v>
      </c>
    </row>
    <row r="34" spans="1:14" s="1" customFormat="1" ht="19.5" customHeight="1" thickBot="1">
      <c r="A34" s="1490"/>
      <c r="B34" s="1492"/>
      <c r="C34" s="1496"/>
      <c r="D34" s="1517"/>
      <c r="E34" s="1500"/>
      <c r="F34" s="1546"/>
      <c r="G34" s="810" t="s">
        <v>50</v>
      </c>
      <c r="H34" s="448">
        <f>SUM(H33:H33)</f>
        <v>163.19999999999999</v>
      </c>
      <c r="I34" s="448">
        <f>SUM(I33:I33)</f>
        <v>163.19999999999999</v>
      </c>
      <c r="J34" s="448">
        <f>SUM(J33:J33)</f>
        <v>163.19999999999999</v>
      </c>
      <c r="K34" s="1537"/>
      <c r="L34" s="842"/>
      <c r="M34" s="1539"/>
      <c r="N34" s="1541"/>
    </row>
    <row r="35" spans="1:14" s="1" customFormat="1" ht="19.5" customHeight="1">
      <c r="A35" s="1489" t="s">
        <v>13</v>
      </c>
      <c r="B35" s="1542" t="s">
        <v>13</v>
      </c>
      <c r="C35" s="1495" t="s">
        <v>30</v>
      </c>
      <c r="D35" s="1516" t="s">
        <v>53</v>
      </c>
      <c r="E35" s="1499"/>
      <c r="F35" s="1545" t="s">
        <v>18</v>
      </c>
      <c r="G35" s="36" t="s">
        <v>20</v>
      </c>
      <c r="H35" s="205">
        <v>15.7</v>
      </c>
      <c r="I35" s="132">
        <v>15.7</v>
      </c>
      <c r="J35" s="132">
        <v>15.7</v>
      </c>
      <c r="K35" s="488"/>
      <c r="L35" s="844"/>
      <c r="M35" s="832"/>
      <c r="N35" s="797"/>
    </row>
    <row r="36" spans="1:14" s="1" customFormat="1" ht="15.75" customHeight="1" thickBot="1">
      <c r="A36" s="1490"/>
      <c r="B36" s="1543"/>
      <c r="C36" s="1496"/>
      <c r="D36" s="1544"/>
      <c r="E36" s="1500"/>
      <c r="F36" s="1546"/>
      <c r="G36" s="810" t="s">
        <v>50</v>
      </c>
      <c r="H36" s="99">
        <f>SUM(H35:H35)</f>
        <v>15.7</v>
      </c>
      <c r="I36" s="133">
        <f>SUM(I35:I35)</f>
        <v>15.7</v>
      </c>
      <c r="J36" s="133">
        <f>SUM(J35:J35)</f>
        <v>15.7</v>
      </c>
      <c r="K36" s="116"/>
      <c r="L36" s="842"/>
      <c r="M36" s="801"/>
      <c r="N36" s="804"/>
    </row>
    <row r="37" spans="1:14" s="1" customFormat="1" ht="16.5" customHeight="1">
      <c r="A37" s="1153" t="s">
        <v>13</v>
      </c>
      <c r="B37" s="494" t="s">
        <v>13</v>
      </c>
      <c r="C37" s="852" t="s">
        <v>33</v>
      </c>
      <c r="D37" s="1582" t="s">
        <v>54</v>
      </c>
      <c r="E37" s="1075"/>
      <c r="F37" s="1076">
        <v>1</v>
      </c>
      <c r="G37" s="433" t="s">
        <v>20</v>
      </c>
      <c r="H37" s="189">
        <v>52.8</v>
      </c>
      <c r="I37" s="176">
        <v>52.8</v>
      </c>
      <c r="J37" s="176">
        <v>52.8</v>
      </c>
      <c r="K37" s="1078"/>
      <c r="L37" s="912"/>
      <c r="M37" s="1156"/>
      <c r="N37" s="1160"/>
    </row>
    <row r="38" spans="1:14" s="1" customFormat="1" ht="15" customHeight="1">
      <c r="A38" s="1152"/>
      <c r="B38" s="29"/>
      <c r="C38" s="393"/>
      <c r="D38" s="1476"/>
      <c r="E38" s="1077"/>
      <c r="F38" s="1163">
        <v>5</v>
      </c>
      <c r="G38" s="19" t="s">
        <v>20</v>
      </c>
      <c r="H38" s="95">
        <f>59.8+129</f>
        <v>188.8</v>
      </c>
      <c r="I38" s="95">
        <v>147.80000000000001</v>
      </c>
      <c r="J38" s="95">
        <v>147.80000000000001</v>
      </c>
      <c r="K38" s="443"/>
      <c r="L38" s="913"/>
      <c r="M38" s="1157"/>
      <c r="N38" s="1161"/>
    </row>
    <row r="39" spans="1:14" s="1" customFormat="1" ht="15.75" customHeight="1">
      <c r="A39" s="1152"/>
      <c r="B39" s="29"/>
      <c r="C39" s="393"/>
      <c r="D39" s="1511" t="s">
        <v>128</v>
      </c>
      <c r="E39" s="79"/>
      <c r="F39" s="373"/>
      <c r="G39" s="26"/>
      <c r="H39" s="135"/>
      <c r="I39" s="118"/>
      <c r="J39" s="118"/>
      <c r="K39" s="1531" t="s">
        <v>110</v>
      </c>
      <c r="L39" s="274">
        <v>5</v>
      </c>
      <c r="M39" s="367">
        <v>4</v>
      </c>
      <c r="N39" s="309">
        <v>4</v>
      </c>
    </row>
    <row r="40" spans="1:14" s="1" customFormat="1" ht="15" customHeight="1">
      <c r="A40" s="1152"/>
      <c r="B40" s="29"/>
      <c r="C40" s="393"/>
      <c r="D40" s="1530"/>
      <c r="E40" s="372"/>
      <c r="F40" s="1163"/>
      <c r="G40" s="1032"/>
      <c r="H40" s="95"/>
      <c r="I40" s="95"/>
      <c r="J40" s="119"/>
      <c r="K40" s="1532"/>
      <c r="L40" s="913"/>
      <c r="M40" s="1157"/>
      <c r="N40" s="1161"/>
    </row>
    <row r="41" spans="1:14" s="1" customFormat="1" ht="27.75" customHeight="1">
      <c r="A41" s="1152"/>
      <c r="B41" s="29"/>
      <c r="C41" s="393"/>
      <c r="D41" s="1511" t="s">
        <v>273</v>
      </c>
      <c r="E41" s="30"/>
      <c r="F41" s="1155"/>
      <c r="G41" s="16"/>
      <c r="H41" s="95"/>
      <c r="I41" s="119"/>
      <c r="J41" s="95"/>
      <c r="K41" s="177" t="s">
        <v>57</v>
      </c>
      <c r="L41" s="275">
        <v>10</v>
      </c>
      <c r="M41" s="487">
        <v>10</v>
      </c>
      <c r="N41" s="307">
        <v>10</v>
      </c>
    </row>
    <row r="42" spans="1:14" s="1" customFormat="1" ht="27.75" customHeight="1">
      <c r="A42" s="1152"/>
      <c r="B42" s="29"/>
      <c r="C42" s="85"/>
      <c r="D42" s="1533"/>
      <c r="E42" s="69"/>
      <c r="F42" s="1163"/>
      <c r="G42" s="104"/>
      <c r="H42" s="190"/>
      <c r="I42" s="121"/>
      <c r="J42" s="121"/>
      <c r="K42" s="178" t="s">
        <v>181</v>
      </c>
      <c r="L42" s="264">
        <v>1</v>
      </c>
      <c r="M42" s="469">
        <v>1</v>
      </c>
      <c r="N42" s="337">
        <v>1</v>
      </c>
    </row>
    <row r="43" spans="1:14" s="1" customFormat="1" ht="27.75" customHeight="1">
      <c r="A43" s="1152"/>
      <c r="B43" s="29"/>
      <c r="C43" s="85"/>
      <c r="D43" s="1533"/>
      <c r="E43" s="69"/>
      <c r="F43" s="1163"/>
      <c r="G43" s="104"/>
      <c r="H43" s="191"/>
      <c r="I43" s="122"/>
      <c r="J43" s="122"/>
      <c r="K43" s="179" t="s">
        <v>109</v>
      </c>
      <c r="L43" s="269">
        <v>10</v>
      </c>
      <c r="M43" s="475">
        <v>10</v>
      </c>
      <c r="N43" s="461">
        <v>10</v>
      </c>
    </row>
    <row r="44" spans="1:14" s="1" customFormat="1" ht="28.5" customHeight="1">
      <c r="A44" s="1152"/>
      <c r="B44" s="29"/>
      <c r="C44" s="85"/>
      <c r="D44" s="1533"/>
      <c r="E44" s="69"/>
      <c r="F44" s="1163"/>
      <c r="G44" s="104"/>
      <c r="H44" s="191"/>
      <c r="I44" s="122"/>
      <c r="J44" s="122"/>
      <c r="K44" s="179" t="s">
        <v>177</v>
      </c>
      <c r="L44" s="269">
        <v>3</v>
      </c>
      <c r="M44" s="475">
        <v>3</v>
      </c>
      <c r="N44" s="461">
        <v>3</v>
      </c>
    </row>
    <row r="45" spans="1:14" s="1" customFormat="1" ht="27.75" customHeight="1">
      <c r="A45" s="1152"/>
      <c r="B45" s="29"/>
      <c r="C45" s="85"/>
      <c r="D45" s="1534"/>
      <c r="E45" s="69"/>
      <c r="F45" s="422"/>
      <c r="G45" s="104"/>
      <c r="H45" s="191"/>
      <c r="I45" s="122"/>
      <c r="J45" s="122"/>
      <c r="K45" s="1164" t="s">
        <v>111</v>
      </c>
      <c r="L45" s="266">
        <v>1</v>
      </c>
      <c r="M45" s="503">
        <v>1</v>
      </c>
      <c r="N45" s="310">
        <v>1</v>
      </c>
    </row>
    <row r="46" spans="1:14" s="1" customFormat="1" ht="25.5" customHeight="1">
      <c r="A46" s="1152"/>
      <c r="B46" s="29"/>
      <c r="C46" s="85"/>
      <c r="D46" s="1525" t="s">
        <v>104</v>
      </c>
      <c r="E46" s="69"/>
      <c r="F46" s="1163"/>
      <c r="G46" s="104"/>
      <c r="H46" s="873"/>
      <c r="I46" s="121"/>
      <c r="J46" s="215"/>
      <c r="K46" s="1159" t="s">
        <v>178</v>
      </c>
      <c r="L46" s="500">
        <v>5</v>
      </c>
      <c r="M46" s="501">
        <v>5</v>
      </c>
      <c r="N46" s="502">
        <v>5</v>
      </c>
    </row>
    <row r="47" spans="1:14" s="1" customFormat="1" ht="12.75" customHeight="1">
      <c r="A47" s="1152"/>
      <c r="B47" s="29"/>
      <c r="C47" s="85"/>
      <c r="D47" s="1526"/>
      <c r="E47" s="69"/>
      <c r="F47" s="1163"/>
      <c r="G47" s="783"/>
      <c r="H47" s="872"/>
      <c r="I47" s="872"/>
      <c r="J47" s="876"/>
      <c r="K47" s="1501" t="s">
        <v>254</v>
      </c>
      <c r="L47" s="264">
        <v>1</v>
      </c>
      <c r="M47" s="469">
        <v>1</v>
      </c>
      <c r="N47" s="337">
        <v>1</v>
      </c>
    </row>
    <row r="48" spans="1:14" s="1" customFormat="1" ht="19.5" customHeight="1" thickBot="1">
      <c r="A48" s="1154"/>
      <c r="B48" s="499"/>
      <c r="C48" s="78"/>
      <c r="D48" s="846"/>
      <c r="E48" s="875"/>
      <c r="F48" s="871"/>
      <c r="G48" s="1151" t="s">
        <v>50</v>
      </c>
      <c r="H48" s="131">
        <f>SUM(H37:H47)</f>
        <v>241.60000000000002</v>
      </c>
      <c r="I48" s="131">
        <f t="shared" ref="I48:J48" si="0">SUM(I37:I47)</f>
        <v>200.60000000000002</v>
      </c>
      <c r="J48" s="131">
        <f t="shared" si="0"/>
        <v>200.60000000000002</v>
      </c>
      <c r="K48" s="1535"/>
      <c r="L48" s="914"/>
      <c r="M48" s="1158"/>
      <c r="N48" s="1162"/>
    </row>
    <row r="49" spans="1:18" s="4" customFormat="1" ht="17.25" customHeight="1">
      <c r="A49" s="1468" t="s">
        <v>13</v>
      </c>
      <c r="B49" s="1469" t="s">
        <v>13</v>
      </c>
      <c r="C49" s="1527" t="s">
        <v>36</v>
      </c>
      <c r="D49" s="1528" t="s">
        <v>58</v>
      </c>
      <c r="E49" s="1518"/>
      <c r="F49" s="1529" t="s">
        <v>18</v>
      </c>
      <c r="G49" s="433" t="s">
        <v>20</v>
      </c>
      <c r="H49" s="189">
        <f>105-46</f>
        <v>59</v>
      </c>
      <c r="I49" s="176">
        <v>3731.2</v>
      </c>
      <c r="J49" s="176">
        <v>4449.6000000000004</v>
      </c>
      <c r="K49" s="1513" t="s">
        <v>279</v>
      </c>
      <c r="L49" s="841">
        <v>1</v>
      </c>
      <c r="M49" s="800">
        <v>1</v>
      </c>
      <c r="N49" s="803">
        <v>1</v>
      </c>
    </row>
    <row r="50" spans="1:18" s="4" customFormat="1" ht="17.25" customHeight="1">
      <c r="A50" s="1468"/>
      <c r="B50" s="1469"/>
      <c r="C50" s="1527"/>
      <c r="D50" s="1528"/>
      <c r="E50" s="1518"/>
      <c r="F50" s="1529"/>
      <c r="G50" s="19" t="s">
        <v>158</v>
      </c>
      <c r="H50" s="193">
        <v>2904.2</v>
      </c>
      <c r="I50" s="140"/>
      <c r="J50" s="140"/>
      <c r="K50" s="1513"/>
      <c r="L50" s="841"/>
      <c r="M50" s="800"/>
      <c r="N50" s="803"/>
    </row>
    <row r="51" spans="1:18" s="4" customFormat="1" ht="15" customHeight="1" thickBot="1">
      <c r="A51" s="1490"/>
      <c r="B51" s="1492"/>
      <c r="C51" s="1496"/>
      <c r="D51" s="1517"/>
      <c r="E51" s="1519"/>
      <c r="F51" s="1521"/>
      <c r="G51" s="102" t="s">
        <v>50</v>
      </c>
      <c r="H51" s="99">
        <f>H49+H50</f>
        <v>2963.2</v>
      </c>
      <c r="I51" s="133">
        <f>I49+I50</f>
        <v>3731.2</v>
      </c>
      <c r="J51" s="133">
        <f>J49+J50</f>
        <v>4449.6000000000004</v>
      </c>
      <c r="K51" s="1514"/>
      <c r="L51" s="842"/>
      <c r="M51" s="801"/>
      <c r="N51" s="804"/>
    </row>
    <row r="52" spans="1:18" s="4" customFormat="1" ht="15" customHeight="1">
      <c r="A52" s="1489" t="s">
        <v>13</v>
      </c>
      <c r="B52" s="1491" t="s">
        <v>13</v>
      </c>
      <c r="C52" s="1470" t="s">
        <v>37</v>
      </c>
      <c r="D52" s="1516" t="s">
        <v>59</v>
      </c>
      <c r="E52" s="1518"/>
      <c r="F52" s="1520" t="s">
        <v>18</v>
      </c>
      <c r="G52" s="108" t="s">
        <v>20</v>
      </c>
      <c r="H52" s="193">
        <v>29</v>
      </c>
      <c r="I52" s="140">
        <v>29</v>
      </c>
      <c r="J52" s="140">
        <v>29</v>
      </c>
      <c r="K52" s="32"/>
      <c r="L52" s="840"/>
      <c r="M52" s="799"/>
      <c r="N52" s="802"/>
    </row>
    <row r="53" spans="1:18" s="4" customFormat="1" ht="15" customHeight="1" thickBot="1">
      <c r="A53" s="1490"/>
      <c r="B53" s="1492"/>
      <c r="C53" s="1515"/>
      <c r="D53" s="1517"/>
      <c r="E53" s="1519"/>
      <c r="F53" s="1521"/>
      <c r="G53" s="102" t="s">
        <v>50</v>
      </c>
      <c r="H53" s="99">
        <f>H52</f>
        <v>29</v>
      </c>
      <c r="I53" s="133">
        <f>I52</f>
        <v>29</v>
      </c>
      <c r="J53" s="133">
        <f>J52</f>
        <v>29</v>
      </c>
      <c r="K53" s="141"/>
      <c r="L53" s="842"/>
      <c r="M53" s="801"/>
      <c r="N53" s="804"/>
    </row>
    <row r="54" spans="1:18" s="1" customFormat="1" ht="16.5" customHeight="1">
      <c r="A54" s="33" t="s">
        <v>13</v>
      </c>
      <c r="B54" s="34" t="s">
        <v>13</v>
      </c>
      <c r="C54" s="398" t="s">
        <v>41</v>
      </c>
      <c r="D54" s="1408" t="s">
        <v>60</v>
      </c>
      <c r="E54" s="35"/>
      <c r="F54" s="167">
        <v>1</v>
      </c>
      <c r="G54" s="426" t="s">
        <v>20</v>
      </c>
      <c r="H54" s="325">
        <f>265.5+42.3</f>
        <v>307.8</v>
      </c>
      <c r="I54" s="176">
        <v>69.400000000000006</v>
      </c>
      <c r="J54" s="176">
        <v>68.2</v>
      </c>
      <c r="K54" s="488"/>
      <c r="L54" s="840"/>
      <c r="M54" s="793"/>
      <c r="N54" s="802"/>
    </row>
    <row r="55" spans="1:18" s="1" customFormat="1" ht="13.5" customHeight="1">
      <c r="A55" s="13"/>
      <c r="B55" s="14"/>
      <c r="C55" s="388"/>
      <c r="D55" s="1522"/>
      <c r="E55" s="37"/>
      <c r="F55" s="41"/>
      <c r="G55" s="72" t="s">
        <v>24</v>
      </c>
      <c r="H55" s="186">
        <f>25+4.5+60+35.4+1.8</f>
        <v>126.7</v>
      </c>
      <c r="I55" s="119">
        <f>22+4.5+0.9</f>
        <v>27.4</v>
      </c>
      <c r="J55" s="119">
        <f>20+0.9+4.5</f>
        <v>25.4</v>
      </c>
      <c r="K55" s="860"/>
      <c r="L55" s="841"/>
      <c r="M55" s="243"/>
      <c r="N55" s="803"/>
    </row>
    <row r="56" spans="1:18" s="1" customFormat="1" ht="13.5" customHeight="1">
      <c r="A56" s="13"/>
      <c r="B56" s="14"/>
      <c r="C56" s="388"/>
      <c r="D56" s="1522"/>
      <c r="E56" s="37"/>
      <c r="F56" s="41"/>
      <c r="G56" s="72" t="s">
        <v>25</v>
      </c>
      <c r="H56" s="1106">
        <v>40</v>
      </c>
      <c r="I56" s="119"/>
      <c r="J56" s="119"/>
      <c r="K56" s="860"/>
      <c r="L56" s="913"/>
      <c r="M56" s="243"/>
      <c r="N56" s="1100"/>
    </row>
    <row r="57" spans="1:18" s="1" customFormat="1" ht="18.75" customHeight="1">
      <c r="A57" s="13"/>
      <c r="B57" s="14"/>
      <c r="C57" s="388"/>
      <c r="D57" s="1409"/>
      <c r="E57" s="37"/>
      <c r="F57" s="41"/>
      <c r="G57" s="52" t="s">
        <v>158</v>
      </c>
      <c r="H57" s="188">
        <f>87.2+12+36</f>
        <v>135.19999999999999</v>
      </c>
      <c r="I57" s="128"/>
      <c r="J57" s="128"/>
      <c r="K57" s="781"/>
      <c r="L57" s="266"/>
      <c r="M57" s="245"/>
      <c r="N57" s="310"/>
    </row>
    <row r="58" spans="1:18" s="1" customFormat="1" ht="28.5" customHeight="1">
      <c r="A58" s="13"/>
      <c r="B58" s="14"/>
      <c r="C58" s="388"/>
      <c r="D58" s="1148" t="s">
        <v>62</v>
      </c>
      <c r="E58" s="37"/>
      <c r="F58" s="41"/>
      <c r="G58" s="72"/>
      <c r="H58" s="886"/>
      <c r="I58" s="140"/>
      <c r="J58" s="140"/>
      <c r="K58" s="1144" t="s">
        <v>123</v>
      </c>
      <c r="L58" s="258">
        <v>50</v>
      </c>
      <c r="M58" s="627">
        <v>50</v>
      </c>
      <c r="N58" s="307">
        <v>50</v>
      </c>
    </row>
    <row r="59" spans="1:18" s="1" customFormat="1" ht="14.25" customHeight="1">
      <c r="A59" s="13"/>
      <c r="B59" s="14"/>
      <c r="C59" s="388"/>
      <c r="D59" s="1506" t="s">
        <v>63</v>
      </c>
      <c r="E59" s="37"/>
      <c r="F59" s="41"/>
      <c r="G59" s="519"/>
      <c r="H59" s="186"/>
      <c r="I59" s="119"/>
      <c r="J59" s="119"/>
      <c r="K59" s="1508" t="s">
        <v>186</v>
      </c>
      <c r="L59" s="243">
        <v>18</v>
      </c>
      <c r="M59" s="243">
        <v>17</v>
      </c>
      <c r="N59" s="309">
        <v>17</v>
      </c>
      <c r="R59" s="395"/>
    </row>
    <row r="60" spans="1:18" s="1" customFormat="1" ht="15.75" customHeight="1">
      <c r="A60" s="13"/>
      <c r="B60" s="14"/>
      <c r="C60" s="388"/>
      <c r="D60" s="1507"/>
      <c r="E60" s="37"/>
      <c r="F60" s="41"/>
      <c r="G60" s="72"/>
      <c r="H60" s="887"/>
      <c r="I60" s="396"/>
      <c r="J60" s="396"/>
      <c r="K60" s="1509"/>
      <c r="L60" s="245"/>
      <c r="M60" s="245"/>
      <c r="N60" s="310"/>
    </row>
    <row r="61" spans="1:18" s="1" customFormat="1" ht="28.5" customHeight="1">
      <c r="A61" s="13"/>
      <c r="B61" s="14"/>
      <c r="C61" s="388"/>
      <c r="D61" s="1483" t="s">
        <v>64</v>
      </c>
      <c r="E61" s="37"/>
      <c r="F61" s="41"/>
      <c r="G61" s="72"/>
      <c r="H61" s="186"/>
      <c r="I61" s="119"/>
      <c r="J61" s="119"/>
      <c r="K61" s="1149" t="s">
        <v>187</v>
      </c>
      <c r="L61" s="256">
        <v>4</v>
      </c>
      <c r="M61" s="256">
        <v>2</v>
      </c>
      <c r="N61" s="304">
        <v>2</v>
      </c>
      <c r="Q61" s="395"/>
    </row>
    <row r="62" spans="1:18" s="1" customFormat="1" ht="24.75" customHeight="1">
      <c r="A62" s="13"/>
      <c r="B62" s="14"/>
      <c r="C62" s="388"/>
      <c r="D62" s="1510"/>
      <c r="E62" s="37"/>
      <c r="F62" s="41"/>
      <c r="G62" s="72"/>
      <c r="H62" s="186"/>
      <c r="I62" s="119"/>
      <c r="J62" s="119"/>
      <c r="K62" s="1146"/>
      <c r="L62" s="257"/>
      <c r="M62" s="257"/>
      <c r="N62" s="308"/>
    </row>
    <row r="63" spans="1:18" s="1" customFormat="1" ht="24" customHeight="1">
      <c r="A63" s="13"/>
      <c r="B63" s="40"/>
      <c r="C63" s="399"/>
      <c r="D63" s="1511" t="s">
        <v>185</v>
      </c>
      <c r="E63" s="20"/>
      <c r="F63" s="41"/>
      <c r="G63" s="72"/>
      <c r="H63" s="888"/>
      <c r="I63" s="119"/>
      <c r="J63" s="119"/>
      <c r="K63" s="1135" t="s">
        <v>103</v>
      </c>
      <c r="L63" s="254">
        <v>2</v>
      </c>
      <c r="M63" s="254">
        <v>2</v>
      </c>
      <c r="N63" s="309">
        <v>2</v>
      </c>
    </row>
    <row r="64" spans="1:18" s="1" customFormat="1" ht="31.5" customHeight="1">
      <c r="A64" s="13"/>
      <c r="B64" s="40"/>
      <c r="C64" s="399"/>
      <c r="D64" s="1512"/>
      <c r="E64" s="20"/>
      <c r="F64" s="41"/>
      <c r="G64" s="72"/>
      <c r="H64" s="186"/>
      <c r="I64" s="119"/>
      <c r="J64" s="119"/>
      <c r="K64" s="889"/>
      <c r="L64" s="253"/>
      <c r="M64" s="245"/>
      <c r="N64" s="310"/>
    </row>
    <row r="65" spans="1:15" s="1" customFormat="1" ht="44.25" customHeight="1">
      <c r="A65" s="13"/>
      <c r="B65" s="14"/>
      <c r="C65" s="388"/>
      <c r="D65" s="1138" t="s">
        <v>66</v>
      </c>
      <c r="E65" s="37"/>
      <c r="F65" s="41"/>
      <c r="G65" s="72"/>
      <c r="H65" s="186"/>
      <c r="I65" s="119"/>
      <c r="J65" s="119"/>
      <c r="K65" s="890" t="s">
        <v>188</v>
      </c>
      <c r="L65" s="253">
        <v>10</v>
      </c>
      <c r="M65" s="258">
        <v>10</v>
      </c>
      <c r="N65" s="306">
        <v>10</v>
      </c>
    </row>
    <row r="66" spans="1:15" s="1" customFormat="1" ht="54" customHeight="1">
      <c r="A66" s="13"/>
      <c r="B66" s="40"/>
      <c r="C66" s="399"/>
      <c r="D66" s="835" t="s">
        <v>193</v>
      </c>
      <c r="E66" s="838"/>
      <c r="F66" s="41"/>
      <c r="G66" s="72"/>
      <c r="H66" s="186"/>
      <c r="I66" s="119"/>
      <c r="J66" s="119"/>
      <c r="K66" s="110" t="s">
        <v>191</v>
      </c>
      <c r="L66" s="258">
        <v>116</v>
      </c>
      <c r="M66" s="253">
        <v>116</v>
      </c>
      <c r="N66" s="303">
        <v>116</v>
      </c>
    </row>
    <row r="67" spans="1:15" s="1" customFormat="1" ht="24" customHeight="1">
      <c r="A67" s="13"/>
      <c r="B67" s="14"/>
      <c r="C67" s="399"/>
      <c r="D67" s="1503" t="s">
        <v>67</v>
      </c>
      <c r="E67" s="838"/>
      <c r="F67" s="41"/>
      <c r="G67" s="72"/>
      <c r="H67" s="353"/>
      <c r="I67" s="352"/>
      <c r="J67" s="352"/>
      <c r="K67" s="1134" t="s">
        <v>68</v>
      </c>
      <c r="L67" s="256">
        <v>19</v>
      </c>
      <c r="M67" s="256">
        <v>25</v>
      </c>
      <c r="N67" s="304">
        <v>10</v>
      </c>
    </row>
    <row r="68" spans="1:15" s="1" customFormat="1" ht="18" customHeight="1">
      <c r="A68" s="13"/>
      <c r="B68" s="14"/>
      <c r="C68" s="399"/>
      <c r="D68" s="1504"/>
      <c r="E68" s="838"/>
      <c r="F68" s="41"/>
      <c r="G68" s="72"/>
      <c r="H68" s="353"/>
      <c r="I68" s="352"/>
      <c r="J68" s="352"/>
      <c r="K68" s="1146"/>
      <c r="L68" s="257"/>
      <c r="M68" s="257"/>
      <c r="N68" s="308"/>
    </row>
    <row r="69" spans="1:15" s="1" customFormat="1" ht="42" customHeight="1">
      <c r="A69" s="13"/>
      <c r="B69" s="40"/>
      <c r="C69" s="399"/>
      <c r="D69" s="835" t="s">
        <v>69</v>
      </c>
      <c r="E69" s="838"/>
      <c r="F69" s="41"/>
      <c r="G69" s="72"/>
      <c r="H69" s="186"/>
      <c r="I69" s="119"/>
      <c r="J69" s="119"/>
      <c r="K69" s="110" t="s">
        <v>70</v>
      </c>
      <c r="L69" s="253">
        <v>100</v>
      </c>
      <c r="M69" s="253">
        <v>100</v>
      </c>
      <c r="N69" s="303">
        <v>100</v>
      </c>
    </row>
    <row r="70" spans="1:15" s="1" customFormat="1" ht="27.75" customHeight="1">
      <c r="A70" s="13"/>
      <c r="B70" s="40"/>
      <c r="C70" s="399"/>
      <c r="D70" s="1137" t="s">
        <v>71</v>
      </c>
      <c r="E70" s="838"/>
      <c r="F70" s="41"/>
      <c r="G70" s="72"/>
      <c r="H70" s="186"/>
      <c r="I70" s="119"/>
      <c r="J70" s="119"/>
      <c r="K70" s="891" t="s">
        <v>258</v>
      </c>
      <c r="L70" s="747">
        <v>1</v>
      </c>
      <c r="M70" s="747"/>
      <c r="N70" s="307"/>
    </row>
    <row r="71" spans="1:15" s="1" customFormat="1" ht="41.25" customHeight="1">
      <c r="A71" s="13"/>
      <c r="B71" s="40"/>
      <c r="C71" s="853"/>
      <c r="D71" s="1140"/>
      <c r="E71" s="838"/>
      <c r="F71" s="41"/>
      <c r="G71" s="72"/>
      <c r="H71" s="186"/>
      <c r="I71" s="119"/>
      <c r="J71" s="119"/>
      <c r="K71" s="926" t="s">
        <v>271</v>
      </c>
      <c r="L71" s="883">
        <v>1</v>
      </c>
      <c r="M71" s="927"/>
      <c r="N71" s="884"/>
    </row>
    <row r="72" spans="1:15" s="1" customFormat="1" ht="27.75" customHeight="1">
      <c r="A72" s="13"/>
      <c r="B72" s="40"/>
      <c r="C72" s="853"/>
      <c r="D72" s="1443" t="s">
        <v>72</v>
      </c>
      <c r="E72" s="838"/>
      <c r="F72" s="41"/>
      <c r="G72" s="55"/>
      <c r="H72" s="186"/>
      <c r="I72" s="119"/>
      <c r="J72" s="119"/>
      <c r="K72" s="1147" t="s">
        <v>282</v>
      </c>
      <c r="L72" s="784">
        <v>100</v>
      </c>
      <c r="M72" s="881"/>
      <c r="N72" s="882"/>
    </row>
    <row r="73" spans="1:15" s="1" customFormat="1" ht="15.75" customHeight="1">
      <c r="A73" s="13"/>
      <c r="B73" s="40"/>
      <c r="C73" s="853"/>
      <c r="D73" s="1505"/>
      <c r="E73" s="838"/>
      <c r="F73" s="41"/>
      <c r="G73" s="55"/>
      <c r="H73" s="186"/>
      <c r="I73" s="119"/>
      <c r="J73" s="119"/>
      <c r="K73" s="1523" t="s">
        <v>280</v>
      </c>
      <c r="L73" s="264">
        <v>100</v>
      </c>
      <c r="M73" s="765"/>
      <c r="N73" s="766"/>
    </row>
    <row r="74" spans="1:15" s="1" customFormat="1" ht="11.25" customHeight="1">
      <c r="A74" s="13"/>
      <c r="B74" s="40"/>
      <c r="C74" s="853"/>
      <c r="D74" s="1505"/>
      <c r="E74" s="838"/>
      <c r="F74" s="41"/>
      <c r="G74" s="55"/>
      <c r="H74" s="186"/>
      <c r="I74" s="119"/>
      <c r="J74" s="119"/>
      <c r="K74" s="1524"/>
      <c r="L74" s="265"/>
      <c r="M74" s="592"/>
      <c r="N74" s="767"/>
    </row>
    <row r="75" spans="1:15" s="1" customFormat="1" ht="28.5" customHeight="1">
      <c r="A75" s="13"/>
      <c r="B75" s="40"/>
      <c r="C75" s="853"/>
      <c r="D75" s="1505"/>
      <c r="E75" s="838"/>
      <c r="F75" s="41"/>
      <c r="G75" s="55"/>
      <c r="H75" s="186"/>
      <c r="I75" s="119"/>
      <c r="J75" s="119"/>
      <c r="K75" s="892" t="s">
        <v>298</v>
      </c>
      <c r="L75" s="861">
        <v>100</v>
      </c>
      <c r="M75" s="893"/>
      <c r="N75" s="894"/>
      <c r="O75" s="775"/>
    </row>
    <row r="76" spans="1:15" s="1" customFormat="1" ht="28.5" customHeight="1">
      <c r="A76" s="13"/>
      <c r="B76" s="40"/>
      <c r="C76" s="853"/>
      <c r="D76" s="1139"/>
      <c r="E76" s="838"/>
      <c r="F76" s="41"/>
      <c r="G76" s="55"/>
      <c r="H76" s="186"/>
      <c r="I76" s="119"/>
      <c r="J76" s="119"/>
      <c r="K76" s="343" t="s">
        <v>281</v>
      </c>
      <c r="L76" s="1105">
        <v>100</v>
      </c>
      <c r="M76" s="758"/>
      <c r="N76" s="894"/>
      <c r="O76" s="775"/>
    </row>
    <row r="77" spans="1:15" s="1" customFormat="1" ht="17.25" customHeight="1">
      <c r="A77" s="13"/>
      <c r="B77" s="40"/>
      <c r="C77" s="853"/>
      <c r="D77" s="1143"/>
      <c r="E77" s="838"/>
      <c r="F77" s="839"/>
      <c r="G77" s="55"/>
      <c r="H77" s="186"/>
      <c r="I77" s="119"/>
      <c r="J77" s="119"/>
      <c r="K77" s="1501" t="s">
        <v>283</v>
      </c>
      <c r="L77" s="264">
        <v>100</v>
      </c>
      <c r="M77" s="765"/>
      <c r="N77" s="895"/>
    </row>
    <row r="78" spans="1:15" s="1" customFormat="1" ht="24" customHeight="1">
      <c r="A78" s="13"/>
      <c r="B78" s="40"/>
      <c r="C78" s="853"/>
      <c r="D78" s="1141"/>
      <c r="E78" s="838"/>
      <c r="F78" s="839"/>
      <c r="G78" s="55"/>
      <c r="H78" s="773"/>
      <c r="I78" s="119"/>
      <c r="J78" s="119"/>
      <c r="K78" s="1502"/>
      <c r="L78" s="266"/>
      <c r="M78" s="517"/>
      <c r="N78" s="314"/>
    </row>
    <row r="79" spans="1:15" s="1" customFormat="1" ht="15.75" customHeight="1">
      <c r="A79" s="13"/>
      <c r="B79" s="40"/>
      <c r="C79" s="399"/>
      <c r="D79" s="1511" t="s">
        <v>250</v>
      </c>
      <c r="E79" s="838"/>
      <c r="F79" s="41"/>
      <c r="G79" s="72"/>
      <c r="H79" s="186"/>
      <c r="I79" s="119"/>
      <c r="J79" s="119"/>
      <c r="K79" s="1136" t="s">
        <v>201</v>
      </c>
      <c r="L79" s="247">
        <v>1</v>
      </c>
      <c r="M79" s="247"/>
      <c r="N79" s="305"/>
    </row>
    <row r="80" spans="1:15" s="4" customFormat="1" ht="18.75" customHeight="1" thickBot="1">
      <c r="A80" s="13"/>
      <c r="B80" s="40"/>
      <c r="C80" s="853"/>
      <c r="D80" s="1517"/>
      <c r="E80" s="879"/>
      <c r="F80" s="885"/>
      <c r="G80" s="394" t="s">
        <v>50</v>
      </c>
      <c r="H80" s="561">
        <f>SUM(H54,H55,H56,H57)</f>
        <v>609.70000000000005</v>
      </c>
      <c r="I80" s="133">
        <f>SUM(I54,I55,I57)</f>
        <v>96.800000000000011</v>
      </c>
      <c r="J80" s="133">
        <f>SUM(J54,J55,J57)</f>
        <v>93.6</v>
      </c>
      <c r="K80" s="141"/>
      <c r="L80" s="842"/>
      <c r="M80" s="801"/>
      <c r="N80" s="804"/>
    </row>
    <row r="81" spans="1:14" s="1" customFormat="1" ht="29.25" customHeight="1">
      <c r="A81" s="1489" t="s">
        <v>13</v>
      </c>
      <c r="B81" s="1491" t="s">
        <v>13</v>
      </c>
      <c r="C81" s="1495" t="s">
        <v>45</v>
      </c>
      <c r="D81" s="1497" t="s">
        <v>73</v>
      </c>
      <c r="E81" s="1499"/>
      <c r="F81" s="1487">
        <v>1</v>
      </c>
      <c r="G81" s="42" t="s">
        <v>20</v>
      </c>
      <c r="H81" s="206">
        <v>9</v>
      </c>
      <c r="I81" s="144">
        <v>9</v>
      </c>
      <c r="J81" s="144">
        <v>9</v>
      </c>
      <c r="K81" s="51" t="s">
        <v>74</v>
      </c>
      <c r="L81" s="793">
        <v>4</v>
      </c>
      <c r="M81" s="793">
        <v>4</v>
      </c>
      <c r="N81" s="802">
        <v>4</v>
      </c>
    </row>
    <row r="82" spans="1:14" s="1" customFormat="1" ht="18" customHeight="1" thickBot="1">
      <c r="A82" s="1490"/>
      <c r="B82" s="1492"/>
      <c r="C82" s="1496"/>
      <c r="D82" s="1498"/>
      <c r="E82" s="1500"/>
      <c r="F82" s="1488"/>
      <c r="G82" s="44" t="s">
        <v>50</v>
      </c>
      <c r="H82" s="99">
        <f>SUM(H81)</f>
        <v>9</v>
      </c>
      <c r="I82" s="133">
        <f>SUM(I81)</f>
        <v>9</v>
      </c>
      <c r="J82" s="133">
        <f>SUM(J81)</f>
        <v>9</v>
      </c>
      <c r="K82" s="141"/>
      <c r="L82" s="794"/>
      <c r="M82" s="794"/>
      <c r="N82" s="804"/>
    </row>
    <row r="83" spans="1:14" s="45" customFormat="1" ht="18" customHeight="1">
      <c r="A83" s="1489" t="s">
        <v>13</v>
      </c>
      <c r="B83" s="1491" t="s">
        <v>13</v>
      </c>
      <c r="C83" s="1493" t="s">
        <v>47</v>
      </c>
      <c r="D83" s="1516" t="s">
        <v>248</v>
      </c>
      <c r="E83" s="795"/>
      <c r="F83" s="824">
        <v>5</v>
      </c>
      <c r="G83" s="46" t="s">
        <v>21</v>
      </c>
      <c r="H83" s="202">
        <v>5.2</v>
      </c>
      <c r="I83" s="129">
        <v>4.8</v>
      </c>
      <c r="J83" s="129">
        <v>4.8</v>
      </c>
      <c r="K83" s="1579" t="s">
        <v>112</v>
      </c>
      <c r="L83" s="243">
        <v>1</v>
      </c>
      <c r="M83" s="243">
        <v>1</v>
      </c>
      <c r="N83" s="803">
        <v>1</v>
      </c>
    </row>
    <row r="84" spans="1:14" s="45" customFormat="1" ht="16.5" customHeight="1" thickBot="1">
      <c r="A84" s="1490"/>
      <c r="B84" s="1492"/>
      <c r="C84" s="1494"/>
      <c r="D84" s="1517"/>
      <c r="E84" s="796"/>
      <c r="F84" s="418"/>
      <c r="G84" s="44" t="s">
        <v>50</v>
      </c>
      <c r="H84" s="133">
        <f>SUM(H83:H83)</f>
        <v>5.2</v>
      </c>
      <c r="I84" s="133">
        <f>SUM(I83:I83)</f>
        <v>4.8</v>
      </c>
      <c r="J84" s="133">
        <f>SUM(J83:J83)</f>
        <v>4.8</v>
      </c>
      <c r="K84" s="1548"/>
      <c r="L84" s="842"/>
      <c r="M84" s="801"/>
      <c r="N84" s="804"/>
    </row>
    <row r="85" spans="1:14" s="1" customFormat="1" ht="15" customHeight="1" thickBot="1">
      <c r="A85" s="819" t="s">
        <v>13</v>
      </c>
      <c r="B85" s="820" t="s">
        <v>13</v>
      </c>
      <c r="C85" s="1466" t="s">
        <v>76</v>
      </c>
      <c r="D85" s="1467"/>
      <c r="E85" s="1467"/>
      <c r="F85" s="1467"/>
      <c r="G85" s="1482"/>
      <c r="H85" s="139">
        <f>SUM(H84,H82,H80,H53,H51,H48,H36,H34,H32,H30,H28)</f>
        <v>12259.8</v>
      </c>
      <c r="I85" s="139">
        <f>SUM(I84,I82,I80,I53,I51,I48,I36,I34,I32,I30,I28)</f>
        <v>12245.3</v>
      </c>
      <c r="J85" s="139">
        <f>SUM(J84,J82,J80,J53,J51,J48,J36,J34,J32,J30,J28)</f>
        <v>12960.5</v>
      </c>
      <c r="K85" s="47"/>
      <c r="L85" s="427"/>
      <c r="M85" s="427"/>
      <c r="N85" s="48"/>
    </row>
    <row r="86" spans="1:14" s="1" customFormat="1" ht="17.25" customHeight="1" thickBot="1">
      <c r="A86" s="49" t="s">
        <v>13</v>
      </c>
      <c r="B86" s="50" t="s">
        <v>22</v>
      </c>
      <c r="C86" s="1458" t="s">
        <v>77</v>
      </c>
      <c r="D86" s="1459"/>
      <c r="E86" s="1459"/>
      <c r="F86" s="1459"/>
      <c r="G86" s="1459"/>
      <c r="H86" s="1459"/>
      <c r="I86" s="1459"/>
      <c r="J86" s="1459"/>
      <c r="K86" s="1459"/>
      <c r="L86" s="1459"/>
      <c r="M86" s="1459"/>
      <c r="N86" s="1461"/>
    </row>
    <row r="87" spans="1:14" s="1" customFormat="1" ht="15" customHeight="1">
      <c r="A87" s="807" t="s">
        <v>13</v>
      </c>
      <c r="B87" s="812" t="s">
        <v>22</v>
      </c>
      <c r="C87" s="825" t="s">
        <v>13</v>
      </c>
      <c r="D87" s="1483" t="s">
        <v>124</v>
      </c>
      <c r="E87" s="1485" t="s">
        <v>152</v>
      </c>
      <c r="F87" s="824">
        <v>1</v>
      </c>
      <c r="G87" s="533" t="s">
        <v>20</v>
      </c>
      <c r="H87" s="694">
        <v>473.7</v>
      </c>
      <c r="I87" s="898">
        <v>465</v>
      </c>
      <c r="J87" s="695">
        <v>465</v>
      </c>
      <c r="K87" s="347" t="s">
        <v>114</v>
      </c>
      <c r="L87" s="1131">
        <v>439</v>
      </c>
      <c r="M87" s="1131">
        <v>439</v>
      </c>
      <c r="N87" s="1132">
        <v>439</v>
      </c>
    </row>
    <row r="88" spans="1:14" s="1" customFormat="1" ht="26.25" customHeight="1">
      <c r="A88" s="807"/>
      <c r="B88" s="812"/>
      <c r="C88" s="825"/>
      <c r="D88" s="1484"/>
      <c r="E88" s="1486"/>
      <c r="F88" s="825"/>
      <c r="G88" s="142" t="s">
        <v>158</v>
      </c>
      <c r="H88" s="95">
        <v>9</v>
      </c>
      <c r="I88" s="119"/>
      <c r="J88" s="119"/>
      <c r="K88" s="1145" t="s">
        <v>239</v>
      </c>
      <c r="L88" s="341">
        <v>439</v>
      </c>
      <c r="M88" s="341">
        <v>439</v>
      </c>
      <c r="N88" s="342">
        <v>439</v>
      </c>
    </row>
    <row r="89" spans="1:14" s="1" customFormat="1" ht="15.75" customHeight="1">
      <c r="A89" s="807"/>
      <c r="B89" s="812"/>
      <c r="C89" s="825"/>
      <c r="D89" s="828"/>
      <c r="E89" s="1486"/>
      <c r="F89" s="825"/>
      <c r="G89" s="142"/>
      <c r="H89" s="95"/>
      <c r="I89" s="119"/>
      <c r="J89" s="119"/>
      <c r="K89" s="179" t="s">
        <v>115</v>
      </c>
      <c r="L89" s="318">
        <v>5</v>
      </c>
      <c r="M89" s="318">
        <v>10</v>
      </c>
      <c r="N89" s="316">
        <v>70</v>
      </c>
    </row>
    <row r="90" spans="1:14" s="1" customFormat="1" ht="15" customHeight="1">
      <c r="A90" s="807"/>
      <c r="B90" s="812"/>
      <c r="C90" s="825"/>
      <c r="D90" s="828"/>
      <c r="E90" s="1486"/>
      <c r="F90" s="825"/>
      <c r="G90" s="142"/>
      <c r="H90" s="95"/>
      <c r="I90" s="119"/>
      <c r="J90" s="119"/>
      <c r="K90" s="179" t="s">
        <v>113</v>
      </c>
      <c r="L90" s="318">
        <v>0</v>
      </c>
      <c r="M90" s="318">
        <v>15</v>
      </c>
      <c r="N90" s="316">
        <v>0</v>
      </c>
    </row>
    <row r="91" spans="1:14" s="1" customFormat="1" ht="16.5" customHeight="1">
      <c r="A91" s="807"/>
      <c r="B91" s="812"/>
      <c r="C91" s="825"/>
      <c r="D91" s="811"/>
      <c r="E91" s="1486"/>
      <c r="F91" s="825"/>
      <c r="G91" s="142"/>
      <c r="H91" s="95"/>
      <c r="I91" s="119"/>
      <c r="J91" s="119"/>
      <c r="K91" s="344" t="s">
        <v>189</v>
      </c>
      <c r="L91" s="346">
        <v>3</v>
      </c>
      <c r="M91" s="346">
        <v>3</v>
      </c>
      <c r="N91" s="316">
        <v>4</v>
      </c>
    </row>
    <row r="92" spans="1:14" s="1" customFormat="1" ht="16.5" customHeight="1">
      <c r="A92" s="1092"/>
      <c r="B92" s="1093"/>
      <c r="C92" s="1102"/>
      <c r="D92" s="1089"/>
      <c r="E92" s="1486"/>
      <c r="F92" s="1102"/>
      <c r="G92" s="142"/>
      <c r="H92" s="95"/>
      <c r="I92" s="119"/>
      <c r="J92" s="119"/>
      <c r="K92" s="179" t="s">
        <v>190</v>
      </c>
      <c r="L92" s="318">
        <v>14</v>
      </c>
      <c r="M92" s="318">
        <v>14</v>
      </c>
      <c r="N92" s="316">
        <v>14</v>
      </c>
    </row>
    <row r="93" spans="1:14" s="1" customFormat="1" ht="15.75" customHeight="1">
      <c r="A93" s="807"/>
      <c r="B93" s="812"/>
      <c r="C93" s="825"/>
      <c r="D93" s="811"/>
      <c r="E93" s="1486"/>
      <c r="F93" s="825"/>
      <c r="G93" s="142" t="s">
        <v>20</v>
      </c>
      <c r="H93" s="95">
        <v>13.3</v>
      </c>
      <c r="I93" s="119"/>
      <c r="J93" s="119"/>
      <c r="K93" s="1142" t="s">
        <v>300</v>
      </c>
      <c r="L93" s="1107"/>
      <c r="M93" s="896">
        <v>1</v>
      </c>
      <c r="N93" s="1133"/>
    </row>
    <row r="94" spans="1:14" s="45" customFormat="1" ht="18.75" customHeight="1" thickBot="1">
      <c r="A94" s="807"/>
      <c r="B94" s="812"/>
      <c r="C94" s="825"/>
      <c r="D94" s="897"/>
      <c r="E94" s="796"/>
      <c r="F94" s="418"/>
      <c r="G94" s="44" t="s">
        <v>50</v>
      </c>
      <c r="H94" s="99">
        <f>SUM(H87:H93)</f>
        <v>496</v>
      </c>
      <c r="I94" s="99">
        <f t="shared" ref="I94:J94" si="1">SUM(I87:I93)</f>
        <v>465</v>
      </c>
      <c r="J94" s="99">
        <f t="shared" si="1"/>
        <v>465</v>
      </c>
      <c r="K94" s="1130"/>
      <c r="L94" s="914"/>
      <c r="M94" s="1128"/>
      <c r="N94" s="1129"/>
    </row>
    <row r="95" spans="1:14" s="1" customFormat="1" ht="13.5" thickBot="1">
      <c r="A95" s="49" t="s">
        <v>13</v>
      </c>
      <c r="B95" s="53" t="s">
        <v>22</v>
      </c>
      <c r="C95" s="1437" t="s">
        <v>76</v>
      </c>
      <c r="D95" s="1438"/>
      <c r="E95" s="1438"/>
      <c r="F95" s="1438"/>
      <c r="G95" s="1467"/>
      <c r="H95" s="149">
        <f>H94</f>
        <v>496</v>
      </c>
      <c r="I95" s="149">
        <f>I94</f>
        <v>465</v>
      </c>
      <c r="J95" s="149">
        <f>J94</f>
        <v>465</v>
      </c>
      <c r="K95" s="538"/>
      <c r="L95" s="539"/>
      <c r="M95" s="539"/>
      <c r="N95" s="289"/>
    </row>
    <row r="96" spans="1:14" s="1" customFormat="1" ht="17.25" customHeight="1" thickBot="1">
      <c r="A96" s="49" t="s">
        <v>13</v>
      </c>
      <c r="B96" s="50" t="s">
        <v>26</v>
      </c>
      <c r="C96" s="1458" t="s">
        <v>218</v>
      </c>
      <c r="D96" s="1459"/>
      <c r="E96" s="1459"/>
      <c r="F96" s="1459"/>
      <c r="G96" s="1459"/>
      <c r="H96" s="1459"/>
      <c r="I96" s="1459"/>
      <c r="J96" s="1459"/>
      <c r="K96" s="1459"/>
      <c r="L96" s="1459"/>
      <c r="M96" s="1459"/>
      <c r="N96" s="1461"/>
    </row>
    <row r="97" spans="1:15" s="1" customFormat="1" ht="27" customHeight="1">
      <c r="A97" s="1382" t="s">
        <v>13</v>
      </c>
      <c r="B97" s="1383" t="s">
        <v>26</v>
      </c>
      <c r="C97" s="1385" t="s">
        <v>13</v>
      </c>
      <c r="D97" s="57" t="s">
        <v>284</v>
      </c>
      <c r="E97" s="603"/>
      <c r="F97" s="1377">
        <v>1</v>
      </c>
      <c r="G97" s="414" t="s">
        <v>20</v>
      </c>
      <c r="H97" s="204">
        <v>107.3</v>
      </c>
      <c r="I97" s="204">
        <v>59</v>
      </c>
      <c r="J97" s="204">
        <v>49.9</v>
      </c>
      <c r="K97" s="618"/>
      <c r="L97" s="292"/>
      <c r="M97" s="292"/>
      <c r="N97" s="288"/>
    </row>
    <row r="98" spans="1:15" s="1" customFormat="1" ht="13.5" customHeight="1">
      <c r="A98" s="1468"/>
      <c r="B98" s="1469"/>
      <c r="C98" s="1470"/>
      <c r="D98" s="1471" t="s">
        <v>253</v>
      </c>
      <c r="E98" s="1472"/>
      <c r="F98" s="1473"/>
      <c r="G98" s="72"/>
      <c r="H98" s="95"/>
      <c r="I98" s="431"/>
      <c r="J98" s="119"/>
      <c r="K98" s="1481" t="s">
        <v>252</v>
      </c>
      <c r="L98" s="913">
        <v>1</v>
      </c>
      <c r="M98" s="1376"/>
      <c r="N98" s="1358"/>
    </row>
    <row r="99" spans="1:15" s="1" customFormat="1" ht="15" customHeight="1">
      <c r="A99" s="1468"/>
      <c r="B99" s="1469"/>
      <c r="C99" s="1470"/>
      <c r="D99" s="1471"/>
      <c r="E99" s="1472"/>
      <c r="F99" s="1474"/>
      <c r="G99" s="72"/>
      <c r="H99" s="428"/>
      <c r="I99" s="431"/>
      <c r="J99" s="119"/>
      <c r="K99" s="1480"/>
      <c r="L99" s="266"/>
      <c r="M99" s="245"/>
      <c r="N99" s="310"/>
    </row>
    <row r="100" spans="1:15" s="4" customFormat="1" ht="18.75" customHeight="1">
      <c r="A100" s="1463"/>
      <c r="B100" s="1464"/>
      <c r="C100" s="1465"/>
      <c r="D100" s="1475" t="s">
        <v>219</v>
      </c>
      <c r="E100" s="1477" t="s">
        <v>242</v>
      </c>
      <c r="F100" s="706"/>
      <c r="G100" s="55" t="s">
        <v>227</v>
      </c>
      <c r="H100" s="147">
        <v>70</v>
      </c>
      <c r="I100" s="119">
        <v>165</v>
      </c>
      <c r="J100" s="119">
        <v>168.4</v>
      </c>
      <c r="K100" s="333" t="s">
        <v>231</v>
      </c>
      <c r="L100" s="274"/>
      <c r="M100" s="367"/>
      <c r="N100" s="309">
        <v>1</v>
      </c>
      <c r="O100" s="589"/>
    </row>
    <row r="101" spans="1:15" s="4" customFormat="1" ht="21" customHeight="1">
      <c r="A101" s="1463"/>
      <c r="B101" s="1464"/>
      <c r="C101" s="1465"/>
      <c r="D101" s="1476"/>
      <c r="E101" s="1478"/>
      <c r="F101" s="827"/>
      <c r="G101" s="55"/>
      <c r="H101" s="147"/>
      <c r="I101" s="119"/>
      <c r="J101" s="119"/>
      <c r="K101" s="1079" t="s">
        <v>232</v>
      </c>
      <c r="L101" s="1080"/>
      <c r="M101" s="1080">
        <v>100</v>
      </c>
      <c r="N101" s="901">
        <v>166</v>
      </c>
      <c r="O101" s="589"/>
    </row>
    <row r="102" spans="1:15" s="4" customFormat="1" ht="30.75" customHeight="1">
      <c r="A102" s="1463"/>
      <c r="B102" s="1464"/>
      <c r="C102" s="1465"/>
      <c r="D102" s="848" t="s">
        <v>308</v>
      </c>
      <c r="E102" s="604"/>
      <c r="F102" s="605"/>
      <c r="G102" s="55"/>
      <c r="H102" s="147"/>
      <c r="I102" s="119"/>
      <c r="J102" s="95"/>
      <c r="K102" s="1371" t="s">
        <v>286</v>
      </c>
      <c r="L102" s="274">
        <v>1</v>
      </c>
      <c r="M102" s="367"/>
      <c r="N102" s="309"/>
      <c r="O102" s="589"/>
    </row>
    <row r="103" spans="1:15" s="45" customFormat="1" ht="18.75" customHeight="1" thickBot="1">
      <c r="A103" s="1446"/>
      <c r="B103" s="1448"/>
      <c r="C103" s="1450"/>
      <c r="D103" s="897"/>
      <c r="E103" s="796"/>
      <c r="F103" s="418"/>
      <c r="G103" s="44" t="s">
        <v>50</v>
      </c>
      <c r="H103" s="99">
        <f>SUM(H97:H102)</f>
        <v>177.3</v>
      </c>
      <c r="I103" s="99">
        <f>SUM(I97:I102)</f>
        <v>224</v>
      </c>
      <c r="J103" s="99">
        <f>SUM(J97:J102)</f>
        <v>218.3</v>
      </c>
      <c r="K103" s="1372" t="s">
        <v>246</v>
      </c>
      <c r="L103" s="1373"/>
      <c r="M103" s="1373"/>
      <c r="N103" s="1374">
        <v>1</v>
      </c>
    </row>
    <row r="104" spans="1:15" s="1" customFormat="1" ht="13.5" thickBot="1">
      <c r="A104" s="819" t="s">
        <v>13</v>
      </c>
      <c r="B104" s="821" t="s">
        <v>26</v>
      </c>
      <c r="C104" s="1466" t="s">
        <v>76</v>
      </c>
      <c r="D104" s="1467"/>
      <c r="E104" s="1467"/>
      <c r="F104" s="1467"/>
      <c r="G104" s="1467"/>
      <c r="H104" s="598">
        <f>H103</f>
        <v>177.3</v>
      </c>
      <c r="I104" s="598">
        <f>I103</f>
        <v>224</v>
      </c>
      <c r="J104" s="598">
        <f>J103</f>
        <v>218.3</v>
      </c>
      <c r="K104" s="47"/>
      <c r="L104" s="259"/>
      <c r="M104" s="259"/>
      <c r="N104" s="48"/>
    </row>
    <row r="105" spans="1:15" s="1" customFormat="1" ht="16.5" customHeight="1" thickBot="1">
      <c r="A105" s="49" t="s">
        <v>13</v>
      </c>
      <c r="B105" s="401" t="s">
        <v>28</v>
      </c>
      <c r="C105" s="1458" t="s">
        <v>80</v>
      </c>
      <c r="D105" s="1459"/>
      <c r="E105" s="1459"/>
      <c r="F105" s="1459"/>
      <c r="G105" s="1459"/>
      <c r="H105" s="1460"/>
      <c r="I105" s="1460"/>
      <c r="J105" s="1460"/>
      <c r="K105" s="1459"/>
      <c r="L105" s="1459"/>
      <c r="M105" s="1459"/>
      <c r="N105" s="1461"/>
    </row>
    <row r="106" spans="1:15" s="1" customFormat="1" ht="15.75" customHeight="1">
      <c r="A106" s="818" t="s">
        <v>13</v>
      </c>
      <c r="B106" s="822" t="s">
        <v>28</v>
      </c>
      <c r="C106" s="792" t="s">
        <v>13</v>
      </c>
      <c r="D106" s="1408" t="s">
        <v>81</v>
      </c>
      <c r="E106" s="836"/>
      <c r="F106" s="173" t="s">
        <v>18</v>
      </c>
      <c r="G106" s="433" t="s">
        <v>20</v>
      </c>
      <c r="H106" s="1306">
        <v>193.8</v>
      </c>
      <c r="I106" s="1054">
        <v>80</v>
      </c>
      <c r="J106" s="1085"/>
      <c r="K106" s="910"/>
      <c r="L106" s="912"/>
      <c r="M106" s="912"/>
      <c r="N106" s="915"/>
    </row>
    <row r="107" spans="1:15" s="1" customFormat="1" ht="23.25" customHeight="1">
      <c r="A107" s="905"/>
      <c r="B107" s="907"/>
      <c r="C107" s="909"/>
      <c r="D107" s="1409"/>
      <c r="E107" s="80"/>
      <c r="F107" s="911"/>
      <c r="G107" s="22" t="s">
        <v>158</v>
      </c>
      <c r="H107" s="295">
        <v>215</v>
      </c>
      <c r="I107" s="356"/>
      <c r="J107" s="357"/>
      <c r="K107" s="1087"/>
      <c r="L107" s="913"/>
      <c r="M107" s="913"/>
      <c r="N107" s="916"/>
    </row>
    <row r="108" spans="1:15" s="1" customFormat="1" ht="14.25" customHeight="1">
      <c r="A108" s="807"/>
      <c r="B108" s="812"/>
      <c r="C108" s="829"/>
      <c r="D108" s="1090" t="s">
        <v>301</v>
      </c>
      <c r="E108" s="80"/>
      <c r="F108" s="837"/>
      <c r="G108" s="19"/>
      <c r="H108" s="195"/>
      <c r="I108" s="352"/>
      <c r="J108" s="402"/>
      <c r="K108" s="1095" t="s">
        <v>289</v>
      </c>
      <c r="L108" s="410">
        <v>1000</v>
      </c>
      <c r="M108" s="410"/>
      <c r="N108" s="1112"/>
    </row>
    <row r="109" spans="1:15" s="1" customFormat="1" ht="17.25" customHeight="1">
      <c r="A109" s="1092"/>
      <c r="B109" s="1093"/>
      <c r="C109" s="1098"/>
      <c r="D109" s="1094"/>
      <c r="E109" s="80"/>
      <c r="F109" s="911"/>
      <c r="G109" s="19"/>
      <c r="H109" s="195"/>
      <c r="I109" s="352"/>
      <c r="J109" s="402"/>
      <c r="K109" s="1113" t="s">
        <v>195</v>
      </c>
      <c r="L109" s="440">
        <v>1170</v>
      </c>
      <c r="M109" s="420"/>
      <c r="N109" s="1114"/>
    </row>
    <row r="110" spans="1:15" s="1" customFormat="1" ht="31.5" customHeight="1">
      <c r="A110" s="807"/>
      <c r="B110" s="812"/>
      <c r="C110" s="829"/>
      <c r="D110" s="1074" t="s">
        <v>174</v>
      </c>
      <c r="E110" s="80"/>
      <c r="F110" s="837"/>
      <c r="G110" s="19"/>
      <c r="H110" s="195"/>
      <c r="I110" s="352"/>
      <c r="J110" s="402"/>
      <c r="K110" s="1081" t="s">
        <v>288</v>
      </c>
      <c r="L110" s="1082">
        <v>40</v>
      </c>
      <c r="M110" s="1083">
        <v>100</v>
      </c>
      <c r="N110" s="1084"/>
    </row>
    <row r="111" spans="1:15" s="1" customFormat="1" ht="17.25" customHeight="1">
      <c r="A111" s="807"/>
      <c r="B111" s="812"/>
      <c r="C111" s="829"/>
      <c r="D111" s="1462" t="s">
        <v>199</v>
      </c>
      <c r="E111" s="80"/>
      <c r="F111" s="837"/>
      <c r="G111" s="19"/>
      <c r="H111" s="195"/>
      <c r="I111" s="352"/>
      <c r="J111" s="402"/>
      <c r="K111" s="1479" t="s">
        <v>290</v>
      </c>
      <c r="L111" s="440">
        <v>50</v>
      </c>
      <c r="M111" s="420">
        <v>100</v>
      </c>
      <c r="N111" s="441"/>
    </row>
    <row r="112" spans="1:15" s="1" customFormat="1" ht="24" customHeight="1">
      <c r="A112" s="807"/>
      <c r="B112" s="812"/>
      <c r="C112" s="829"/>
      <c r="D112" s="1409"/>
      <c r="E112" s="80"/>
      <c r="F112" s="837"/>
      <c r="G112" s="19"/>
      <c r="H112" s="195"/>
      <c r="I112" s="352"/>
      <c r="J112" s="402"/>
      <c r="K112" s="1480"/>
      <c r="L112" s="689"/>
      <c r="M112" s="420"/>
      <c r="N112" s="441"/>
    </row>
    <row r="113" spans="1:15" s="1" customFormat="1" ht="29.25" customHeight="1">
      <c r="A113" s="807"/>
      <c r="B113" s="812"/>
      <c r="C113" s="829"/>
      <c r="D113" s="1443" t="s">
        <v>245</v>
      </c>
      <c r="E113" s="80"/>
      <c r="F113" s="837"/>
      <c r="G113" s="19"/>
      <c r="H113" s="195"/>
      <c r="I113" s="352"/>
      <c r="J113" s="355"/>
      <c r="K113" s="333" t="s">
        <v>291</v>
      </c>
      <c r="L113" s="410">
        <v>100</v>
      </c>
      <c r="M113" s="455"/>
      <c r="N113" s="459"/>
      <c r="O113" s="686"/>
    </row>
    <row r="114" spans="1:15" s="1" customFormat="1" ht="19.5" customHeight="1">
      <c r="A114" s="807"/>
      <c r="B114" s="812"/>
      <c r="C114" s="829"/>
      <c r="D114" s="1444"/>
      <c r="E114" s="80"/>
      <c r="F114" s="837"/>
      <c r="G114" s="19"/>
      <c r="H114" s="195"/>
      <c r="I114" s="352"/>
      <c r="J114" s="402"/>
      <c r="K114" s="330" t="s">
        <v>292</v>
      </c>
      <c r="L114" s="332">
        <v>33</v>
      </c>
      <c r="M114" s="421"/>
      <c r="N114" s="457"/>
      <c r="O114" s="768"/>
    </row>
    <row r="115" spans="1:15" s="1" customFormat="1" ht="27.75" customHeight="1">
      <c r="A115" s="932"/>
      <c r="B115" s="934"/>
      <c r="C115" s="935"/>
      <c r="D115" s="933" t="s">
        <v>182</v>
      </c>
      <c r="E115" s="80"/>
      <c r="F115" s="911"/>
      <c r="G115" s="19"/>
      <c r="H115" s="195"/>
      <c r="I115" s="352"/>
      <c r="J115" s="402"/>
      <c r="K115" s="768" t="s">
        <v>293</v>
      </c>
      <c r="L115" s="440">
        <v>100</v>
      </c>
      <c r="M115" s="420"/>
      <c r="N115" s="441"/>
      <c r="O115" s="768"/>
    </row>
    <row r="116" spans="1:15" s="1" customFormat="1" ht="12.75" customHeight="1">
      <c r="A116" s="905"/>
      <c r="B116" s="906"/>
      <c r="C116" s="909"/>
      <c r="D116" s="1475" t="s">
        <v>265</v>
      </c>
      <c r="E116" s="80"/>
      <c r="F116" s="911"/>
      <c r="G116" s="22"/>
      <c r="H116" s="295"/>
      <c r="I116" s="356"/>
      <c r="J116" s="676"/>
      <c r="K116" s="1581" t="s">
        <v>295</v>
      </c>
      <c r="L116" s="785"/>
      <c r="M116" s="785"/>
      <c r="N116" s="456"/>
    </row>
    <row r="117" spans="1:15" s="45" customFormat="1" ht="18.75" customHeight="1" thickBot="1">
      <c r="A117" s="905"/>
      <c r="B117" s="906"/>
      <c r="C117" s="908"/>
      <c r="D117" s="1580"/>
      <c r="E117" s="902"/>
      <c r="F117" s="418"/>
      <c r="G117" s="400" t="s">
        <v>50</v>
      </c>
      <c r="H117" s="329">
        <f>H106+H107</f>
        <v>408.8</v>
      </c>
      <c r="I117" s="131">
        <f>I106</f>
        <v>80</v>
      </c>
      <c r="J117" s="442">
        <f>J106</f>
        <v>0</v>
      </c>
      <c r="K117" s="1535"/>
      <c r="L117" s="914"/>
      <c r="M117" s="903"/>
      <c r="N117" s="904"/>
    </row>
    <row r="118" spans="1:15" s="4" customFormat="1" ht="15" customHeight="1">
      <c r="A118" s="1445" t="s">
        <v>13</v>
      </c>
      <c r="B118" s="1447" t="s">
        <v>28</v>
      </c>
      <c r="C118" s="1449" t="s">
        <v>22</v>
      </c>
      <c r="D118" s="1451" t="s">
        <v>179</v>
      </c>
      <c r="E118" s="1453"/>
      <c r="F118" s="1435" t="s">
        <v>55</v>
      </c>
      <c r="G118" s="55" t="s">
        <v>20</v>
      </c>
      <c r="H118" s="325"/>
      <c r="I118" s="176"/>
      <c r="J118" s="283"/>
      <c r="K118" s="321"/>
      <c r="L118" s="293"/>
      <c r="M118" s="293"/>
      <c r="N118" s="290"/>
    </row>
    <row r="119" spans="1:15" s="1" customFormat="1" ht="15" customHeight="1" thickBot="1">
      <c r="A119" s="1446"/>
      <c r="B119" s="1448"/>
      <c r="C119" s="1450"/>
      <c r="D119" s="1452"/>
      <c r="E119" s="1454"/>
      <c r="F119" s="1436"/>
      <c r="G119" s="56" t="s">
        <v>50</v>
      </c>
      <c r="H119" s="561">
        <f>+H118</f>
        <v>0</v>
      </c>
      <c r="I119" s="133">
        <f>+I118</f>
        <v>0</v>
      </c>
      <c r="J119" s="326">
        <f>+J118</f>
        <v>0</v>
      </c>
      <c r="K119" s="1360"/>
      <c r="L119" s="842"/>
      <c r="M119" s="842"/>
      <c r="N119" s="843"/>
    </row>
    <row r="120" spans="1:15" s="1" customFormat="1" ht="13.5" thickBot="1">
      <c r="A120" s="49" t="s">
        <v>13</v>
      </c>
      <c r="B120" s="53" t="s">
        <v>28</v>
      </c>
      <c r="C120" s="1437" t="s">
        <v>76</v>
      </c>
      <c r="D120" s="1438"/>
      <c r="E120" s="1438"/>
      <c r="F120" s="1438"/>
      <c r="G120" s="1439"/>
      <c r="H120" s="327">
        <f>H119+H117</f>
        <v>408.8</v>
      </c>
      <c r="I120" s="145">
        <f>I119+I117</f>
        <v>80</v>
      </c>
      <c r="J120" s="327">
        <f>J119+J117</f>
        <v>0</v>
      </c>
      <c r="K120" s="1440"/>
      <c r="L120" s="1441"/>
      <c r="M120" s="1441"/>
      <c r="N120" s="1442"/>
    </row>
    <row r="121" spans="1:15" s="4" customFormat="1" ht="13.5" thickBot="1">
      <c r="A121" s="49" t="s">
        <v>13</v>
      </c>
      <c r="B121" s="1410" t="s">
        <v>84</v>
      </c>
      <c r="C121" s="1411"/>
      <c r="D121" s="1411"/>
      <c r="E121" s="1411"/>
      <c r="F121" s="1411"/>
      <c r="G121" s="1412"/>
      <c r="H121" s="100">
        <f>SUM(H120,H95,H85,H104,)</f>
        <v>13341.899999999998</v>
      </c>
      <c r="I121" s="1312">
        <f>SUM(I120,I95,I85,I104,)</f>
        <v>13014.3</v>
      </c>
      <c r="J121" s="1375">
        <f>SUM(J120,J95,J85,J104,)</f>
        <v>13643.8</v>
      </c>
      <c r="K121" s="1455"/>
      <c r="L121" s="1456"/>
      <c r="M121" s="1456"/>
      <c r="N121" s="1457"/>
    </row>
    <row r="122" spans="1:15" s="4" customFormat="1" ht="13.5" thickBot="1">
      <c r="A122" s="59" t="s">
        <v>26</v>
      </c>
      <c r="B122" s="1413" t="s">
        <v>85</v>
      </c>
      <c r="C122" s="1414"/>
      <c r="D122" s="1414"/>
      <c r="E122" s="1414"/>
      <c r="F122" s="1414"/>
      <c r="G122" s="1415"/>
      <c r="H122" s="298">
        <f>H121</f>
        <v>13341.899999999998</v>
      </c>
      <c r="I122" s="328">
        <f>I121</f>
        <v>13014.3</v>
      </c>
      <c r="J122" s="298">
        <f>J121</f>
        <v>13643.8</v>
      </c>
      <c r="K122" s="1432"/>
      <c r="L122" s="1433"/>
      <c r="M122" s="1433"/>
      <c r="N122" s="1434"/>
    </row>
    <row r="123" spans="1:15" s="31" customFormat="1" ht="12.75">
      <c r="A123" s="174"/>
      <c r="B123" s="60"/>
      <c r="C123" s="854"/>
      <c r="D123" s="60"/>
      <c r="E123" s="60"/>
      <c r="F123" s="60"/>
      <c r="G123" s="60"/>
      <c r="H123" s="322"/>
      <c r="I123" s="322"/>
      <c r="J123" s="322"/>
      <c r="K123" s="174"/>
      <c r="L123" s="174"/>
      <c r="M123" s="174"/>
      <c r="N123" s="174"/>
    </row>
    <row r="124" spans="1:15" s="4" customFormat="1" ht="12.75">
      <c r="A124" s="43"/>
      <c r="B124" s="60"/>
      <c r="C124" s="1398" t="s">
        <v>86</v>
      </c>
      <c r="D124" s="1398"/>
      <c r="E124" s="1398"/>
      <c r="F124" s="1398"/>
      <c r="G124" s="1398"/>
      <c r="H124" s="809"/>
      <c r="I124" s="809"/>
      <c r="J124" s="809"/>
      <c r="K124" s="54"/>
      <c r="L124" s="833"/>
      <c r="M124" s="833"/>
      <c r="N124" s="833"/>
    </row>
    <row r="125" spans="1:15" s="4" customFormat="1" ht="9" customHeight="1" thickBot="1">
      <c r="A125" s="43"/>
      <c r="B125" s="39"/>
      <c r="C125" s="855"/>
      <c r="D125" s="39"/>
      <c r="E125" s="61"/>
      <c r="F125" s="62"/>
      <c r="G125" s="54"/>
      <c r="H125" s="54"/>
      <c r="I125" s="54"/>
      <c r="J125" s="54"/>
      <c r="K125" s="54"/>
      <c r="L125" s="833"/>
      <c r="M125" s="833"/>
      <c r="N125" s="833"/>
    </row>
    <row r="126" spans="1:15" s="4" customFormat="1" ht="62.25" customHeight="1" thickBot="1">
      <c r="A126" s="63"/>
      <c r="B126" s="63"/>
      <c r="C126" s="1399" t="s">
        <v>87</v>
      </c>
      <c r="D126" s="1400"/>
      <c r="E126" s="1400"/>
      <c r="F126" s="1400"/>
      <c r="G126" s="1401"/>
      <c r="H126" s="877" t="s">
        <v>266</v>
      </c>
      <c r="I126" s="878" t="s">
        <v>159</v>
      </c>
      <c r="J126" s="878" t="s">
        <v>206</v>
      </c>
      <c r="K126" s="43"/>
      <c r="L126" s="62"/>
      <c r="M126" s="62"/>
      <c r="N126" s="62"/>
    </row>
    <row r="127" spans="1:15" s="4" customFormat="1" ht="12.75">
      <c r="A127" s="63"/>
      <c r="B127" s="63"/>
      <c r="C127" s="1402" t="s">
        <v>88</v>
      </c>
      <c r="D127" s="1403"/>
      <c r="E127" s="1403"/>
      <c r="F127" s="1403"/>
      <c r="G127" s="1404"/>
      <c r="H127" s="857">
        <f>H128+H135+H136+H137+H138</f>
        <v>13271.899999999998</v>
      </c>
      <c r="I127" s="150">
        <f>I128+I135+I136+I137+I138</f>
        <v>12849.3</v>
      </c>
      <c r="J127" s="150">
        <f>J128+J135+J136+J137+J138</f>
        <v>13475.4</v>
      </c>
      <c r="K127" s="174"/>
      <c r="L127" s="174"/>
      <c r="M127" s="174"/>
      <c r="N127" s="174"/>
    </row>
    <row r="128" spans="1:15" s="4" customFormat="1" ht="12.75" customHeight="1">
      <c r="A128" s="63"/>
      <c r="B128" s="63"/>
      <c r="C128" s="1405" t="s">
        <v>89</v>
      </c>
      <c r="D128" s="1406"/>
      <c r="E128" s="1406"/>
      <c r="F128" s="1406"/>
      <c r="G128" s="1407"/>
      <c r="H128" s="816">
        <f>SUM(H129:H134)</f>
        <v>9914.1999999999989</v>
      </c>
      <c r="I128" s="151">
        <f>SUM(I129:I134)</f>
        <v>12849.3</v>
      </c>
      <c r="J128" s="151">
        <f>SUM(J129:J134)</f>
        <v>13475.4</v>
      </c>
      <c r="K128" s="174"/>
      <c r="L128" s="174"/>
      <c r="M128" s="174"/>
      <c r="N128" s="174"/>
    </row>
    <row r="129" spans="1:14" s="4" customFormat="1" ht="12.75" customHeight="1">
      <c r="A129" s="63"/>
      <c r="B129" s="63"/>
      <c r="C129" s="1389" t="s">
        <v>90</v>
      </c>
      <c r="D129" s="1390"/>
      <c r="E129" s="1390"/>
      <c r="F129" s="1390"/>
      <c r="G129" s="1391"/>
      <c r="H129" s="805">
        <f>SUMIF(G12:G121,"SB",H12:H121)</f>
        <v>9141.9999999999982</v>
      </c>
      <c r="I129" s="152">
        <f>SUMIF(G12:G122,"SB",I12:I122)</f>
        <v>12180.099999999999</v>
      </c>
      <c r="J129" s="152">
        <f>SUMIF(G12:G122,"SB",J12:J122)</f>
        <v>12808.199999999999</v>
      </c>
      <c r="K129" s="43"/>
      <c r="L129" s="62"/>
      <c r="M129" s="62"/>
      <c r="N129" s="62"/>
    </row>
    <row r="130" spans="1:14" s="4" customFormat="1" ht="12.75" customHeight="1">
      <c r="A130" s="63"/>
      <c r="B130" s="63"/>
      <c r="C130" s="1392" t="s">
        <v>91</v>
      </c>
      <c r="D130" s="1393"/>
      <c r="E130" s="1393"/>
      <c r="F130" s="1393"/>
      <c r="G130" s="1394"/>
      <c r="H130" s="805">
        <f>SUMIF(G14:G122,"SB(VR)",H14:H122)</f>
        <v>18.100000000000001</v>
      </c>
      <c r="I130" s="152">
        <f>SUMIF(G14:G122,"SB(VR)",I14:I122)</f>
        <v>18.100000000000001</v>
      </c>
      <c r="J130" s="152">
        <f>SUMIF(G14:G122,"SB(VR)",J14:J122)</f>
        <v>18.100000000000001</v>
      </c>
      <c r="K130" s="43"/>
      <c r="L130" s="62"/>
      <c r="M130" s="62"/>
      <c r="N130" s="62"/>
    </row>
    <row r="131" spans="1:14" s="4" customFormat="1" ht="12.75" customHeight="1">
      <c r="A131" s="63"/>
      <c r="B131" s="63"/>
      <c r="C131" s="1395" t="s">
        <v>92</v>
      </c>
      <c r="D131" s="1396"/>
      <c r="E131" s="1396"/>
      <c r="F131" s="1396"/>
      <c r="G131" s="1397"/>
      <c r="H131" s="805">
        <f>SUMIF(G14:G122,"SB(VB)",H14:H122)</f>
        <v>624.1</v>
      </c>
      <c r="I131" s="152">
        <f>SUMIF(G13:G122,"SB(VB)",I13:I122)</f>
        <v>623.69999999999993</v>
      </c>
      <c r="J131" s="152">
        <f>SUMIF(G13:G122,"SB(VB)",J13:J122)</f>
        <v>623.69999999999993</v>
      </c>
      <c r="K131" s="43"/>
      <c r="L131" s="62"/>
      <c r="M131" s="62"/>
      <c r="N131" s="62"/>
    </row>
    <row r="132" spans="1:14" s="4" customFormat="1" ht="12.75" customHeight="1">
      <c r="A132" s="63"/>
      <c r="B132" s="63"/>
      <c r="C132" s="1395" t="s">
        <v>93</v>
      </c>
      <c r="D132" s="1396"/>
      <c r="E132" s="1396"/>
      <c r="F132" s="1396"/>
      <c r="G132" s="1397"/>
      <c r="H132" s="805">
        <f>SUMIF(G14:G122,"SB(P)",H14:H122)</f>
        <v>0</v>
      </c>
      <c r="I132" s="152">
        <f>SUMIF(G13:G122,"SB(P)",I13:I122)</f>
        <v>0</v>
      </c>
      <c r="J132" s="152">
        <f>SUMIF(G13:G122,"SB(P)",J13:J122)</f>
        <v>0</v>
      </c>
      <c r="K132" s="54"/>
      <c r="L132" s="833"/>
      <c r="M132" s="833"/>
      <c r="N132" s="833"/>
    </row>
    <row r="133" spans="1:14" s="1" customFormat="1" ht="12.75" customHeight="1">
      <c r="A133" s="63"/>
      <c r="B133" s="63"/>
      <c r="C133" s="1428" t="s">
        <v>94</v>
      </c>
      <c r="D133" s="1429"/>
      <c r="E133" s="1429"/>
      <c r="F133" s="1429"/>
      <c r="G133" s="1430"/>
      <c r="H133" s="805">
        <f>SUMIF(G14:G122,"SB(SP)",H14:H122)</f>
        <v>130</v>
      </c>
      <c r="I133" s="152">
        <f>SUMIF(G14:G122,"SB(SP)",I14:I122)</f>
        <v>27.4</v>
      </c>
      <c r="J133" s="152">
        <f>SUMIF(G14:G122,"SB(SP)",J14:J122)</f>
        <v>25.4</v>
      </c>
      <c r="K133" s="63"/>
      <c r="L133" s="64"/>
      <c r="M133" s="64"/>
      <c r="N133" s="64"/>
    </row>
    <row r="134" spans="1:14" s="1" customFormat="1" ht="12.75" customHeight="1">
      <c r="A134" s="63"/>
      <c r="B134" s="63"/>
      <c r="C134" s="1425" t="s">
        <v>200</v>
      </c>
      <c r="D134" s="1431"/>
      <c r="E134" s="1431"/>
      <c r="F134" s="1431"/>
      <c r="G134" s="1431"/>
      <c r="H134" s="805">
        <f>SUMIF(G15:G114,"SB(ES)",H15:H114)</f>
        <v>0</v>
      </c>
      <c r="I134" s="82">
        <f>SUMIF(G6:G114,"SB(ES)",I6:I114)</f>
        <v>0</v>
      </c>
      <c r="J134" s="82">
        <f>SUMIF(G6:G114,"SB(ES)",J6:J114)</f>
        <v>0</v>
      </c>
      <c r="K134" s="63"/>
      <c r="L134" s="64"/>
      <c r="M134" s="64"/>
      <c r="N134" s="64"/>
    </row>
    <row r="135" spans="1:14" s="1" customFormat="1" ht="12.75" customHeight="1">
      <c r="A135" s="63"/>
      <c r="B135" s="63"/>
      <c r="C135" s="1419" t="s">
        <v>95</v>
      </c>
      <c r="D135" s="1420"/>
      <c r="E135" s="1420"/>
      <c r="F135" s="1420"/>
      <c r="G135" s="1421"/>
      <c r="H135" s="806">
        <f>SUMIF(G10:G124,"SB(L)",H10:H124)</f>
        <v>3291.7999999999997</v>
      </c>
      <c r="I135" s="81">
        <f>SUMIF(G16:G124,"SB(L)",I16:I124)</f>
        <v>0</v>
      </c>
      <c r="J135" s="81">
        <f>SUMIF(G16:G124,"SB(L)",J16:J124)</f>
        <v>0</v>
      </c>
      <c r="K135" s="63"/>
      <c r="L135" s="64"/>
      <c r="M135" s="64"/>
      <c r="N135" s="64"/>
    </row>
    <row r="136" spans="1:14" s="1" customFormat="1" ht="12.75" customHeight="1">
      <c r="A136" s="63"/>
      <c r="B136" s="63"/>
      <c r="C136" s="1419" t="s">
        <v>96</v>
      </c>
      <c r="D136" s="1420"/>
      <c r="E136" s="1420"/>
      <c r="F136" s="1420"/>
      <c r="G136" s="1421"/>
      <c r="H136" s="806">
        <f>SUMIF(G44:G122,"SB(SPL)",H44:H122)</f>
        <v>40</v>
      </c>
      <c r="I136" s="81">
        <f>SUMIF(G15:G122,"SB(SPL)",I15:I122)</f>
        <v>0</v>
      </c>
      <c r="J136" s="81">
        <f>SUMIF(G15:G122,"SB(SPL)",J15:J122)</f>
        <v>0</v>
      </c>
      <c r="K136" s="63"/>
      <c r="L136" s="64"/>
      <c r="M136" s="64"/>
      <c r="N136" s="64"/>
    </row>
    <row r="137" spans="1:14" s="1" customFormat="1" ht="12.75" customHeight="1">
      <c r="A137" s="63"/>
      <c r="B137" s="63"/>
      <c r="C137" s="1419" t="s">
        <v>97</v>
      </c>
      <c r="D137" s="1420"/>
      <c r="E137" s="1420"/>
      <c r="F137" s="1420"/>
      <c r="G137" s="1421"/>
      <c r="H137" s="806">
        <f>SUMIF(G14:G122,"SB(VRL)",H14:H122)</f>
        <v>25.9</v>
      </c>
      <c r="I137" s="81">
        <f>SUMIF(G15:G122,"SB(VRL)",I15:I122)</f>
        <v>0</v>
      </c>
      <c r="J137" s="81">
        <f>SUMIF(G15:G122,"SB(VRL)",J15:J122)</f>
        <v>0</v>
      </c>
      <c r="K137" s="63"/>
      <c r="L137" s="64"/>
      <c r="M137" s="64"/>
      <c r="N137" s="64"/>
    </row>
    <row r="138" spans="1:14" s="1" customFormat="1" ht="13.5" customHeight="1">
      <c r="A138" s="63"/>
      <c r="B138" s="63"/>
      <c r="C138" s="1419" t="s">
        <v>107</v>
      </c>
      <c r="D138" s="1420"/>
      <c r="E138" s="1420"/>
      <c r="F138" s="1420"/>
      <c r="G138" s="1421"/>
      <c r="H138" s="806">
        <f>SUMIF(G14:G122,"SB(ŽPL)",H14:H122)</f>
        <v>0</v>
      </c>
      <c r="I138" s="81">
        <f>SUMIF(G15:G122,"SB(ŽPL)",I15:I122)</f>
        <v>0</v>
      </c>
      <c r="J138" s="81">
        <f>SUMIF(G15:G122,"SB(ŽPL)",J15:J122)</f>
        <v>0</v>
      </c>
      <c r="K138" s="63"/>
      <c r="L138" s="64"/>
      <c r="M138" s="64"/>
      <c r="N138" s="64"/>
    </row>
    <row r="139" spans="1:14" s="1" customFormat="1" ht="12.75" customHeight="1">
      <c r="A139" s="432"/>
      <c r="B139" s="432"/>
      <c r="C139" s="1422" t="s">
        <v>98</v>
      </c>
      <c r="D139" s="1423"/>
      <c r="E139" s="1423"/>
      <c r="F139" s="1423"/>
      <c r="G139" s="1424"/>
      <c r="H139" s="858">
        <f ca="1">H141+H140</f>
        <v>70</v>
      </c>
      <c r="I139" s="83">
        <f>I141+I140</f>
        <v>165</v>
      </c>
      <c r="J139" s="83">
        <f>J141+J140</f>
        <v>168.4</v>
      </c>
      <c r="K139" s="63"/>
      <c r="L139" s="64"/>
      <c r="M139" s="64"/>
      <c r="N139" s="64"/>
    </row>
    <row r="140" spans="1:14" s="54" customFormat="1">
      <c r="A140" s="817"/>
      <c r="B140" s="777"/>
      <c r="C140" s="1425" t="s">
        <v>249</v>
      </c>
      <c r="D140" s="1426"/>
      <c r="E140" s="1426"/>
      <c r="F140" s="1426"/>
      <c r="G140" s="1427"/>
      <c r="H140" s="805">
        <f>SUMIF(G15:G121,"ES",H15:H121)</f>
        <v>70</v>
      </c>
      <c r="I140" s="152">
        <f>SUMIF(G36:G122,"ES",I36:I122)</f>
        <v>165</v>
      </c>
      <c r="J140" s="152">
        <f>SUMIF(G36:G122,"ES",J36:J122)</f>
        <v>168.4</v>
      </c>
      <c r="K140" s="432"/>
      <c r="L140" s="63"/>
      <c r="M140" s="63"/>
      <c r="N140" s="63"/>
    </row>
    <row r="141" spans="1:14" s="1" customFormat="1" ht="16.5" customHeight="1">
      <c r="A141" s="432"/>
      <c r="B141" s="432"/>
      <c r="C141" s="1389" t="s">
        <v>99</v>
      </c>
      <c r="D141" s="1390"/>
      <c r="E141" s="1390"/>
      <c r="F141" s="1390"/>
      <c r="G141" s="1391"/>
      <c r="H141" s="805">
        <f ca="1">SUMIF(G14:G122,"LRVB",H28:H122)</f>
        <v>0</v>
      </c>
      <c r="I141" s="152">
        <f>SUMIF(G14:G122,"LRVB",I14:I122)</f>
        <v>0</v>
      </c>
      <c r="J141" s="152">
        <f>SUMIF(G14:G122,"LRVB",J14:J122)</f>
        <v>0</v>
      </c>
      <c r="K141" s="63"/>
      <c r="L141" s="64"/>
      <c r="M141" s="64"/>
      <c r="N141" s="64"/>
    </row>
    <row r="142" spans="1:14" s="1" customFormat="1" ht="13.5" customHeight="1" thickBot="1">
      <c r="A142" s="432"/>
      <c r="B142" s="432"/>
      <c r="C142" s="1416" t="s">
        <v>100</v>
      </c>
      <c r="D142" s="1417"/>
      <c r="E142" s="1417"/>
      <c r="F142" s="1417"/>
      <c r="G142" s="1418"/>
      <c r="H142" s="859">
        <f ca="1">H139+H127</f>
        <v>13341.899999999998</v>
      </c>
      <c r="I142" s="153">
        <f>I139+I127</f>
        <v>13014.3</v>
      </c>
      <c r="J142" s="153">
        <f>J139+J127</f>
        <v>13643.8</v>
      </c>
      <c r="K142" s="87"/>
      <c r="L142" s="64"/>
      <c r="M142" s="64"/>
      <c r="N142" s="64"/>
    </row>
    <row r="143" spans="1:14" s="66" customFormat="1" ht="11.25">
      <c r="A143" s="65"/>
      <c r="B143" s="65"/>
      <c r="C143" s="856"/>
      <c r="D143" s="65"/>
      <c r="E143" s="65"/>
      <c r="F143" s="65"/>
      <c r="G143" s="65"/>
      <c r="H143" s="73"/>
      <c r="I143" s="73"/>
      <c r="J143" s="73"/>
      <c r="K143" s="93"/>
      <c r="L143" s="65"/>
      <c r="M143" s="65"/>
      <c r="N143" s="65"/>
    </row>
    <row r="144" spans="1:14" s="66" customFormat="1" ht="12.75">
      <c r="A144" s="65"/>
      <c r="B144" s="65"/>
      <c r="C144" s="856"/>
      <c r="D144" s="63"/>
      <c r="E144" s="67"/>
      <c r="F144" s="68"/>
      <c r="G144" s="65"/>
      <c r="H144" s="93"/>
      <c r="I144" s="93"/>
      <c r="J144" s="93"/>
      <c r="K144" s="93"/>
      <c r="L144" s="68"/>
      <c r="M144" s="68"/>
      <c r="N144" s="68"/>
    </row>
    <row r="145" spans="1:14" s="66" customFormat="1" ht="12.75">
      <c r="A145" s="65"/>
      <c r="B145" s="65"/>
      <c r="C145" s="856"/>
      <c r="D145" s="63"/>
      <c r="E145" s="67"/>
      <c r="F145" s="68"/>
      <c r="G145" s="1850" t="s">
        <v>320</v>
      </c>
      <c r="H145" s="1850"/>
      <c r="I145" s="1850"/>
      <c r="J145" s="1850"/>
      <c r="K145" s="65"/>
      <c r="L145" s="68"/>
      <c r="M145" s="68"/>
      <c r="N145" s="68"/>
    </row>
    <row r="146" spans="1:14">
      <c r="H146" s="89"/>
      <c r="I146" s="89"/>
      <c r="J146" s="89"/>
    </row>
    <row r="147" spans="1:14">
      <c r="H147" s="89"/>
      <c r="I147" s="89"/>
      <c r="J147" s="89"/>
    </row>
    <row r="148" spans="1:14">
      <c r="H148" s="185"/>
      <c r="I148" s="185"/>
      <c r="J148" s="185"/>
    </row>
  </sheetData>
  <mergeCells count="161">
    <mergeCell ref="G145:J145"/>
    <mergeCell ref="D79:D80"/>
    <mergeCell ref="K83:K84"/>
    <mergeCell ref="D83:D84"/>
    <mergeCell ref="D116:D117"/>
    <mergeCell ref="K116:K117"/>
    <mergeCell ref="D37:D38"/>
    <mergeCell ref="K1:N1"/>
    <mergeCell ref="D3:K3"/>
    <mergeCell ref="D4:K4"/>
    <mergeCell ref="A5:N5"/>
    <mergeCell ref="K6:N6"/>
    <mergeCell ref="A7:A9"/>
    <mergeCell ref="B7:B9"/>
    <mergeCell ref="C7:C9"/>
    <mergeCell ref="D7:D9"/>
    <mergeCell ref="A10:N10"/>
    <mergeCell ref="A11:N11"/>
    <mergeCell ref="B12:N12"/>
    <mergeCell ref="C13:N13"/>
    <mergeCell ref="I7:I9"/>
    <mergeCell ref="J7:J9"/>
    <mergeCell ref="K7:N7"/>
    <mergeCell ref="K8:K9"/>
    <mergeCell ref="L8:N8"/>
    <mergeCell ref="E7:E9"/>
    <mergeCell ref="F7:F9"/>
    <mergeCell ref="G7:G9"/>
    <mergeCell ref="H7:H9"/>
    <mergeCell ref="M23:M24"/>
    <mergeCell ref="N23:N24"/>
    <mergeCell ref="D23:D24"/>
    <mergeCell ref="K23:K24"/>
    <mergeCell ref="L23:L24"/>
    <mergeCell ref="D14:D15"/>
    <mergeCell ref="K14:K15"/>
    <mergeCell ref="K18:K19"/>
    <mergeCell ref="A16:A20"/>
    <mergeCell ref="B16:B20"/>
    <mergeCell ref="C16:C20"/>
    <mergeCell ref="D16:D19"/>
    <mergeCell ref="A31:A32"/>
    <mergeCell ref="B31:B32"/>
    <mergeCell ref="C31:C32"/>
    <mergeCell ref="E31:E32"/>
    <mergeCell ref="F31:F32"/>
    <mergeCell ref="F29:F30"/>
    <mergeCell ref="K29:K30"/>
    <mergeCell ref="M29:M30"/>
    <mergeCell ref="N29:N30"/>
    <mergeCell ref="D31:D32"/>
    <mergeCell ref="A29:A30"/>
    <mergeCell ref="B29:B30"/>
    <mergeCell ref="C29:C30"/>
    <mergeCell ref="D29:D30"/>
    <mergeCell ref="E29:E30"/>
    <mergeCell ref="K33:K34"/>
    <mergeCell ref="M33:M34"/>
    <mergeCell ref="N33:N34"/>
    <mergeCell ref="A35:A36"/>
    <mergeCell ref="B35:B36"/>
    <mergeCell ref="C35:C36"/>
    <mergeCell ref="D35:D36"/>
    <mergeCell ref="E35:E36"/>
    <mergeCell ref="F35:F36"/>
    <mergeCell ref="A33:A34"/>
    <mergeCell ref="B33:B34"/>
    <mergeCell ref="C33:C34"/>
    <mergeCell ref="D33:D34"/>
    <mergeCell ref="E33:E34"/>
    <mergeCell ref="F33:F34"/>
    <mergeCell ref="D46:D47"/>
    <mergeCell ref="A49:A51"/>
    <mergeCell ref="B49:B51"/>
    <mergeCell ref="C49:C51"/>
    <mergeCell ref="D49:D51"/>
    <mergeCell ref="E49:E51"/>
    <mergeCell ref="F49:F51"/>
    <mergeCell ref="D39:D40"/>
    <mergeCell ref="K39:K40"/>
    <mergeCell ref="D41:D45"/>
    <mergeCell ref="K47:K48"/>
    <mergeCell ref="K77:K78"/>
    <mergeCell ref="D67:D68"/>
    <mergeCell ref="D72:D75"/>
    <mergeCell ref="D59:D60"/>
    <mergeCell ref="K59:K60"/>
    <mergeCell ref="D61:D62"/>
    <mergeCell ref="D63:D64"/>
    <mergeCell ref="K49:K51"/>
    <mergeCell ref="A52:A53"/>
    <mergeCell ref="B52:B53"/>
    <mergeCell ref="C52:C53"/>
    <mergeCell ref="D52:D53"/>
    <mergeCell ref="E52:E53"/>
    <mergeCell ref="F52:F53"/>
    <mergeCell ref="D54:D57"/>
    <mergeCell ref="K73:K74"/>
    <mergeCell ref="C95:G95"/>
    <mergeCell ref="C96:N96"/>
    <mergeCell ref="C85:G85"/>
    <mergeCell ref="C86:N86"/>
    <mergeCell ref="D87:D88"/>
    <mergeCell ref="E87:E93"/>
    <mergeCell ref="F81:F82"/>
    <mergeCell ref="A83:A84"/>
    <mergeCell ref="B83:B84"/>
    <mergeCell ref="C83:C84"/>
    <mergeCell ref="A81:A82"/>
    <mergeCell ref="B81:B82"/>
    <mergeCell ref="C81:C82"/>
    <mergeCell ref="D81:D82"/>
    <mergeCell ref="E81:E82"/>
    <mergeCell ref="C105:N105"/>
    <mergeCell ref="D111:D112"/>
    <mergeCell ref="A100:A103"/>
    <mergeCell ref="B100:B103"/>
    <mergeCell ref="C100:C103"/>
    <mergeCell ref="C104:G104"/>
    <mergeCell ref="A98:A99"/>
    <mergeCell ref="B98:B99"/>
    <mergeCell ref="C98:C99"/>
    <mergeCell ref="D98:D99"/>
    <mergeCell ref="E98:E99"/>
    <mergeCell ref="F98:F99"/>
    <mergeCell ref="D100:D101"/>
    <mergeCell ref="E100:E101"/>
    <mergeCell ref="K111:K112"/>
    <mergeCell ref="K98:K99"/>
    <mergeCell ref="K122:N122"/>
    <mergeCell ref="F118:F119"/>
    <mergeCell ref="C120:G120"/>
    <mergeCell ref="K120:N120"/>
    <mergeCell ref="D113:D114"/>
    <mergeCell ref="A118:A119"/>
    <mergeCell ref="B118:B119"/>
    <mergeCell ref="C118:C119"/>
    <mergeCell ref="D118:D119"/>
    <mergeCell ref="E118:E119"/>
    <mergeCell ref="K121:N121"/>
    <mergeCell ref="C141:G141"/>
    <mergeCell ref="C142:G142"/>
    <mergeCell ref="C138:G138"/>
    <mergeCell ref="C139:G139"/>
    <mergeCell ref="C140:G140"/>
    <mergeCell ref="C135:G135"/>
    <mergeCell ref="C136:G136"/>
    <mergeCell ref="C137:G137"/>
    <mergeCell ref="C132:G132"/>
    <mergeCell ref="C133:G133"/>
    <mergeCell ref="C134:G134"/>
    <mergeCell ref="C129:G129"/>
    <mergeCell ref="C130:G130"/>
    <mergeCell ref="C131:G131"/>
    <mergeCell ref="C124:G124"/>
    <mergeCell ref="C126:G126"/>
    <mergeCell ref="C127:G127"/>
    <mergeCell ref="C128:G128"/>
    <mergeCell ref="D106:D107"/>
    <mergeCell ref="B121:G121"/>
    <mergeCell ref="B122:G122"/>
  </mergeCells>
  <printOptions horizontalCentered="1"/>
  <pageMargins left="0.59055118110236227" right="0" top="0.59055118110236227" bottom="0.19685039370078741" header="0" footer="0"/>
  <pageSetup paperSize="9" scale="71" orientation="portrait" r:id="rId1"/>
  <rowBreaks count="2" manualBreakCount="2">
    <brk id="53" max="13" man="1"/>
    <brk id="95"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7"/>
  <sheetViews>
    <sheetView zoomScaleNormal="100" zoomScaleSheetLayoutView="100" workbookViewId="0">
      <selection activeCell="X10" sqref="X10"/>
    </sheetView>
  </sheetViews>
  <sheetFormatPr defaultColWidth="9.140625" defaultRowHeight="15"/>
  <cols>
    <col min="1" max="1" width="3" style="88" customWidth="1"/>
    <col min="2" max="2" width="2.7109375" style="88" customWidth="1"/>
    <col min="3" max="3" width="3" style="849" customWidth="1"/>
    <col min="4" max="4" width="34.7109375" style="88" customWidth="1"/>
    <col min="5" max="5" width="3.140625" style="88" customWidth="1"/>
    <col min="6" max="6" width="4.28515625" style="88" customWidth="1"/>
    <col min="7" max="7" width="7.42578125" style="88" customWidth="1"/>
    <col min="8" max="10" width="9.7109375" style="88" customWidth="1"/>
    <col min="11" max="14" width="8.7109375" style="88" customWidth="1"/>
    <col min="15" max="15" width="34.140625" style="88" customWidth="1"/>
    <col min="16" max="18" width="4.5703125" style="88" customWidth="1"/>
    <col min="19" max="19" width="33.5703125" style="88" customWidth="1"/>
    <col min="20" max="16384" width="9.140625" style="88"/>
  </cols>
  <sheetData>
    <row r="1" spans="1:20" s="4" customFormat="1" ht="18" customHeight="1">
      <c r="A1" s="1"/>
      <c r="B1" s="1"/>
      <c r="C1" s="1"/>
      <c r="D1" s="1"/>
      <c r="E1" s="1275"/>
      <c r="F1" s="1276"/>
      <c r="G1" s="3"/>
      <c r="H1" s="1"/>
      <c r="I1" s="1"/>
      <c r="J1" s="1"/>
      <c r="K1" s="1"/>
      <c r="L1" s="1"/>
      <c r="M1" s="1"/>
      <c r="N1" s="1"/>
      <c r="O1" s="1277"/>
      <c r="P1" s="1278"/>
      <c r="Q1" s="1278"/>
      <c r="R1" s="1278"/>
      <c r="S1" s="1279" t="s">
        <v>314</v>
      </c>
      <c r="T1" s="31"/>
    </row>
    <row r="2" spans="1:20" s="4" customFormat="1" ht="15.75" customHeight="1">
      <c r="A2" s="1"/>
      <c r="B2" s="1"/>
      <c r="C2" s="1"/>
      <c r="D2" s="1"/>
      <c r="E2" s="1275"/>
      <c r="F2" s="1276"/>
      <c r="G2" s="3"/>
      <c r="H2" s="1"/>
      <c r="I2" s="1"/>
      <c r="J2" s="1"/>
      <c r="K2" s="1"/>
      <c r="L2" s="1"/>
      <c r="M2" s="1"/>
      <c r="N2" s="1"/>
      <c r="O2" s="1277"/>
      <c r="P2" s="1278"/>
      <c r="Q2" s="1278"/>
      <c r="R2" s="1278"/>
      <c r="T2" s="31"/>
    </row>
    <row r="3" spans="1:20" s="1" customFormat="1" ht="15" customHeight="1">
      <c r="A3" s="1165"/>
      <c r="B3" s="1165"/>
      <c r="C3" s="850"/>
      <c r="D3" s="1165"/>
      <c r="E3" s="1165"/>
      <c r="F3" s="1165"/>
      <c r="G3" s="1165"/>
      <c r="H3" s="1165"/>
      <c r="I3" s="1584" t="s">
        <v>263</v>
      </c>
      <c r="J3" s="1622"/>
      <c r="K3" s="1622"/>
      <c r="L3" s="1622"/>
      <c r="M3" s="1622"/>
      <c r="N3" s="1622"/>
      <c r="O3" s="1165"/>
      <c r="P3" s="1165"/>
      <c r="Q3" s="1165"/>
      <c r="R3" s="1165"/>
      <c r="S3" s="1165"/>
    </row>
    <row r="4" spans="1:20" s="1" customFormat="1">
      <c r="A4" s="1165"/>
      <c r="B4" s="1165"/>
      <c r="C4" s="850"/>
      <c r="D4" s="1166"/>
      <c r="E4" s="1167"/>
      <c r="F4" s="1167"/>
      <c r="G4" s="1167"/>
      <c r="H4" s="1585" t="s">
        <v>132</v>
      </c>
      <c r="I4" s="1622"/>
      <c r="J4" s="1622"/>
      <c r="K4" s="1622"/>
      <c r="L4" s="1622"/>
      <c r="M4" s="1622"/>
      <c r="N4" s="1622"/>
      <c r="O4" s="1167"/>
      <c r="P4" s="1165"/>
      <c r="Q4" s="1165"/>
      <c r="R4" s="1165"/>
      <c r="S4" s="1165"/>
    </row>
    <row r="5" spans="1:20" s="1" customFormat="1" ht="15" customHeight="1">
      <c r="A5" s="1280"/>
      <c r="B5" s="1168"/>
      <c r="C5" s="1168"/>
      <c r="D5" s="1168"/>
      <c r="E5" s="1168"/>
      <c r="F5" s="1168"/>
      <c r="G5" s="1623" t="s">
        <v>129</v>
      </c>
      <c r="H5" s="1624"/>
      <c r="I5" s="1624"/>
      <c r="J5" s="1624"/>
      <c r="K5" s="1624"/>
      <c r="L5" s="1624"/>
      <c r="M5" s="1624"/>
      <c r="N5" s="1624"/>
      <c r="O5" s="1624"/>
      <c r="P5" s="1168"/>
      <c r="Q5" s="1168"/>
      <c r="R5" s="1168"/>
      <c r="S5" s="1168"/>
    </row>
    <row r="6" spans="1:20" s="1" customFormat="1" ht="13.5" thickBot="1">
      <c r="C6" s="851"/>
      <c r="E6" s="2"/>
      <c r="F6" s="3"/>
      <c r="O6" s="1588" t="s">
        <v>130</v>
      </c>
      <c r="P6" s="1588"/>
      <c r="Q6" s="1588"/>
      <c r="R6" s="1588"/>
      <c r="S6" s="1588"/>
    </row>
    <row r="7" spans="1:20" s="54" customFormat="1" ht="24" customHeight="1">
      <c r="A7" s="1664" t="s">
        <v>0</v>
      </c>
      <c r="B7" s="1667" t="s">
        <v>1</v>
      </c>
      <c r="C7" s="1667" t="s">
        <v>2</v>
      </c>
      <c r="D7" s="1670" t="s">
        <v>4</v>
      </c>
      <c r="E7" s="1667" t="s">
        <v>5</v>
      </c>
      <c r="F7" s="1655" t="s">
        <v>6</v>
      </c>
      <c r="G7" s="1658" t="s">
        <v>8</v>
      </c>
      <c r="H7" s="1661" t="s">
        <v>266</v>
      </c>
      <c r="I7" s="1639" t="s">
        <v>310</v>
      </c>
      <c r="J7" s="1632" t="s">
        <v>311</v>
      </c>
      <c r="K7" s="1661" t="s">
        <v>159</v>
      </c>
      <c r="L7" s="1639" t="s">
        <v>312</v>
      </c>
      <c r="M7" s="1632" t="s">
        <v>311</v>
      </c>
      <c r="N7" s="1566" t="s">
        <v>206</v>
      </c>
      <c r="O7" s="1615" t="s">
        <v>9</v>
      </c>
      <c r="P7" s="1616"/>
      <c r="Q7" s="1616"/>
      <c r="R7" s="1616"/>
      <c r="S7" s="1250"/>
    </row>
    <row r="8" spans="1:20" s="54" customFormat="1" ht="18.75" customHeight="1">
      <c r="A8" s="1665"/>
      <c r="B8" s="1668"/>
      <c r="C8" s="1668"/>
      <c r="D8" s="1671"/>
      <c r="E8" s="1668"/>
      <c r="F8" s="1656"/>
      <c r="G8" s="1659"/>
      <c r="H8" s="1662"/>
      <c r="I8" s="1640"/>
      <c r="J8" s="1633"/>
      <c r="K8" s="1662"/>
      <c r="L8" s="1640"/>
      <c r="M8" s="1633"/>
      <c r="N8" s="1613"/>
      <c r="O8" s="1618" t="s">
        <v>4</v>
      </c>
      <c r="P8" s="1620" t="s">
        <v>10</v>
      </c>
      <c r="Q8" s="1620"/>
      <c r="R8" s="1620"/>
      <c r="S8" s="1281" t="s">
        <v>313</v>
      </c>
    </row>
    <row r="9" spans="1:20" s="54" customFormat="1" ht="66" customHeight="1" thickBot="1">
      <c r="A9" s="1666"/>
      <c r="B9" s="1669"/>
      <c r="C9" s="1669"/>
      <c r="D9" s="1672"/>
      <c r="E9" s="1669"/>
      <c r="F9" s="1657"/>
      <c r="G9" s="1660"/>
      <c r="H9" s="1663"/>
      <c r="I9" s="1641"/>
      <c r="J9" s="1634"/>
      <c r="K9" s="1663"/>
      <c r="L9" s="1641"/>
      <c r="M9" s="1634"/>
      <c r="N9" s="1614"/>
      <c r="O9" s="1619"/>
      <c r="P9" s="196" t="s">
        <v>165</v>
      </c>
      <c r="Q9" s="1251" t="s">
        <v>166</v>
      </c>
      <c r="R9" s="1251" t="s">
        <v>207</v>
      </c>
      <c r="S9" s="1252"/>
    </row>
    <row r="10" spans="1:20" s="1" customFormat="1" ht="15.75" customHeight="1">
      <c r="A10" s="1601" t="s">
        <v>11</v>
      </c>
      <c r="B10" s="1602"/>
      <c r="C10" s="1602"/>
      <c r="D10" s="1602"/>
      <c r="E10" s="1602"/>
      <c r="F10" s="1602"/>
      <c r="G10" s="1602"/>
      <c r="H10" s="1602"/>
      <c r="I10" s="1602"/>
      <c r="J10" s="1602"/>
      <c r="K10" s="1602"/>
      <c r="L10" s="1602"/>
      <c r="M10" s="1602"/>
      <c r="N10" s="1602"/>
      <c r="O10" s="1602"/>
      <c r="P10" s="1602"/>
      <c r="Q10" s="1602"/>
      <c r="R10" s="1602"/>
      <c r="S10" s="1603"/>
    </row>
    <row r="11" spans="1:20" s="1" customFormat="1" ht="14.25" customHeight="1">
      <c r="A11" s="1604" t="s">
        <v>12</v>
      </c>
      <c r="B11" s="1605"/>
      <c r="C11" s="1605"/>
      <c r="D11" s="1605"/>
      <c r="E11" s="1605"/>
      <c r="F11" s="1605"/>
      <c r="G11" s="1605"/>
      <c r="H11" s="1605"/>
      <c r="I11" s="1605"/>
      <c r="J11" s="1605"/>
      <c r="K11" s="1605"/>
      <c r="L11" s="1605"/>
      <c r="M11" s="1605"/>
      <c r="N11" s="1605"/>
      <c r="O11" s="1605"/>
      <c r="P11" s="1605"/>
      <c r="Q11" s="1605"/>
      <c r="R11" s="1605"/>
      <c r="S11" s="1606"/>
    </row>
    <row r="12" spans="1:20" s="1" customFormat="1" ht="14.25" customHeight="1">
      <c r="A12" s="5" t="s">
        <v>13</v>
      </c>
      <c r="B12" s="1607" t="s">
        <v>14</v>
      </c>
      <c r="C12" s="1607"/>
      <c r="D12" s="1607"/>
      <c r="E12" s="1607"/>
      <c r="F12" s="1607"/>
      <c r="G12" s="1607"/>
      <c r="H12" s="1607"/>
      <c r="I12" s="1607"/>
      <c r="J12" s="1607"/>
      <c r="K12" s="1607"/>
      <c r="L12" s="1607"/>
      <c r="M12" s="1607"/>
      <c r="N12" s="1607"/>
      <c r="O12" s="1607"/>
      <c r="P12" s="1607"/>
      <c r="Q12" s="1607"/>
      <c r="R12" s="1607"/>
      <c r="S12" s="1608"/>
    </row>
    <row r="13" spans="1:20" s="1" customFormat="1" ht="15.75" customHeight="1">
      <c r="A13" s="6" t="s">
        <v>13</v>
      </c>
      <c r="B13" s="7" t="s">
        <v>13</v>
      </c>
      <c r="C13" s="1609" t="s">
        <v>15</v>
      </c>
      <c r="D13" s="1610"/>
      <c r="E13" s="1610"/>
      <c r="F13" s="1610"/>
      <c r="G13" s="1610"/>
      <c r="H13" s="1610"/>
      <c r="I13" s="1610"/>
      <c r="J13" s="1610"/>
      <c r="K13" s="1610"/>
      <c r="L13" s="1610"/>
      <c r="M13" s="1610"/>
      <c r="N13" s="1610"/>
      <c r="O13" s="1610"/>
      <c r="P13" s="1610"/>
      <c r="Q13" s="1610"/>
      <c r="R13" s="1610"/>
      <c r="S13" s="1652"/>
    </row>
    <row r="14" spans="1:20" s="4" customFormat="1" ht="16.5" customHeight="1">
      <c r="A14" s="8" t="s">
        <v>13</v>
      </c>
      <c r="B14" s="9" t="s">
        <v>13</v>
      </c>
      <c r="C14" s="387" t="s">
        <v>13</v>
      </c>
      <c r="D14" s="1475" t="s">
        <v>272</v>
      </c>
      <c r="E14" s="10"/>
      <c r="F14" s="419">
        <v>1</v>
      </c>
      <c r="G14" s="917" t="s">
        <v>20</v>
      </c>
      <c r="H14" s="371">
        <f>7032.3-0.1</f>
        <v>7032.2</v>
      </c>
      <c r="I14" s="1345">
        <f>7032.3-0.1+0.4</f>
        <v>7032.5999999999995</v>
      </c>
      <c r="J14" s="1346">
        <f>+I14-H14</f>
        <v>0.3999999999996362</v>
      </c>
      <c r="K14" s="371">
        <v>6835.1</v>
      </c>
      <c r="L14" s="1345">
        <f>6835.1+0.4+25.9</f>
        <v>6861.4</v>
      </c>
      <c r="M14" s="1347">
        <f>+L14-K14</f>
        <v>26.299999999999272</v>
      </c>
      <c r="N14" s="120">
        <f>6835.1+0.4+25.9</f>
        <v>6861.4</v>
      </c>
      <c r="O14" s="1547"/>
      <c r="P14" s="241"/>
      <c r="Q14" s="241"/>
      <c r="R14" s="241"/>
      <c r="S14" s="1653" t="s">
        <v>317</v>
      </c>
    </row>
    <row r="15" spans="1:20" s="4" customFormat="1" ht="15" customHeight="1">
      <c r="A15" s="13"/>
      <c r="B15" s="14"/>
      <c r="C15" s="388"/>
      <c r="D15" s="1576"/>
      <c r="E15" s="1170"/>
      <c r="F15" s="1172"/>
      <c r="G15" s="918" t="s">
        <v>21</v>
      </c>
      <c r="H15" s="919"/>
      <c r="I15" s="1351">
        <v>618.9</v>
      </c>
      <c r="J15" s="1352">
        <f>+I15-H15</f>
        <v>618.9</v>
      </c>
      <c r="K15" s="389"/>
      <c r="L15" s="1351">
        <v>618.9</v>
      </c>
      <c r="M15" s="1354">
        <f>+L15-K15</f>
        <v>618.9</v>
      </c>
      <c r="N15" s="1354">
        <v>618.9</v>
      </c>
      <c r="O15" s="1578"/>
      <c r="P15" s="262"/>
      <c r="Q15" s="241"/>
      <c r="R15" s="241"/>
      <c r="S15" s="1654"/>
    </row>
    <row r="16" spans="1:20" s="1" customFormat="1" ht="15.75" customHeight="1">
      <c r="A16" s="1468"/>
      <c r="B16" s="1553"/>
      <c r="C16" s="1555"/>
      <c r="D16" s="1526"/>
      <c r="E16" s="847"/>
      <c r="F16" s="1172"/>
      <c r="G16" s="918" t="s">
        <v>24</v>
      </c>
      <c r="H16" s="919">
        <v>3.3</v>
      </c>
      <c r="I16" s="710">
        <v>3.3</v>
      </c>
      <c r="J16" s="919"/>
      <c r="K16" s="389"/>
      <c r="L16" s="710"/>
      <c r="M16" s="392"/>
      <c r="N16" s="392"/>
      <c r="O16" s="1241"/>
      <c r="P16" s="913"/>
      <c r="Q16" s="1203"/>
      <c r="R16" s="243"/>
      <c r="S16" s="1654"/>
    </row>
    <row r="17" spans="1:19" s="1" customFormat="1" ht="13.5" customHeight="1">
      <c r="A17" s="1468"/>
      <c r="B17" s="1553"/>
      <c r="C17" s="1555"/>
      <c r="D17" s="1526"/>
      <c r="E17" s="847"/>
      <c r="F17" s="1172"/>
      <c r="G17" s="918" t="s">
        <v>158</v>
      </c>
      <c r="H17" s="919">
        <f>12.4+8.1+7.9</f>
        <v>28.4</v>
      </c>
      <c r="I17" s="710">
        <f>12.4+8.1+7.9</f>
        <v>28.4</v>
      </c>
      <c r="J17" s="919"/>
      <c r="K17" s="389"/>
      <c r="L17" s="710"/>
      <c r="M17" s="392"/>
      <c r="N17" s="392"/>
      <c r="O17" s="1241"/>
      <c r="P17" s="913"/>
      <c r="Q17" s="1203"/>
      <c r="R17" s="243"/>
      <c r="S17" s="1654"/>
    </row>
    <row r="18" spans="1:19" s="1" customFormat="1" ht="13.5" customHeight="1">
      <c r="A18" s="1468"/>
      <c r="B18" s="1553"/>
      <c r="C18" s="1555"/>
      <c r="D18" s="1526"/>
      <c r="E18" s="847"/>
      <c r="F18" s="1172"/>
      <c r="G18" s="918" t="s">
        <v>43</v>
      </c>
      <c r="H18" s="919">
        <v>18.100000000000001</v>
      </c>
      <c r="I18" s="710">
        <v>18.100000000000001</v>
      </c>
      <c r="J18" s="919"/>
      <c r="K18" s="389">
        <v>18.100000000000001</v>
      </c>
      <c r="L18" s="710">
        <v>18.100000000000001</v>
      </c>
      <c r="M18" s="392"/>
      <c r="N18" s="392">
        <v>18.100000000000001</v>
      </c>
      <c r="O18" s="1547" t="s">
        <v>153</v>
      </c>
      <c r="P18" s="241">
        <v>456.5</v>
      </c>
      <c r="Q18" s="241">
        <v>456.5</v>
      </c>
      <c r="R18" s="241">
        <v>456.5</v>
      </c>
      <c r="S18" s="1654"/>
    </row>
    <row r="19" spans="1:19" s="1" customFormat="1" ht="13.5" customHeight="1">
      <c r="A19" s="1468"/>
      <c r="B19" s="1553"/>
      <c r="C19" s="1555"/>
      <c r="D19" s="1526"/>
      <c r="E19" s="847"/>
      <c r="F19" s="1330"/>
      <c r="G19" s="918" t="s">
        <v>44</v>
      </c>
      <c r="H19" s="921"/>
      <c r="I19" s="1348">
        <v>25.9</v>
      </c>
      <c r="J19" s="1349">
        <f>+I19-H19</f>
        <v>25.9</v>
      </c>
      <c r="K19" s="713"/>
      <c r="L19" s="714"/>
      <c r="M19" s="715"/>
      <c r="N19" s="715"/>
      <c r="O19" s="1547"/>
      <c r="P19" s="241"/>
      <c r="Q19" s="241"/>
      <c r="R19" s="241"/>
      <c r="S19" s="1654"/>
    </row>
    <row r="20" spans="1:19" s="1" customFormat="1" ht="14.25" customHeight="1">
      <c r="A20" s="1468"/>
      <c r="B20" s="1553"/>
      <c r="C20" s="1555"/>
      <c r="D20" s="1526"/>
      <c r="E20" s="847"/>
      <c r="F20" s="1172"/>
      <c r="G20" s="920" t="s">
        <v>25</v>
      </c>
      <c r="H20" s="921"/>
      <c r="I20" s="714"/>
      <c r="J20" s="921"/>
      <c r="K20" s="713"/>
      <c r="L20" s="714"/>
      <c r="M20" s="715"/>
      <c r="N20" s="715"/>
      <c r="O20" s="1578"/>
      <c r="P20" s="262"/>
      <c r="Q20" s="241"/>
      <c r="R20" s="241"/>
      <c r="S20" s="1654"/>
    </row>
    <row r="21" spans="1:19" s="1" customFormat="1" ht="27" customHeight="1">
      <c r="A21" s="1468"/>
      <c r="B21" s="1553"/>
      <c r="C21" s="1555"/>
      <c r="D21" s="1169"/>
      <c r="E21" s="847"/>
      <c r="F21" s="1172"/>
      <c r="G21" s="72"/>
      <c r="H21" s="186"/>
      <c r="I21" s="147"/>
      <c r="J21" s="186"/>
      <c r="K21" s="95"/>
      <c r="L21" s="147"/>
      <c r="M21" s="208"/>
      <c r="N21" s="208"/>
      <c r="O21" s="865" t="s">
        <v>309</v>
      </c>
      <c r="P21" s="269">
        <v>320</v>
      </c>
      <c r="Q21" s="475">
        <v>320</v>
      </c>
      <c r="R21" s="249">
        <v>320</v>
      </c>
      <c r="S21" s="1654"/>
    </row>
    <row r="22" spans="1:19" s="1" customFormat="1" ht="38.25" customHeight="1">
      <c r="A22" s="1175"/>
      <c r="B22" s="1176"/>
      <c r="C22" s="1172"/>
      <c r="D22" s="1169"/>
      <c r="E22" s="718"/>
      <c r="F22" s="1172"/>
      <c r="G22" s="72"/>
      <c r="H22" s="186"/>
      <c r="I22" s="147"/>
      <c r="J22" s="186"/>
      <c r="K22" s="95"/>
      <c r="L22" s="147"/>
      <c r="M22" s="208"/>
      <c r="N22" s="208"/>
      <c r="O22" s="657" t="s">
        <v>238</v>
      </c>
      <c r="P22" s="269">
        <v>100</v>
      </c>
      <c r="Q22" s="475">
        <v>100</v>
      </c>
      <c r="R22" s="249">
        <v>100</v>
      </c>
      <c r="S22" s="1194"/>
    </row>
    <row r="23" spans="1:19" s="1" customFormat="1" ht="18" customHeight="1">
      <c r="A23" s="23"/>
      <c r="B23" s="1176"/>
      <c r="C23" s="1172"/>
      <c r="D23" s="1169"/>
      <c r="E23" s="847"/>
      <c r="F23" s="1172"/>
      <c r="G23" s="72"/>
      <c r="H23" s="186"/>
      <c r="I23" s="147"/>
      <c r="J23" s="186"/>
      <c r="K23" s="95"/>
      <c r="L23" s="147"/>
      <c r="M23" s="208"/>
      <c r="N23" s="208"/>
      <c r="O23" s="865" t="s">
        <v>118</v>
      </c>
      <c r="P23" s="269">
        <v>21</v>
      </c>
      <c r="Q23" s="475">
        <v>21</v>
      </c>
      <c r="R23" s="249">
        <v>21</v>
      </c>
      <c r="S23" s="1194"/>
    </row>
    <row r="24" spans="1:19" s="1" customFormat="1" ht="19.5" customHeight="1">
      <c r="A24" s="23"/>
      <c r="B24" s="1199"/>
      <c r="C24" s="1172"/>
      <c r="D24" s="1573"/>
      <c r="E24" s="664"/>
      <c r="F24" s="1172"/>
      <c r="G24" s="863"/>
      <c r="H24" s="471"/>
      <c r="I24" s="472"/>
      <c r="J24" s="471"/>
      <c r="K24" s="929"/>
      <c r="L24" s="472"/>
      <c r="M24" s="409"/>
      <c r="N24" s="409"/>
      <c r="O24" s="1574" t="s">
        <v>184</v>
      </c>
      <c r="P24" s="1569" t="s">
        <v>106</v>
      </c>
      <c r="Q24" s="1569" t="s">
        <v>106</v>
      </c>
      <c r="R24" s="1625" t="s">
        <v>106</v>
      </c>
      <c r="S24" s="1650"/>
    </row>
    <row r="25" spans="1:19" s="1" customFormat="1" ht="21.75" customHeight="1">
      <c r="A25" s="23"/>
      <c r="B25" s="1199"/>
      <c r="C25" s="1172"/>
      <c r="D25" s="1573"/>
      <c r="E25" s="664"/>
      <c r="F25" s="1172"/>
      <c r="G25" s="863"/>
      <c r="H25" s="471"/>
      <c r="I25" s="472"/>
      <c r="J25" s="471"/>
      <c r="K25" s="929"/>
      <c r="L25" s="472"/>
      <c r="M25" s="409"/>
      <c r="N25" s="409"/>
      <c r="O25" s="1575"/>
      <c r="P25" s="1570"/>
      <c r="Q25" s="1570"/>
      <c r="R25" s="1626"/>
      <c r="S25" s="1651"/>
    </row>
    <row r="26" spans="1:19" s="1" customFormat="1" ht="42.75" customHeight="1">
      <c r="A26" s="1175"/>
      <c r="B26" s="1199"/>
      <c r="C26" s="1180"/>
      <c r="D26" s="1169"/>
      <c r="E26" s="864"/>
      <c r="F26" s="1172"/>
      <c r="G26" s="72"/>
      <c r="H26" s="862"/>
      <c r="I26" s="1289"/>
      <c r="J26" s="862"/>
      <c r="K26" s="95"/>
      <c r="L26" s="147"/>
      <c r="M26" s="208"/>
      <c r="N26" s="208"/>
      <c r="O26" s="657" t="s">
        <v>307</v>
      </c>
      <c r="P26" s="269">
        <v>70</v>
      </c>
      <c r="Q26" s="249">
        <v>70</v>
      </c>
      <c r="R26" s="249">
        <v>50</v>
      </c>
      <c r="S26" s="1194"/>
    </row>
    <row r="27" spans="1:19" s="1" customFormat="1" ht="26.25" customHeight="1">
      <c r="A27" s="1175"/>
      <c r="B27" s="1199"/>
      <c r="C27" s="1180"/>
      <c r="D27" s="1169"/>
      <c r="E27" s="155"/>
      <c r="F27" s="1172"/>
      <c r="G27" s="72"/>
      <c r="H27" s="186"/>
      <c r="I27" s="147"/>
      <c r="J27" s="186"/>
      <c r="K27" s="95"/>
      <c r="L27" s="147"/>
      <c r="M27" s="208"/>
      <c r="N27" s="208"/>
      <c r="O27" s="866" t="s">
        <v>154</v>
      </c>
      <c r="P27" s="867" t="s">
        <v>229</v>
      </c>
      <c r="Q27" s="867" t="s">
        <v>229</v>
      </c>
      <c r="R27" s="1253" t="s">
        <v>229</v>
      </c>
      <c r="S27" s="1296"/>
    </row>
    <row r="28" spans="1:19" s="1" customFormat="1" ht="17.25" customHeight="1">
      <c r="A28" s="1175"/>
      <c r="B28" s="1176"/>
      <c r="C28" s="1180"/>
      <c r="D28" s="1169"/>
      <c r="E28" s="71"/>
      <c r="F28" s="1172"/>
      <c r="G28" s="72"/>
      <c r="H28" s="186"/>
      <c r="I28" s="147"/>
      <c r="J28" s="186"/>
      <c r="K28" s="95"/>
      <c r="L28" s="147"/>
      <c r="M28" s="208"/>
      <c r="N28" s="208"/>
      <c r="O28" s="438" t="s">
        <v>32</v>
      </c>
      <c r="P28" s="758">
        <v>2</v>
      </c>
      <c r="Q28" s="869">
        <v>2</v>
      </c>
      <c r="R28" s="1105">
        <v>2</v>
      </c>
      <c r="S28" s="1194"/>
    </row>
    <row r="29" spans="1:19" s="1" customFormat="1" ht="18.75" customHeight="1">
      <c r="A29" s="23"/>
      <c r="B29" s="1176"/>
      <c r="C29" s="1172"/>
      <c r="D29" s="1169"/>
      <c r="E29" s="20"/>
      <c r="F29" s="1172"/>
      <c r="G29" s="1177"/>
      <c r="H29" s="186"/>
      <c r="I29" s="147"/>
      <c r="J29" s="186"/>
      <c r="K29" s="95"/>
      <c r="L29" s="147"/>
      <c r="M29" s="208"/>
      <c r="N29" s="208"/>
      <c r="O29" s="1246" t="s">
        <v>127</v>
      </c>
      <c r="P29" s="913">
        <v>55</v>
      </c>
      <c r="Q29" s="1203">
        <v>55</v>
      </c>
      <c r="R29" s="243">
        <v>55</v>
      </c>
      <c r="S29" s="1194"/>
    </row>
    <row r="30" spans="1:19" s="1" customFormat="1" ht="17.25" customHeight="1">
      <c r="A30" s="23"/>
      <c r="B30" s="1176"/>
      <c r="C30" s="1172"/>
      <c r="D30" s="1169"/>
      <c r="E30" s="71"/>
      <c r="F30" s="1172"/>
      <c r="G30" s="591"/>
      <c r="H30" s="188"/>
      <c r="I30" s="227"/>
      <c r="J30" s="188"/>
      <c r="K30" s="137"/>
      <c r="L30" s="227"/>
      <c r="M30" s="210"/>
      <c r="N30" s="210"/>
      <c r="O30" s="1637" t="s">
        <v>269</v>
      </c>
      <c r="P30" s="1329">
        <v>1</v>
      </c>
      <c r="Q30" s="469"/>
      <c r="R30" s="264"/>
      <c r="S30" s="1194"/>
    </row>
    <row r="31" spans="1:19" s="1" customFormat="1" ht="15" customHeight="1" thickBot="1">
      <c r="A31" s="28"/>
      <c r="B31" s="1179"/>
      <c r="C31" s="418"/>
      <c r="D31" s="1181"/>
      <c r="E31" s="870"/>
      <c r="F31" s="871"/>
      <c r="G31" s="391" t="s">
        <v>50</v>
      </c>
      <c r="H31" s="442">
        <f t="shared" ref="H31:N31" si="0">SUM(H14:H29)</f>
        <v>7082</v>
      </c>
      <c r="I31" s="1290">
        <f>SUM(I14:I29)</f>
        <v>7727.1999999999989</v>
      </c>
      <c r="J31" s="1290">
        <f t="shared" si="0"/>
        <v>645.19999999999959</v>
      </c>
      <c r="K31" s="329">
        <f t="shared" si="0"/>
        <v>6853.2000000000007</v>
      </c>
      <c r="L31" s="1290">
        <f t="shared" si="0"/>
        <v>7498.4</v>
      </c>
      <c r="M31" s="1290">
        <f t="shared" si="0"/>
        <v>645.19999999999925</v>
      </c>
      <c r="N31" s="133">
        <f t="shared" si="0"/>
        <v>7498.4</v>
      </c>
      <c r="O31" s="1638"/>
      <c r="P31" s="914"/>
      <c r="Q31" s="1204"/>
      <c r="R31" s="1214"/>
      <c r="S31" s="1195"/>
    </row>
    <row r="32" spans="1:19" s="1" customFormat="1" ht="18" customHeight="1">
      <c r="A32" s="1468" t="s">
        <v>13</v>
      </c>
      <c r="B32" s="1553" t="s">
        <v>13</v>
      </c>
      <c r="C32" s="1527" t="s">
        <v>22</v>
      </c>
      <c r="D32" s="1528" t="s">
        <v>48</v>
      </c>
      <c r="E32" s="1554"/>
      <c r="F32" s="1556" t="s">
        <v>18</v>
      </c>
      <c r="G32" s="19" t="s">
        <v>20</v>
      </c>
      <c r="H32" s="929">
        <v>163.69999999999999</v>
      </c>
      <c r="I32" s="472">
        <v>163.69999999999999</v>
      </c>
      <c r="J32" s="471"/>
      <c r="K32" s="95">
        <v>163.69999999999999</v>
      </c>
      <c r="L32" s="147">
        <v>163.69999999999999</v>
      </c>
      <c r="M32" s="208"/>
      <c r="N32" s="119">
        <v>163.69999999999999</v>
      </c>
      <c r="O32" s="1547" t="s">
        <v>49</v>
      </c>
      <c r="P32" s="913">
        <v>8</v>
      </c>
      <c r="Q32" s="1549">
        <v>8</v>
      </c>
      <c r="R32" s="1627">
        <v>8</v>
      </c>
      <c r="S32" s="1551"/>
    </row>
    <row r="33" spans="1:19" s="1" customFormat="1" ht="16.5" customHeight="1">
      <c r="A33" s="1468"/>
      <c r="B33" s="1553"/>
      <c r="C33" s="1527"/>
      <c r="D33" s="1528"/>
      <c r="E33" s="1554"/>
      <c r="F33" s="1556"/>
      <c r="G33" s="22"/>
      <c r="H33" s="449"/>
      <c r="I33" s="445"/>
      <c r="J33" s="1284"/>
      <c r="K33" s="137"/>
      <c r="L33" s="227"/>
      <c r="M33" s="210"/>
      <c r="N33" s="128"/>
      <c r="O33" s="1547"/>
      <c r="P33" s="913"/>
      <c r="Q33" s="1549"/>
      <c r="R33" s="1627"/>
      <c r="S33" s="1551"/>
    </row>
    <row r="34" spans="1:19" s="1" customFormat="1" ht="19.5" customHeight="1" thickBot="1">
      <c r="A34" s="1490"/>
      <c r="B34" s="1543"/>
      <c r="C34" s="1496"/>
      <c r="D34" s="1517"/>
      <c r="E34" s="1500"/>
      <c r="F34" s="1546"/>
      <c r="G34" s="1238" t="s">
        <v>50</v>
      </c>
      <c r="H34" s="329">
        <f>SUM(H32:H33)</f>
        <v>163.69999999999999</v>
      </c>
      <c r="I34" s="1290">
        <f>SUM(I32:I33)</f>
        <v>163.69999999999999</v>
      </c>
      <c r="J34" s="1285"/>
      <c r="K34" s="329">
        <f>SUM(K32:K33)</f>
        <v>163.69999999999999</v>
      </c>
      <c r="L34" s="1290">
        <f>SUM(L32:L33)</f>
        <v>163.69999999999999</v>
      </c>
      <c r="M34" s="1285"/>
      <c r="N34" s="131">
        <f>SUM(N32:N33)</f>
        <v>163.69999999999999</v>
      </c>
      <c r="O34" s="1548"/>
      <c r="P34" s="914"/>
      <c r="Q34" s="1550"/>
      <c r="R34" s="1628"/>
      <c r="S34" s="1552"/>
    </row>
    <row r="35" spans="1:19" s="1" customFormat="1" ht="17.25" customHeight="1">
      <c r="A35" s="1489" t="s">
        <v>13</v>
      </c>
      <c r="B35" s="1542" t="s">
        <v>13</v>
      </c>
      <c r="C35" s="1495" t="s">
        <v>26</v>
      </c>
      <c r="D35" s="1516" t="s">
        <v>51</v>
      </c>
      <c r="E35" s="1499"/>
      <c r="F35" s="1545" t="s">
        <v>18</v>
      </c>
      <c r="G35" s="433" t="s">
        <v>20</v>
      </c>
      <c r="H35" s="189">
        <v>332.3</v>
      </c>
      <c r="I35" s="146">
        <v>332.3</v>
      </c>
      <c r="J35" s="325"/>
      <c r="K35" s="189">
        <v>332.9</v>
      </c>
      <c r="L35" s="146">
        <v>332.9</v>
      </c>
      <c r="M35" s="218"/>
      <c r="N35" s="176">
        <v>332.9</v>
      </c>
      <c r="O35" s="488" t="s">
        <v>52</v>
      </c>
      <c r="P35" s="912">
        <v>31</v>
      </c>
      <c r="Q35" s="1202">
        <v>31</v>
      </c>
      <c r="R35" s="1213">
        <v>31</v>
      </c>
      <c r="S35" s="1193"/>
    </row>
    <row r="36" spans="1:19" s="1" customFormat="1" ht="9" customHeight="1">
      <c r="A36" s="1468"/>
      <c r="B36" s="1553"/>
      <c r="C36" s="1527"/>
      <c r="D36" s="1526"/>
      <c r="E36" s="1554"/>
      <c r="F36" s="1556"/>
      <c r="G36" s="38"/>
      <c r="H36" s="137"/>
      <c r="I36" s="227"/>
      <c r="J36" s="188"/>
      <c r="K36" s="137"/>
      <c r="L36" s="227"/>
      <c r="M36" s="210"/>
      <c r="N36" s="128"/>
      <c r="O36" s="1246"/>
      <c r="P36" s="913"/>
      <c r="Q36" s="1203"/>
      <c r="R36" s="243"/>
      <c r="S36" s="1194"/>
    </row>
    <row r="37" spans="1:19" s="1" customFormat="1" ht="19.5" customHeight="1" thickBot="1">
      <c r="A37" s="1490"/>
      <c r="B37" s="1543"/>
      <c r="C37" s="1496"/>
      <c r="D37" s="1181"/>
      <c r="E37" s="1500"/>
      <c r="F37" s="1546"/>
      <c r="G37" s="1238" t="s">
        <v>50</v>
      </c>
      <c r="H37" s="329">
        <f>SUM(H35:H36)</f>
        <v>332.3</v>
      </c>
      <c r="I37" s="1290">
        <f>SUM(I35:I36)</f>
        <v>332.3</v>
      </c>
      <c r="J37" s="1285"/>
      <c r="K37" s="329">
        <f>SUM(K35:K36)</f>
        <v>332.9</v>
      </c>
      <c r="L37" s="1290">
        <f>SUM(L35:L36)</f>
        <v>332.9</v>
      </c>
      <c r="M37" s="1285"/>
      <c r="N37" s="131">
        <f>SUM(N35:N36)</f>
        <v>332.9</v>
      </c>
      <c r="O37" s="115"/>
      <c r="P37" s="845"/>
      <c r="Q37" s="1189"/>
      <c r="R37" s="1258"/>
      <c r="S37" s="1192"/>
    </row>
    <row r="38" spans="1:19" s="1" customFormat="1" ht="25.5" customHeight="1">
      <c r="A38" s="1489" t="s">
        <v>13</v>
      </c>
      <c r="B38" s="1491" t="s">
        <v>13</v>
      </c>
      <c r="C38" s="1495" t="s">
        <v>28</v>
      </c>
      <c r="D38" s="1516" t="s">
        <v>121</v>
      </c>
      <c r="E38" s="1499"/>
      <c r="F38" s="1545" t="s">
        <v>18</v>
      </c>
      <c r="G38" s="447" t="s">
        <v>20</v>
      </c>
      <c r="H38" s="1248">
        <v>160.80000000000001</v>
      </c>
      <c r="I38" s="1342">
        <v>163.19999999999999</v>
      </c>
      <c r="J38" s="1343">
        <f>+I38-H38</f>
        <v>2.3999999999999773</v>
      </c>
      <c r="K38" s="189">
        <v>160.80000000000001</v>
      </c>
      <c r="L38" s="1340">
        <v>163.19999999999999</v>
      </c>
      <c r="M38" s="1344">
        <f>+L38-K38</f>
        <v>2.3999999999999773</v>
      </c>
      <c r="N38" s="176">
        <v>163.19999999999999</v>
      </c>
      <c r="O38" s="1536" t="s">
        <v>122</v>
      </c>
      <c r="P38" s="912">
        <v>11</v>
      </c>
      <c r="Q38" s="1538">
        <v>11</v>
      </c>
      <c r="R38" s="1629">
        <v>11</v>
      </c>
      <c r="S38" s="1647" t="s">
        <v>318</v>
      </c>
    </row>
    <row r="39" spans="1:19" s="1" customFormat="1" ht="25.5" customHeight="1">
      <c r="A39" s="1468"/>
      <c r="B39" s="1469"/>
      <c r="C39" s="1527"/>
      <c r="D39" s="1528"/>
      <c r="E39" s="1554"/>
      <c r="F39" s="1556"/>
      <c r="G39" s="591"/>
      <c r="H39" s="449"/>
      <c r="I39" s="445"/>
      <c r="J39" s="1284"/>
      <c r="K39" s="137"/>
      <c r="L39" s="227"/>
      <c r="M39" s="210"/>
      <c r="N39" s="128"/>
      <c r="O39" s="1635"/>
      <c r="P39" s="913"/>
      <c r="Q39" s="1636"/>
      <c r="R39" s="1630"/>
      <c r="S39" s="1649"/>
    </row>
    <row r="40" spans="1:19" s="1" customFormat="1" ht="19.5" customHeight="1" thickBot="1">
      <c r="A40" s="1490"/>
      <c r="B40" s="1492"/>
      <c r="C40" s="1496"/>
      <c r="D40" s="1517"/>
      <c r="E40" s="1500"/>
      <c r="F40" s="1546"/>
      <c r="G40" s="1361" t="s">
        <v>50</v>
      </c>
      <c r="H40" s="329">
        <f t="shared" ref="H40:N40" si="1">SUM(H38:H39)</f>
        <v>160.80000000000001</v>
      </c>
      <c r="I40" s="1290">
        <f t="shared" si="1"/>
        <v>163.19999999999999</v>
      </c>
      <c r="J40" s="1290">
        <f t="shared" si="1"/>
        <v>2.3999999999999773</v>
      </c>
      <c r="K40" s="329">
        <f t="shared" si="1"/>
        <v>160.80000000000001</v>
      </c>
      <c r="L40" s="1290">
        <f t="shared" si="1"/>
        <v>163.19999999999999</v>
      </c>
      <c r="M40" s="1290">
        <f t="shared" si="1"/>
        <v>2.3999999999999773</v>
      </c>
      <c r="N40" s="131">
        <f t="shared" si="1"/>
        <v>163.19999999999999</v>
      </c>
      <c r="O40" s="1537"/>
      <c r="P40" s="914"/>
      <c r="Q40" s="1539"/>
      <c r="R40" s="1631"/>
      <c r="S40" s="1648"/>
    </row>
    <row r="41" spans="1:19" s="1" customFormat="1" ht="19.5" customHeight="1">
      <c r="A41" s="1489" t="s">
        <v>13</v>
      </c>
      <c r="B41" s="1542" t="s">
        <v>13</v>
      </c>
      <c r="C41" s="1495" t="s">
        <v>30</v>
      </c>
      <c r="D41" s="1516" t="s">
        <v>53</v>
      </c>
      <c r="E41" s="1499"/>
      <c r="F41" s="1545" t="s">
        <v>18</v>
      </c>
      <c r="G41" s="36" t="s">
        <v>20</v>
      </c>
      <c r="H41" s="205">
        <v>15.7</v>
      </c>
      <c r="I41" s="231">
        <v>15.7</v>
      </c>
      <c r="J41" s="1286"/>
      <c r="K41" s="205">
        <v>15.7</v>
      </c>
      <c r="L41" s="231">
        <v>15.7</v>
      </c>
      <c r="M41" s="214"/>
      <c r="N41" s="132">
        <v>15.7</v>
      </c>
      <c r="O41" s="488"/>
      <c r="P41" s="844"/>
      <c r="Q41" s="1187"/>
      <c r="R41" s="1259"/>
      <c r="S41" s="1190"/>
    </row>
    <row r="42" spans="1:19" s="1" customFormat="1" ht="15.75" customHeight="1" thickBot="1">
      <c r="A42" s="1490"/>
      <c r="B42" s="1543"/>
      <c r="C42" s="1496"/>
      <c r="D42" s="1544"/>
      <c r="E42" s="1500"/>
      <c r="F42" s="1546"/>
      <c r="G42" s="1238" t="s">
        <v>50</v>
      </c>
      <c r="H42" s="99">
        <f>SUM(H41:H41)</f>
        <v>15.7</v>
      </c>
      <c r="I42" s="324">
        <f>SUM(I41:I41)</f>
        <v>15.7</v>
      </c>
      <c r="J42" s="561"/>
      <c r="K42" s="99">
        <f>SUM(K41:K41)</f>
        <v>15.7</v>
      </c>
      <c r="L42" s="324">
        <f>SUM(L41:L41)</f>
        <v>15.7</v>
      </c>
      <c r="M42" s="323"/>
      <c r="N42" s="133">
        <f>SUM(N41:N41)</f>
        <v>15.7</v>
      </c>
      <c r="O42" s="116"/>
      <c r="P42" s="914"/>
      <c r="Q42" s="1204"/>
      <c r="R42" s="1214"/>
      <c r="S42" s="1195"/>
    </row>
    <row r="43" spans="1:19" s="1" customFormat="1" ht="16.5" customHeight="1">
      <c r="A43" s="1196" t="s">
        <v>13</v>
      </c>
      <c r="B43" s="494" t="s">
        <v>13</v>
      </c>
      <c r="C43" s="852" t="s">
        <v>33</v>
      </c>
      <c r="D43" s="1582" t="s">
        <v>54</v>
      </c>
      <c r="E43" s="1075"/>
      <c r="F43" s="1076">
        <v>1</v>
      </c>
      <c r="G43" s="433" t="s">
        <v>20</v>
      </c>
      <c r="H43" s="189">
        <v>52.8</v>
      </c>
      <c r="I43" s="146">
        <v>52.8</v>
      </c>
      <c r="J43" s="325"/>
      <c r="K43" s="189">
        <v>52.8</v>
      </c>
      <c r="L43" s="146">
        <v>52.8</v>
      </c>
      <c r="M43" s="218"/>
      <c r="N43" s="176">
        <v>52.8</v>
      </c>
      <c r="O43" s="1078"/>
      <c r="P43" s="912"/>
      <c r="Q43" s="1202"/>
      <c r="R43" s="1213"/>
      <c r="S43" s="1193"/>
    </row>
    <row r="44" spans="1:19" s="1" customFormat="1" ht="15" customHeight="1">
      <c r="A44" s="1175"/>
      <c r="B44" s="29"/>
      <c r="C44" s="393"/>
      <c r="D44" s="1476"/>
      <c r="E44" s="1077"/>
      <c r="F44" s="1172">
        <v>5</v>
      </c>
      <c r="G44" s="19" t="s">
        <v>20</v>
      </c>
      <c r="H44" s="95">
        <f>59.8+129</f>
        <v>188.8</v>
      </c>
      <c r="I44" s="147">
        <f>59.8+129</f>
        <v>188.8</v>
      </c>
      <c r="J44" s="186"/>
      <c r="K44" s="95">
        <v>147.80000000000001</v>
      </c>
      <c r="L44" s="147">
        <v>147.80000000000001</v>
      </c>
      <c r="M44" s="186"/>
      <c r="N44" s="95">
        <v>147.80000000000001</v>
      </c>
      <c r="O44" s="443"/>
      <c r="P44" s="913"/>
      <c r="Q44" s="1203"/>
      <c r="R44" s="243"/>
      <c r="S44" s="1194"/>
    </row>
    <row r="45" spans="1:19" s="1" customFormat="1" ht="15.75" customHeight="1">
      <c r="A45" s="1175"/>
      <c r="B45" s="29"/>
      <c r="C45" s="393"/>
      <c r="D45" s="1511" t="s">
        <v>128</v>
      </c>
      <c r="E45" s="79"/>
      <c r="F45" s="373"/>
      <c r="G45" s="26"/>
      <c r="H45" s="135"/>
      <c r="I45" s="225"/>
      <c r="J45" s="187"/>
      <c r="K45" s="135"/>
      <c r="L45" s="225"/>
      <c r="M45" s="207"/>
      <c r="N45" s="118"/>
      <c r="O45" s="1531" t="s">
        <v>110</v>
      </c>
      <c r="P45" s="274">
        <v>5</v>
      </c>
      <c r="Q45" s="367">
        <v>4</v>
      </c>
      <c r="R45" s="254">
        <v>4</v>
      </c>
      <c r="S45" s="1194"/>
    </row>
    <row r="46" spans="1:19" s="1" customFormat="1" ht="15" customHeight="1">
      <c r="A46" s="1175"/>
      <c r="B46" s="29"/>
      <c r="C46" s="393"/>
      <c r="D46" s="1530"/>
      <c r="E46" s="372"/>
      <c r="F46" s="1172"/>
      <c r="G46" s="1032"/>
      <c r="H46" s="95"/>
      <c r="I46" s="147"/>
      <c r="J46" s="186"/>
      <c r="K46" s="95"/>
      <c r="L46" s="147"/>
      <c r="M46" s="186"/>
      <c r="N46" s="119"/>
      <c r="O46" s="1532"/>
      <c r="P46" s="913"/>
      <c r="Q46" s="1203"/>
      <c r="R46" s="243"/>
      <c r="S46" s="1194"/>
    </row>
    <row r="47" spans="1:19" s="1" customFormat="1" ht="27.75" customHeight="1">
      <c r="A47" s="1175"/>
      <c r="B47" s="29"/>
      <c r="C47" s="393"/>
      <c r="D47" s="1511" t="s">
        <v>273</v>
      </c>
      <c r="E47" s="30"/>
      <c r="F47" s="1209"/>
      <c r="G47" s="16"/>
      <c r="H47" s="95"/>
      <c r="I47" s="147"/>
      <c r="J47" s="186"/>
      <c r="K47" s="95"/>
      <c r="L47" s="147"/>
      <c r="M47" s="186"/>
      <c r="N47" s="95"/>
      <c r="O47" s="177" t="s">
        <v>57</v>
      </c>
      <c r="P47" s="275">
        <v>10</v>
      </c>
      <c r="Q47" s="487">
        <v>10</v>
      </c>
      <c r="R47" s="747">
        <v>10</v>
      </c>
      <c r="S47" s="1191"/>
    </row>
    <row r="48" spans="1:19" s="1" customFormat="1" ht="27.75" customHeight="1">
      <c r="A48" s="1175"/>
      <c r="B48" s="29"/>
      <c r="C48" s="85"/>
      <c r="D48" s="1533"/>
      <c r="E48" s="69"/>
      <c r="F48" s="1172"/>
      <c r="G48" s="104"/>
      <c r="H48" s="190"/>
      <c r="I48" s="232"/>
      <c r="J48" s="509"/>
      <c r="K48" s="190"/>
      <c r="L48" s="232"/>
      <c r="M48" s="215"/>
      <c r="N48" s="121"/>
      <c r="O48" s="178" t="s">
        <v>181</v>
      </c>
      <c r="P48" s="264">
        <v>1</v>
      </c>
      <c r="Q48" s="469">
        <v>1</v>
      </c>
      <c r="R48" s="717">
        <v>1</v>
      </c>
      <c r="S48" s="1194"/>
    </row>
    <row r="49" spans="1:19" s="1" customFormat="1" ht="27.75" customHeight="1">
      <c r="A49" s="1175"/>
      <c r="B49" s="29"/>
      <c r="C49" s="85"/>
      <c r="D49" s="1533"/>
      <c r="E49" s="69"/>
      <c r="F49" s="1172"/>
      <c r="G49" s="104"/>
      <c r="H49" s="191"/>
      <c r="I49" s="233"/>
      <c r="J49" s="1287"/>
      <c r="K49" s="191"/>
      <c r="L49" s="233"/>
      <c r="M49" s="216"/>
      <c r="N49" s="122"/>
      <c r="O49" s="179" t="s">
        <v>109</v>
      </c>
      <c r="P49" s="269">
        <v>10</v>
      </c>
      <c r="Q49" s="475">
        <v>10</v>
      </c>
      <c r="R49" s="249">
        <v>10</v>
      </c>
      <c r="S49" s="1194"/>
    </row>
    <row r="50" spans="1:19" s="1" customFormat="1" ht="28.5" customHeight="1">
      <c r="A50" s="1175"/>
      <c r="B50" s="29"/>
      <c r="C50" s="85"/>
      <c r="D50" s="1533"/>
      <c r="E50" s="69"/>
      <c r="F50" s="1172"/>
      <c r="G50" s="104"/>
      <c r="H50" s="191"/>
      <c r="I50" s="233"/>
      <c r="J50" s="1287"/>
      <c r="K50" s="191"/>
      <c r="L50" s="233"/>
      <c r="M50" s="216"/>
      <c r="N50" s="122"/>
      <c r="O50" s="179" t="s">
        <v>177</v>
      </c>
      <c r="P50" s="269">
        <v>3</v>
      </c>
      <c r="Q50" s="475">
        <v>3</v>
      </c>
      <c r="R50" s="249">
        <v>3</v>
      </c>
      <c r="S50" s="1194"/>
    </row>
    <row r="51" spans="1:19" s="1" customFormat="1" ht="27.75" customHeight="1">
      <c r="A51" s="1175"/>
      <c r="B51" s="29"/>
      <c r="C51" s="85"/>
      <c r="D51" s="1534"/>
      <c r="E51" s="69"/>
      <c r="F51" s="422"/>
      <c r="G51" s="104"/>
      <c r="H51" s="191"/>
      <c r="I51" s="233"/>
      <c r="J51" s="1287"/>
      <c r="K51" s="191"/>
      <c r="L51" s="233"/>
      <c r="M51" s="216"/>
      <c r="N51" s="122"/>
      <c r="O51" s="1240" t="s">
        <v>111</v>
      </c>
      <c r="P51" s="266">
        <v>1</v>
      </c>
      <c r="Q51" s="503">
        <v>1</v>
      </c>
      <c r="R51" s="245">
        <v>1</v>
      </c>
      <c r="S51" s="1194"/>
    </row>
    <row r="52" spans="1:19" s="1" customFormat="1" ht="25.5" customHeight="1">
      <c r="A52" s="1175"/>
      <c r="B52" s="29"/>
      <c r="C52" s="85"/>
      <c r="D52" s="1525" t="s">
        <v>104</v>
      </c>
      <c r="E52" s="69"/>
      <c r="F52" s="1172"/>
      <c r="G52" s="104"/>
      <c r="H52" s="190"/>
      <c r="I52" s="232"/>
      <c r="J52" s="509"/>
      <c r="K52" s="190"/>
      <c r="L52" s="232"/>
      <c r="M52" s="215"/>
      <c r="N52" s="215"/>
      <c r="O52" s="1205" t="s">
        <v>178</v>
      </c>
      <c r="P52" s="500">
        <v>5</v>
      </c>
      <c r="Q52" s="501">
        <v>5</v>
      </c>
      <c r="R52" s="1260">
        <v>5</v>
      </c>
      <c r="S52" s="1297"/>
    </row>
    <row r="53" spans="1:19" s="1" customFormat="1" ht="26.25" customHeight="1">
      <c r="A53" s="1175"/>
      <c r="B53" s="29"/>
      <c r="C53" s="85"/>
      <c r="D53" s="1526"/>
      <c r="E53" s="69"/>
      <c r="F53" s="1172"/>
      <c r="G53" s="783"/>
      <c r="H53" s="1282"/>
      <c r="I53" s="1291"/>
      <c r="J53" s="876"/>
      <c r="K53" s="1282"/>
      <c r="L53" s="1291"/>
      <c r="M53" s="876"/>
      <c r="N53" s="876"/>
      <c r="O53" s="178" t="s">
        <v>254</v>
      </c>
      <c r="P53" s="264">
        <v>1</v>
      </c>
      <c r="Q53" s="469">
        <v>1</v>
      </c>
      <c r="R53" s="717">
        <v>1</v>
      </c>
      <c r="S53" s="1194"/>
    </row>
    <row r="54" spans="1:19" s="1" customFormat="1" ht="19.5" customHeight="1" thickBot="1">
      <c r="A54" s="1178"/>
      <c r="B54" s="499"/>
      <c r="C54" s="78"/>
      <c r="D54" s="846"/>
      <c r="E54" s="875"/>
      <c r="F54" s="871"/>
      <c r="G54" s="1238" t="s">
        <v>50</v>
      </c>
      <c r="H54" s="329">
        <f>SUM(H43:H53)</f>
        <v>241.60000000000002</v>
      </c>
      <c r="I54" s="1290">
        <f>SUM(I43:I53)</f>
        <v>241.60000000000002</v>
      </c>
      <c r="J54" s="1285"/>
      <c r="K54" s="329">
        <f t="shared" ref="K54:N54" si="2">SUM(K43:K53)</f>
        <v>200.60000000000002</v>
      </c>
      <c r="L54" s="1290">
        <f t="shared" ref="L54" si="3">SUM(L43:L53)</f>
        <v>200.60000000000002</v>
      </c>
      <c r="M54" s="1285"/>
      <c r="N54" s="131">
        <f t="shared" si="2"/>
        <v>200.60000000000002</v>
      </c>
      <c r="O54" s="874"/>
      <c r="P54" s="914"/>
      <c r="Q54" s="1204"/>
      <c r="R54" s="1214"/>
      <c r="S54" s="1195"/>
    </row>
    <row r="55" spans="1:19" s="4" customFormat="1" ht="18.75" customHeight="1">
      <c r="A55" s="1468" t="s">
        <v>13</v>
      </c>
      <c r="B55" s="1469" t="s">
        <v>13</v>
      </c>
      <c r="C55" s="1527" t="s">
        <v>36</v>
      </c>
      <c r="D55" s="1528" t="s">
        <v>58</v>
      </c>
      <c r="E55" s="1518"/>
      <c r="F55" s="1529" t="s">
        <v>18</v>
      </c>
      <c r="G55" s="433" t="s">
        <v>20</v>
      </c>
      <c r="H55" s="189">
        <v>105</v>
      </c>
      <c r="I55" s="1340">
        <f>105-46</f>
        <v>59</v>
      </c>
      <c r="J55" s="1388">
        <f>I55-H55</f>
        <v>-46</v>
      </c>
      <c r="K55" s="189">
        <v>3731.2</v>
      </c>
      <c r="L55" s="146">
        <v>3731.2</v>
      </c>
      <c r="M55" s="218"/>
      <c r="N55" s="176">
        <v>4449.6000000000004</v>
      </c>
      <c r="O55" s="1513" t="s">
        <v>279</v>
      </c>
      <c r="P55" s="913">
        <v>1</v>
      </c>
      <c r="Q55" s="1203">
        <v>1</v>
      </c>
      <c r="R55" s="243">
        <v>1</v>
      </c>
      <c r="S55" s="1194"/>
    </row>
    <row r="56" spans="1:19" s="4" customFormat="1" ht="18" customHeight="1">
      <c r="A56" s="1468"/>
      <c r="B56" s="1469"/>
      <c r="C56" s="1527"/>
      <c r="D56" s="1528"/>
      <c r="E56" s="1518"/>
      <c r="F56" s="1529"/>
      <c r="G56" s="19" t="s">
        <v>158</v>
      </c>
      <c r="H56" s="193">
        <v>2904.2</v>
      </c>
      <c r="I56" s="235">
        <v>2904.2</v>
      </c>
      <c r="J56" s="886"/>
      <c r="K56" s="193"/>
      <c r="L56" s="235"/>
      <c r="M56" s="219"/>
      <c r="N56" s="140"/>
      <c r="O56" s="1513"/>
      <c r="P56" s="913"/>
      <c r="Q56" s="1203"/>
      <c r="R56" s="243"/>
      <c r="S56" s="1194"/>
    </row>
    <row r="57" spans="1:19" s="4" customFormat="1" ht="15" customHeight="1" thickBot="1">
      <c r="A57" s="1490"/>
      <c r="B57" s="1492"/>
      <c r="C57" s="1496"/>
      <c r="D57" s="1517"/>
      <c r="E57" s="1519"/>
      <c r="F57" s="1521"/>
      <c r="G57" s="102" t="s">
        <v>50</v>
      </c>
      <c r="H57" s="99">
        <f>H55+H56</f>
        <v>3009.2</v>
      </c>
      <c r="I57" s="324">
        <f>I55+I56</f>
        <v>2963.2</v>
      </c>
      <c r="J57" s="324">
        <f>J55+J56</f>
        <v>-46</v>
      </c>
      <c r="K57" s="99">
        <f>K55+K56</f>
        <v>3731.2</v>
      </c>
      <c r="L57" s="324">
        <f>L55+L56</f>
        <v>3731.2</v>
      </c>
      <c r="M57" s="323"/>
      <c r="N57" s="133">
        <f>N55+N56</f>
        <v>4449.6000000000004</v>
      </c>
      <c r="O57" s="1514"/>
      <c r="P57" s="914"/>
      <c r="Q57" s="1204"/>
      <c r="R57" s="1214"/>
      <c r="S57" s="1195"/>
    </row>
    <row r="58" spans="1:19" s="4" customFormat="1" ht="21" customHeight="1">
      <c r="A58" s="1489" t="s">
        <v>13</v>
      </c>
      <c r="B58" s="1491" t="s">
        <v>13</v>
      </c>
      <c r="C58" s="1470" t="s">
        <v>37</v>
      </c>
      <c r="D58" s="1516" t="s">
        <v>59</v>
      </c>
      <c r="E58" s="1518"/>
      <c r="F58" s="1520" t="s">
        <v>18</v>
      </c>
      <c r="G58" s="108" t="s">
        <v>20</v>
      </c>
      <c r="H58" s="193">
        <v>29</v>
      </c>
      <c r="I58" s="235">
        <v>29</v>
      </c>
      <c r="J58" s="886"/>
      <c r="K58" s="193">
        <v>29</v>
      </c>
      <c r="L58" s="235">
        <v>29</v>
      </c>
      <c r="M58" s="219"/>
      <c r="N58" s="140">
        <v>29</v>
      </c>
      <c r="O58" s="32"/>
      <c r="P58" s="912"/>
      <c r="Q58" s="1202"/>
      <c r="R58" s="1213"/>
      <c r="S58" s="1193"/>
    </row>
    <row r="59" spans="1:19" s="4" customFormat="1" ht="18.75" customHeight="1" thickBot="1">
      <c r="A59" s="1490"/>
      <c r="B59" s="1492"/>
      <c r="C59" s="1515"/>
      <c r="D59" s="1517"/>
      <c r="E59" s="1519"/>
      <c r="F59" s="1521"/>
      <c r="G59" s="102" t="s">
        <v>50</v>
      </c>
      <c r="H59" s="99">
        <f>H58</f>
        <v>29</v>
      </c>
      <c r="I59" s="324">
        <f>I58</f>
        <v>29</v>
      </c>
      <c r="J59" s="561"/>
      <c r="K59" s="99">
        <f>K58</f>
        <v>29</v>
      </c>
      <c r="L59" s="324">
        <f>L58</f>
        <v>29</v>
      </c>
      <c r="M59" s="323"/>
      <c r="N59" s="133">
        <f>N58</f>
        <v>29</v>
      </c>
      <c r="O59" s="141"/>
      <c r="P59" s="914"/>
      <c r="Q59" s="1204"/>
      <c r="R59" s="1214"/>
      <c r="S59" s="1195"/>
    </row>
    <row r="60" spans="1:19" s="1" customFormat="1" ht="16.5" customHeight="1">
      <c r="A60" s="33" t="s">
        <v>13</v>
      </c>
      <c r="B60" s="34" t="s">
        <v>13</v>
      </c>
      <c r="C60" s="398" t="s">
        <v>41</v>
      </c>
      <c r="D60" s="1408" t="s">
        <v>60</v>
      </c>
      <c r="E60" s="35"/>
      <c r="F60" s="167">
        <v>1</v>
      </c>
      <c r="G60" s="426" t="s">
        <v>20</v>
      </c>
      <c r="H60" s="325">
        <f>265.5+42.3</f>
        <v>307.8</v>
      </c>
      <c r="I60" s="146">
        <f>265.5+42.3</f>
        <v>307.8</v>
      </c>
      <c r="J60" s="325"/>
      <c r="K60" s="189">
        <v>69.400000000000006</v>
      </c>
      <c r="L60" s="146">
        <v>69.400000000000006</v>
      </c>
      <c r="M60" s="218"/>
      <c r="N60" s="176">
        <v>68.2</v>
      </c>
      <c r="O60" s="488"/>
      <c r="P60" s="912"/>
      <c r="Q60" s="1213"/>
      <c r="R60" s="1213"/>
      <c r="S60" s="1193"/>
    </row>
    <row r="61" spans="1:19" s="1" customFormat="1" ht="13.5" customHeight="1">
      <c r="A61" s="13"/>
      <c r="B61" s="14"/>
      <c r="C61" s="388"/>
      <c r="D61" s="1522"/>
      <c r="E61" s="37"/>
      <c r="F61" s="41"/>
      <c r="G61" s="72" t="s">
        <v>24</v>
      </c>
      <c r="H61" s="186">
        <f>25+4.5+60+35.4+1.8</f>
        <v>126.7</v>
      </c>
      <c r="I61" s="147">
        <f>25+4.5+60+35.4+1.8</f>
        <v>126.7</v>
      </c>
      <c r="J61" s="186"/>
      <c r="K61" s="95">
        <f>22+4.5+0.9</f>
        <v>27.4</v>
      </c>
      <c r="L61" s="147">
        <f>22+4.5+0.9</f>
        <v>27.4</v>
      </c>
      <c r="M61" s="208"/>
      <c r="N61" s="119">
        <f>20+0.9+4.5</f>
        <v>25.4</v>
      </c>
      <c r="O61" s="860"/>
      <c r="P61" s="913"/>
      <c r="Q61" s="243"/>
      <c r="R61" s="243"/>
      <c r="S61" s="1194"/>
    </row>
    <row r="62" spans="1:19" s="1" customFormat="1" ht="13.5" customHeight="1">
      <c r="A62" s="13"/>
      <c r="B62" s="14"/>
      <c r="C62" s="388"/>
      <c r="D62" s="1522"/>
      <c r="E62" s="37"/>
      <c r="F62" s="41"/>
      <c r="G62" s="72" t="s">
        <v>25</v>
      </c>
      <c r="H62" s="1106">
        <v>40</v>
      </c>
      <c r="I62" s="1292">
        <v>40</v>
      </c>
      <c r="J62" s="1106"/>
      <c r="K62" s="95"/>
      <c r="L62" s="147"/>
      <c r="M62" s="208"/>
      <c r="N62" s="119"/>
      <c r="O62" s="860"/>
      <c r="P62" s="913"/>
      <c r="Q62" s="243"/>
      <c r="R62" s="243"/>
      <c r="S62" s="1194"/>
    </row>
    <row r="63" spans="1:19" s="1" customFormat="1" ht="12.75" customHeight="1">
      <c r="A63" s="13"/>
      <c r="B63" s="14"/>
      <c r="C63" s="388"/>
      <c r="D63" s="1409"/>
      <c r="E63" s="37"/>
      <c r="F63" s="41"/>
      <c r="G63" s="52" t="s">
        <v>158</v>
      </c>
      <c r="H63" s="188">
        <f>87.2+12+36</f>
        <v>135.19999999999999</v>
      </c>
      <c r="I63" s="227">
        <f>87.2+12+36</f>
        <v>135.19999999999999</v>
      </c>
      <c r="J63" s="188"/>
      <c r="K63" s="137"/>
      <c r="L63" s="227"/>
      <c r="M63" s="210"/>
      <c r="N63" s="128"/>
      <c r="O63" s="781"/>
      <c r="P63" s="266"/>
      <c r="Q63" s="245"/>
      <c r="R63" s="245"/>
      <c r="S63" s="1194"/>
    </row>
    <row r="64" spans="1:19" s="1" customFormat="1" ht="28.5" customHeight="1">
      <c r="A64" s="13"/>
      <c r="B64" s="14"/>
      <c r="C64" s="388"/>
      <c r="D64" s="1244" t="s">
        <v>62</v>
      </c>
      <c r="E64" s="37"/>
      <c r="F64" s="41"/>
      <c r="G64" s="72"/>
      <c r="H64" s="886"/>
      <c r="I64" s="235"/>
      <c r="J64" s="886"/>
      <c r="K64" s="193"/>
      <c r="L64" s="235"/>
      <c r="M64" s="219"/>
      <c r="N64" s="140"/>
      <c r="O64" s="1237" t="s">
        <v>123</v>
      </c>
      <c r="P64" s="258">
        <v>50</v>
      </c>
      <c r="Q64" s="627">
        <v>50</v>
      </c>
      <c r="R64" s="747">
        <v>50</v>
      </c>
      <c r="S64" s="1191"/>
    </row>
    <row r="65" spans="1:23" s="1" customFormat="1" ht="14.25" customHeight="1">
      <c r="A65" s="13"/>
      <c r="B65" s="14"/>
      <c r="C65" s="388"/>
      <c r="D65" s="1506" t="s">
        <v>63</v>
      </c>
      <c r="E65" s="37"/>
      <c r="F65" s="41"/>
      <c r="G65" s="519"/>
      <c r="H65" s="186"/>
      <c r="I65" s="147"/>
      <c r="J65" s="186"/>
      <c r="K65" s="95"/>
      <c r="L65" s="147"/>
      <c r="M65" s="208"/>
      <c r="N65" s="119"/>
      <c r="O65" s="1508" t="s">
        <v>186</v>
      </c>
      <c r="P65" s="243">
        <v>18</v>
      </c>
      <c r="Q65" s="243">
        <v>17</v>
      </c>
      <c r="R65" s="254">
        <v>17</v>
      </c>
      <c r="S65" s="1194"/>
      <c r="W65" s="395"/>
    </row>
    <row r="66" spans="1:23" s="1" customFormat="1" ht="15.75" customHeight="1">
      <c r="A66" s="13"/>
      <c r="B66" s="14"/>
      <c r="C66" s="388"/>
      <c r="D66" s="1507"/>
      <c r="E66" s="37"/>
      <c r="F66" s="41"/>
      <c r="G66" s="72"/>
      <c r="H66" s="887"/>
      <c r="I66" s="1292"/>
      <c r="J66" s="887"/>
      <c r="K66" s="1294"/>
      <c r="L66" s="1292"/>
      <c r="M66" s="1295"/>
      <c r="N66" s="396"/>
      <c r="O66" s="1509"/>
      <c r="P66" s="245"/>
      <c r="Q66" s="245"/>
      <c r="R66" s="245"/>
      <c r="S66" s="1194"/>
    </row>
    <row r="67" spans="1:23" s="1" customFormat="1" ht="28.5" customHeight="1">
      <c r="A67" s="13"/>
      <c r="B67" s="14"/>
      <c r="C67" s="388"/>
      <c r="D67" s="1483" t="s">
        <v>64</v>
      </c>
      <c r="E67" s="37"/>
      <c r="F67" s="41"/>
      <c r="G67" s="72"/>
      <c r="H67" s="186"/>
      <c r="I67" s="147"/>
      <c r="J67" s="186"/>
      <c r="K67" s="95"/>
      <c r="L67" s="147"/>
      <c r="M67" s="208"/>
      <c r="N67" s="119"/>
      <c r="O67" s="1247" t="s">
        <v>187</v>
      </c>
      <c r="P67" s="256">
        <v>4</v>
      </c>
      <c r="Q67" s="256">
        <v>2</v>
      </c>
      <c r="R67" s="256">
        <v>2</v>
      </c>
      <c r="S67" s="527"/>
      <c r="V67" s="395"/>
    </row>
    <row r="68" spans="1:23" s="1" customFormat="1" ht="24.75" customHeight="1">
      <c r="A68" s="13"/>
      <c r="B68" s="14"/>
      <c r="C68" s="388"/>
      <c r="D68" s="1510"/>
      <c r="E68" s="37"/>
      <c r="F68" s="41"/>
      <c r="G68" s="72"/>
      <c r="H68" s="186"/>
      <c r="I68" s="147"/>
      <c r="J68" s="186"/>
      <c r="K68" s="95"/>
      <c r="L68" s="147"/>
      <c r="M68" s="208"/>
      <c r="N68" s="119"/>
      <c r="O68" s="1242"/>
      <c r="P68" s="257"/>
      <c r="Q68" s="257"/>
      <c r="R68" s="257"/>
      <c r="S68" s="527"/>
    </row>
    <row r="69" spans="1:23" s="1" customFormat="1" ht="24" customHeight="1">
      <c r="A69" s="13"/>
      <c r="B69" s="40"/>
      <c r="C69" s="399"/>
      <c r="D69" s="1511" t="s">
        <v>185</v>
      </c>
      <c r="E69" s="20"/>
      <c r="F69" s="41"/>
      <c r="G69" s="72"/>
      <c r="H69" s="888"/>
      <c r="I69" s="429"/>
      <c r="J69" s="888"/>
      <c r="K69" s="95"/>
      <c r="L69" s="147"/>
      <c r="M69" s="208"/>
      <c r="N69" s="119"/>
      <c r="O69" s="1184" t="s">
        <v>103</v>
      </c>
      <c r="P69" s="254">
        <v>2</v>
      </c>
      <c r="Q69" s="254">
        <v>2</v>
      </c>
      <c r="R69" s="254">
        <v>2</v>
      </c>
      <c r="S69" s="1358"/>
    </row>
    <row r="70" spans="1:23" s="1" customFormat="1" ht="31.5" customHeight="1">
      <c r="A70" s="13"/>
      <c r="B70" s="40"/>
      <c r="C70" s="399"/>
      <c r="D70" s="1512"/>
      <c r="E70" s="20"/>
      <c r="F70" s="41"/>
      <c r="G70" s="72"/>
      <c r="H70" s="186"/>
      <c r="I70" s="147"/>
      <c r="J70" s="186"/>
      <c r="K70" s="95"/>
      <c r="L70" s="147"/>
      <c r="M70" s="208"/>
      <c r="N70" s="119"/>
      <c r="O70" s="889"/>
      <c r="P70" s="253"/>
      <c r="Q70" s="245"/>
      <c r="R70" s="245"/>
      <c r="S70" s="1358"/>
    </row>
    <row r="71" spans="1:23" s="1" customFormat="1" ht="44.25" customHeight="1">
      <c r="A71" s="1365"/>
      <c r="B71" s="1366"/>
      <c r="C71" s="1367"/>
      <c r="D71" s="1359" t="s">
        <v>66</v>
      </c>
      <c r="E71" s="74"/>
      <c r="F71" s="157"/>
      <c r="G71" s="52"/>
      <c r="H71" s="188"/>
      <c r="I71" s="227"/>
      <c r="J71" s="188"/>
      <c r="K71" s="137"/>
      <c r="L71" s="227"/>
      <c r="M71" s="210"/>
      <c r="N71" s="128"/>
      <c r="O71" s="890" t="s">
        <v>188</v>
      </c>
      <c r="P71" s="253">
        <v>10</v>
      </c>
      <c r="Q71" s="258">
        <v>10</v>
      </c>
      <c r="R71" s="258">
        <v>10</v>
      </c>
      <c r="S71" s="303"/>
    </row>
    <row r="72" spans="1:23" s="1" customFormat="1" ht="54" customHeight="1">
      <c r="A72" s="13"/>
      <c r="B72" s="40"/>
      <c r="C72" s="399"/>
      <c r="D72" s="835" t="s">
        <v>193</v>
      </c>
      <c r="E72" s="838"/>
      <c r="F72" s="41"/>
      <c r="G72" s="72"/>
      <c r="H72" s="186"/>
      <c r="I72" s="147"/>
      <c r="J72" s="186"/>
      <c r="K72" s="95"/>
      <c r="L72" s="147"/>
      <c r="M72" s="208"/>
      <c r="N72" s="119"/>
      <c r="O72" s="110" t="s">
        <v>191</v>
      </c>
      <c r="P72" s="253">
        <v>116</v>
      </c>
      <c r="Q72" s="253">
        <v>116</v>
      </c>
      <c r="R72" s="253">
        <v>116</v>
      </c>
      <c r="S72" s="1191"/>
    </row>
    <row r="73" spans="1:23" s="1" customFormat="1" ht="24" customHeight="1">
      <c r="A73" s="13"/>
      <c r="B73" s="14"/>
      <c r="C73" s="399"/>
      <c r="D73" s="1503" t="s">
        <v>67</v>
      </c>
      <c r="E73" s="838"/>
      <c r="F73" s="41"/>
      <c r="G73" s="72"/>
      <c r="H73" s="353"/>
      <c r="I73" s="354"/>
      <c r="J73" s="353"/>
      <c r="K73" s="195"/>
      <c r="L73" s="354"/>
      <c r="M73" s="402"/>
      <c r="N73" s="352"/>
      <c r="O73" s="1173" t="s">
        <v>68</v>
      </c>
      <c r="P73" s="256">
        <v>19</v>
      </c>
      <c r="Q73" s="256">
        <v>25</v>
      </c>
      <c r="R73" s="256">
        <v>10</v>
      </c>
      <c r="S73" s="527"/>
    </row>
    <row r="74" spans="1:23" s="1" customFormat="1" ht="18" customHeight="1">
      <c r="A74" s="13"/>
      <c r="B74" s="14"/>
      <c r="C74" s="399"/>
      <c r="D74" s="1504"/>
      <c r="E74" s="838"/>
      <c r="F74" s="41"/>
      <c r="G74" s="72"/>
      <c r="H74" s="353"/>
      <c r="I74" s="354"/>
      <c r="J74" s="353"/>
      <c r="K74" s="195"/>
      <c r="L74" s="354"/>
      <c r="M74" s="402"/>
      <c r="N74" s="352"/>
      <c r="O74" s="1242"/>
      <c r="P74" s="257"/>
      <c r="Q74" s="257"/>
      <c r="R74" s="257"/>
      <c r="S74" s="527"/>
    </row>
    <row r="75" spans="1:23" s="1" customFormat="1" ht="42" customHeight="1">
      <c r="A75" s="13"/>
      <c r="B75" s="40"/>
      <c r="C75" s="399"/>
      <c r="D75" s="835" t="s">
        <v>69</v>
      </c>
      <c r="E75" s="838"/>
      <c r="F75" s="41"/>
      <c r="G75" s="72"/>
      <c r="H75" s="186"/>
      <c r="I75" s="147"/>
      <c r="J75" s="186"/>
      <c r="K75" s="95"/>
      <c r="L75" s="147"/>
      <c r="M75" s="208"/>
      <c r="N75" s="119"/>
      <c r="O75" s="110" t="s">
        <v>70</v>
      </c>
      <c r="P75" s="253">
        <v>100</v>
      </c>
      <c r="Q75" s="253">
        <v>100</v>
      </c>
      <c r="R75" s="253">
        <v>100</v>
      </c>
      <c r="S75" s="1194"/>
    </row>
    <row r="76" spans="1:23" s="1" customFormat="1" ht="27.75" customHeight="1">
      <c r="A76" s="13"/>
      <c r="B76" s="40"/>
      <c r="C76" s="399"/>
      <c r="D76" s="1207" t="s">
        <v>71</v>
      </c>
      <c r="E76" s="838"/>
      <c r="F76" s="41"/>
      <c r="G76" s="72"/>
      <c r="H76" s="186"/>
      <c r="I76" s="147"/>
      <c r="J76" s="186"/>
      <c r="K76" s="95"/>
      <c r="L76" s="147"/>
      <c r="M76" s="208"/>
      <c r="N76" s="119"/>
      <c r="O76" s="891" t="s">
        <v>258</v>
      </c>
      <c r="P76" s="747">
        <v>1</v>
      </c>
      <c r="Q76" s="747"/>
      <c r="R76" s="747"/>
      <c r="S76" s="1194"/>
    </row>
    <row r="77" spans="1:23" s="1" customFormat="1" ht="46.5" customHeight="1">
      <c r="A77" s="13"/>
      <c r="B77" s="40"/>
      <c r="C77" s="853"/>
      <c r="D77" s="1215"/>
      <c r="E77" s="838"/>
      <c r="F77" s="41"/>
      <c r="G77" s="72"/>
      <c r="H77" s="186"/>
      <c r="I77" s="147"/>
      <c r="J77" s="186"/>
      <c r="K77" s="95"/>
      <c r="L77" s="147"/>
      <c r="M77" s="208"/>
      <c r="N77" s="119"/>
      <c r="O77" s="926" t="s">
        <v>271</v>
      </c>
      <c r="P77" s="883">
        <v>1</v>
      </c>
      <c r="Q77" s="927"/>
      <c r="R77" s="883"/>
      <c r="S77" s="1194"/>
    </row>
    <row r="78" spans="1:23" s="1" customFormat="1" ht="27.75" customHeight="1">
      <c r="A78" s="13"/>
      <c r="B78" s="40"/>
      <c r="C78" s="853"/>
      <c r="D78" s="1443" t="s">
        <v>72</v>
      </c>
      <c r="E78" s="838"/>
      <c r="F78" s="41"/>
      <c r="G78" s="55"/>
      <c r="H78" s="186"/>
      <c r="I78" s="147"/>
      <c r="J78" s="186"/>
      <c r="K78" s="95"/>
      <c r="L78" s="147"/>
      <c r="M78" s="208"/>
      <c r="N78" s="119"/>
      <c r="O78" s="1243" t="s">
        <v>282</v>
      </c>
      <c r="P78" s="784">
        <v>100</v>
      </c>
      <c r="Q78" s="881"/>
      <c r="R78" s="1261"/>
      <c r="S78" s="1298"/>
    </row>
    <row r="79" spans="1:23" s="1" customFormat="1" ht="15.75" customHeight="1">
      <c r="A79" s="13"/>
      <c r="B79" s="40"/>
      <c r="C79" s="853"/>
      <c r="D79" s="1505"/>
      <c r="E79" s="838"/>
      <c r="F79" s="41"/>
      <c r="G79" s="55"/>
      <c r="H79" s="186"/>
      <c r="I79" s="147"/>
      <c r="J79" s="186"/>
      <c r="K79" s="95"/>
      <c r="L79" s="147"/>
      <c r="M79" s="208"/>
      <c r="N79" s="119"/>
      <c r="O79" s="1523" t="s">
        <v>280</v>
      </c>
      <c r="P79" s="264">
        <v>100</v>
      </c>
      <c r="Q79" s="765"/>
      <c r="R79" s="1262"/>
      <c r="S79" s="1298"/>
    </row>
    <row r="80" spans="1:23" s="1" customFormat="1" ht="11.25" customHeight="1">
      <c r="A80" s="13"/>
      <c r="B80" s="40"/>
      <c r="C80" s="853"/>
      <c r="D80" s="1505"/>
      <c r="E80" s="838"/>
      <c r="F80" s="41"/>
      <c r="G80" s="55"/>
      <c r="H80" s="186"/>
      <c r="I80" s="147"/>
      <c r="J80" s="186"/>
      <c r="K80" s="95"/>
      <c r="L80" s="147"/>
      <c r="M80" s="208"/>
      <c r="N80" s="119"/>
      <c r="O80" s="1524"/>
      <c r="P80" s="265"/>
      <c r="Q80" s="592"/>
      <c r="R80" s="1263"/>
      <c r="S80" s="1298"/>
    </row>
    <row r="81" spans="1:20" s="1" customFormat="1" ht="28.5" customHeight="1">
      <c r="A81" s="13"/>
      <c r="B81" s="40"/>
      <c r="C81" s="853"/>
      <c r="D81" s="1505"/>
      <c r="E81" s="838"/>
      <c r="F81" s="41"/>
      <c r="G81" s="55"/>
      <c r="H81" s="186"/>
      <c r="I81" s="147"/>
      <c r="J81" s="186"/>
      <c r="K81" s="95"/>
      <c r="L81" s="147"/>
      <c r="M81" s="208"/>
      <c r="N81" s="119"/>
      <c r="O81" s="892" t="s">
        <v>298</v>
      </c>
      <c r="P81" s="861">
        <v>100</v>
      </c>
      <c r="Q81" s="893"/>
      <c r="R81" s="1264"/>
      <c r="S81" s="1298"/>
      <c r="T81" s="775"/>
    </row>
    <row r="82" spans="1:20" s="1" customFormat="1" ht="24.75" customHeight="1">
      <c r="A82" s="13"/>
      <c r="B82" s="40"/>
      <c r="C82" s="853"/>
      <c r="D82" s="1212"/>
      <c r="E82" s="838"/>
      <c r="F82" s="41"/>
      <c r="G82" s="55"/>
      <c r="H82" s="186"/>
      <c r="I82" s="147"/>
      <c r="J82" s="186"/>
      <c r="K82" s="95"/>
      <c r="L82" s="147"/>
      <c r="M82" s="208"/>
      <c r="N82" s="119"/>
      <c r="O82" s="343" t="s">
        <v>281</v>
      </c>
      <c r="P82" s="1105">
        <v>100</v>
      </c>
      <c r="Q82" s="758"/>
      <c r="R82" s="1264"/>
      <c r="S82" s="1298"/>
      <c r="T82" s="775"/>
    </row>
    <row r="83" spans="1:20" s="1" customFormat="1" ht="17.25" customHeight="1">
      <c r="A83" s="13"/>
      <c r="B83" s="40"/>
      <c r="C83" s="853"/>
      <c r="D83" s="1225"/>
      <c r="E83" s="838"/>
      <c r="F83" s="839"/>
      <c r="G83" s="55"/>
      <c r="H83" s="186"/>
      <c r="I83" s="147"/>
      <c r="J83" s="186"/>
      <c r="K83" s="95"/>
      <c r="L83" s="147"/>
      <c r="M83" s="208"/>
      <c r="N83" s="119"/>
      <c r="O83" s="1501" t="s">
        <v>283</v>
      </c>
      <c r="P83" s="264">
        <v>100</v>
      </c>
      <c r="Q83" s="765"/>
      <c r="R83" s="765"/>
      <c r="S83" s="753"/>
    </row>
    <row r="84" spans="1:20" s="1" customFormat="1" ht="21" customHeight="1">
      <c r="A84" s="13"/>
      <c r="B84" s="40"/>
      <c r="C84" s="853"/>
      <c r="D84" s="1223"/>
      <c r="E84" s="838"/>
      <c r="F84" s="839"/>
      <c r="G84" s="55"/>
      <c r="H84" s="773"/>
      <c r="I84" s="693"/>
      <c r="J84" s="773"/>
      <c r="K84" s="95"/>
      <c r="L84" s="147"/>
      <c r="M84" s="208"/>
      <c r="N84" s="119"/>
      <c r="O84" s="1502"/>
      <c r="P84" s="266"/>
      <c r="Q84" s="517"/>
      <c r="R84" s="517"/>
      <c r="S84" s="753"/>
    </row>
    <row r="85" spans="1:20" s="1" customFormat="1" ht="24" customHeight="1">
      <c r="A85" s="13"/>
      <c r="B85" s="40"/>
      <c r="C85" s="399"/>
      <c r="D85" s="1104" t="s">
        <v>250</v>
      </c>
      <c r="E85" s="838"/>
      <c r="F85" s="41"/>
      <c r="G85" s="72"/>
      <c r="H85" s="186"/>
      <c r="I85" s="147"/>
      <c r="J85" s="186"/>
      <c r="K85" s="95"/>
      <c r="L85" s="147"/>
      <c r="M85" s="208"/>
      <c r="N85" s="119"/>
      <c r="O85" s="1201" t="s">
        <v>201</v>
      </c>
      <c r="P85" s="247">
        <v>1</v>
      </c>
      <c r="Q85" s="247"/>
      <c r="R85" s="247"/>
      <c r="S85" s="1191"/>
    </row>
    <row r="86" spans="1:20" s="4" customFormat="1" ht="18.75" customHeight="1" thickBot="1">
      <c r="A86" s="13"/>
      <c r="B86" s="40"/>
      <c r="C86" s="853"/>
      <c r="D86" s="880"/>
      <c r="E86" s="879"/>
      <c r="F86" s="885"/>
      <c r="G86" s="394" t="s">
        <v>50</v>
      </c>
      <c r="H86" s="561">
        <f>SUM(H60,H61,H62,H63)</f>
        <v>609.70000000000005</v>
      </c>
      <c r="I86" s="324">
        <f>SUM(I60,I61,I62,I63)</f>
        <v>609.70000000000005</v>
      </c>
      <c r="J86" s="561"/>
      <c r="K86" s="99">
        <f>SUM(K60,K61,K63)</f>
        <v>96.800000000000011</v>
      </c>
      <c r="L86" s="324">
        <f>SUM(L60,L61,L63)</f>
        <v>96.800000000000011</v>
      </c>
      <c r="M86" s="323"/>
      <c r="N86" s="133">
        <f>SUM(N60,N61,N63)</f>
        <v>93.6</v>
      </c>
      <c r="O86" s="141"/>
      <c r="P86" s="914"/>
      <c r="Q86" s="1204"/>
      <c r="R86" s="1214"/>
      <c r="S86" s="1195"/>
    </row>
    <row r="87" spans="1:20" s="1" customFormat="1" ht="29.25" customHeight="1">
      <c r="A87" s="1489" t="s">
        <v>13</v>
      </c>
      <c r="B87" s="1491" t="s">
        <v>13</v>
      </c>
      <c r="C87" s="1495" t="s">
        <v>45</v>
      </c>
      <c r="D87" s="1497" t="s">
        <v>73</v>
      </c>
      <c r="E87" s="1499"/>
      <c r="F87" s="1487">
        <v>1</v>
      </c>
      <c r="G87" s="42" t="s">
        <v>20</v>
      </c>
      <c r="H87" s="206">
        <v>9</v>
      </c>
      <c r="I87" s="238">
        <v>9</v>
      </c>
      <c r="J87" s="1288"/>
      <c r="K87" s="206">
        <v>9</v>
      </c>
      <c r="L87" s="238">
        <v>9</v>
      </c>
      <c r="M87" s="224"/>
      <c r="N87" s="144">
        <v>9</v>
      </c>
      <c r="O87" s="51" t="s">
        <v>74</v>
      </c>
      <c r="P87" s="1213">
        <v>4</v>
      </c>
      <c r="Q87" s="1213">
        <v>4</v>
      </c>
      <c r="R87" s="1213">
        <v>4</v>
      </c>
      <c r="S87" s="1193"/>
    </row>
    <row r="88" spans="1:20" s="1" customFormat="1" ht="23.25" customHeight="1" thickBot="1">
      <c r="A88" s="1490"/>
      <c r="B88" s="1492"/>
      <c r="C88" s="1496"/>
      <c r="D88" s="1498"/>
      <c r="E88" s="1500"/>
      <c r="F88" s="1488"/>
      <c r="G88" s="44" t="s">
        <v>50</v>
      </c>
      <c r="H88" s="99">
        <f>SUM(H87)</f>
        <v>9</v>
      </c>
      <c r="I88" s="324">
        <f>SUM(I87)</f>
        <v>9</v>
      </c>
      <c r="J88" s="561"/>
      <c r="K88" s="99">
        <f>SUM(K87)</f>
        <v>9</v>
      </c>
      <c r="L88" s="324">
        <f>SUM(L87)</f>
        <v>9</v>
      </c>
      <c r="M88" s="323"/>
      <c r="N88" s="133">
        <f>SUM(N87)</f>
        <v>9</v>
      </c>
      <c r="O88" s="141"/>
      <c r="P88" s="1214"/>
      <c r="Q88" s="1214"/>
      <c r="R88" s="1214"/>
      <c r="S88" s="1195"/>
    </row>
    <row r="89" spans="1:20" s="45" customFormat="1" ht="87.75" customHeight="1">
      <c r="A89" s="1489" t="s">
        <v>13</v>
      </c>
      <c r="B89" s="1491" t="s">
        <v>13</v>
      </c>
      <c r="C89" s="1493" t="s">
        <v>47</v>
      </c>
      <c r="D89" s="1245" t="s">
        <v>248</v>
      </c>
      <c r="E89" s="1198"/>
      <c r="F89" s="1171">
        <v>5</v>
      </c>
      <c r="G89" s="46" t="s">
        <v>21</v>
      </c>
      <c r="H89" s="202">
        <v>4.8</v>
      </c>
      <c r="I89" s="1362">
        <v>5.2</v>
      </c>
      <c r="J89" s="1384">
        <f>+I89-H89</f>
        <v>0.40000000000000036</v>
      </c>
      <c r="K89" s="202">
        <v>4.8</v>
      </c>
      <c r="L89" s="228">
        <v>4.8</v>
      </c>
      <c r="M89" s="1363"/>
      <c r="N89" s="129">
        <v>4.8</v>
      </c>
      <c r="O89" s="1174" t="s">
        <v>112</v>
      </c>
      <c r="P89" s="243">
        <v>1</v>
      </c>
      <c r="Q89" s="243">
        <v>1</v>
      </c>
      <c r="R89" s="243">
        <v>1</v>
      </c>
      <c r="S89" s="1647" t="s">
        <v>319</v>
      </c>
    </row>
    <row r="90" spans="1:20" s="45" customFormat="1" ht="18.75" customHeight="1" thickBot="1">
      <c r="A90" s="1490"/>
      <c r="B90" s="1492"/>
      <c r="C90" s="1494"/>
      <c r="D90" s="375"/>
      <c r="E90" s="1182"/>
      <c r="F90" s="418"/>
      <c r="G90" s="44" t="s">
        <v>50</v>
      </c>
      <c r="H90" s="99">
        <f t="shared" ref="H90:N90" si="4">SUM(H89:H89)</f>
        <v>4.8</v>
      </c>
      <c r="I90" s="324">
        <f t="shared" si="4"/>
        <v>5.2</v>
      </c>
      <c r="J90" s="324">
        <f t="shared" si="4"/>
        <v>0.40000000000000036</v>
      </c>
      <c r="K90" s="99">
        <f t="shared" si="4"/>
        <v>4.8</v>
      </c>
      <c r="L90" s="324">
        <f t="shared" si="4"/>
        <v>4.8</v>
      </c>
      <c r="M90" s="324">
        <f t="shared" si="4"/>
        <v>0</v>
      </c>
      <c r="N90" s="133">
        <f t="shared" si="4"/>
        <v>4.8</v>
      </c>
      <c r="O90" s="1186"/>
      <c r="P90" s="914"/>
      <c r="Q90" s="1204"/>
      <c r="R90" s="1214"/>
      <c r="S90" s="1648"/>
    </row>
    <row r="91" spans="1:20" s="1" customFormat="1" ht="15" customHeight="1" thickBot="1">
      <c r="A91" s="1178" t="s">
        <v>13</v>
      </c>
      <c r="B91" s="1200" t="s">
        <v>13</v>
      </c>
      <c r="C91" s="1466" t="s">
        <v>76</v>
      </c>
      <c r="D91" s="1467"/>
      <c r="E91" s="1467"/>
      <c r="F91" s="1467"/>
      <c r="G91" s="1482"/>
      <c r="H91" s="1283">
        <f t="shared" ref="H91:N91" si="5">SUM(H90,H88,H86,H59,H57,H54,H42,H40,H37,H34,H31)</f>
        <v>11657.8</v>
      </c>
      <c r="I91" s="1293">
        <f t="shared" si="5"/>
        <v>12259.8</v>
      </c>
      <c r="J91" s="1293">
        <f t="shared" si="5"/>
        <v>601.99999999999955</v>
      </c>
      <c r="K91" s="1283">
        <f t="shared" si="5"/>
        <v>11597.7</v>
      </c>
      <c r="L91" s="1293">
        <f t="shared" si="5"/>
        <v>12245.3</v>
      </c>
      <c r="M91" s="1293">
        <f>SUM(M90,M88,M86,M59,M57,M54,M42,M40,M37,M34,M31)</f>
        <v>647.59999999999923</v>
      </c>
      <c r="N91" s="139">
        <f t="shared" si="5"/>
        <v>12960.5</v>
      </c>
      <c r="O91" s="47"/>
      <c r="P91" s="427"/>
      <c r="Q91" s="427"/>
      <c r="R91" s="259"/>
      <c r="S91" s="1268"/>
    </row>
    <row r="92" spans="1:20" s="1" customFormat="1" ht="17.25" customHeight="1" thickBot="1">
      <c r="A92" s="49" t="s">
        <v>13</v>
      </c>
      <c r="B92" s="50" t="s">
        <v>22</v>
      </c>
      <c r="C92" s="1458" t="s">
        <v>77</v>
      </c>
      <c r="D92" s="1459"/>
      <c r="E92" s="1459"/>
      <c r="F92" s="1459"/>
      <c r="G92" s="1459"/>
      <c r="H92" s="1459"/>
      <c r="I92" s="1459"/>
      <c r="J92" s="1459"/>
      <c r="K92" s="1459"/>
      <c r="L92" s="1459"/>
      <c r="M92" s="1459"/>
      <c r="N92" s="1459"/>
      <c r="O92" s="1459"/>
      <c r="P92" s="1459"/>
      <c r="Q92" s="1459"/>
      <c r="R92" s="1459"/>
      <c r="S92" s="1461"/>
    </row>
    <row r="93" spans="1:20" s="1" customFormat="1" ht="15" customHeight="1">
      <c r="A93" s="1175" t="s">
        <v>13</v>
      </c>
      <c r="B93" s="1199" t="s">
        <v>22</v>
      </c>
      <c r="C93" s="1172" t="s">
        <v>13</v>
      </c>
      <c r="D93" s="1483" t="s">
        <v>124</v>
      </c>
      <c r="E93" s="1485" t="s">
        <v>152</v>
      </c>
      <c r="F93" s="1171">
        <v>1</v>
      </c>
      <c r="G93" s="533" t="s">
        <v>20</v>
      </c>
      <c r="H93" s="694">
        <v>473.7</v>
      </c>
      <c r="I93" s="1302">
        <v>473.7</v>
      </c>
      <c r="J93" s="1301"/>
      <c r="K93" s="1300">
        <v>465</v>
      </c>
      <c r="L93" s="1304">
        <v>465</v>
      </c>
      <c r="M93" s="695"/>
      <c r="N93" s="695">
        <v>465</v>
      </c>
      <c r="O93" s="347" t="s">
        <v>114</v>
      </c>
      <c r="P93" s="1131">
        <v>439</v>
      </c>
      <c r="Q93" s="1131">
        <v>439</v>
      </c>
      <c r="R93" s="1265">
        <v>439</v>
      </c>
      <c r="S93" s="1299"/>
    </row>
    <row r="94" spans="1:20" s="1" customFormat="1" ht="26.25" customHeight="1">
      <c r="A94" s="1175"/>
      <c r="B94" s="1199"/>
      <c r="C94" s="1172"/>
      <c r="D94" s="1484"/>
      <c r="E94" s="1486"/>
      <c r="F94" s="1172"/>
      <c r="G94" s="142" t="s">
        <v>158</v>
      </c>
      <c r="H94" s="95">
        <v>9</v>
      </c>
      <c r="I94" s="147">
        <v>9</v>
      </c>
      <c r="J94" s="186"/>
      <c r="K94" s="95"/>
      <c r="L94" s="147"/>
      <c r="M94" s="208"/>
      <c r="N94" s="119"/>
      <c r="O94" s="1239" t="s">
        <v>239</v>
      </c>
      <c r="P94" s="341">
        <v>439</v>
      </c>
      <c r="Q94" s="341">
        <v>439</v>
      </c>
      <c r="R94" s="1266">
        <v>439</v>
      </c>
      <c r="S94" s="441"/>
    </row>
    <row r="95" spans="1:20" s="1" customFormat="1" ht="15.75" customHeight="1">
      <c r="A95" s="1175"/>
      <c r="B95" s="1199"/>
      <c r="C95" s="1172"/>
      <c r="D95" s="1215"/>
      <c r="E95" s="1486"/>
      <c r="F95" s="1172"/>
      <c r="G95" s="142"/>
      <c r="H95" s="95"/>
      <c r="I95" s="147"/>
      <c r="J95" s="186"/>
      <c r="K95" s="95"/>
      <c r="L95" s="147"/>
      <c r="M95" s="208"/>
      <c r="N95" s="119"/>
      <c r="O95" s="179" t="s">
        <v>115</v>
      </c>
      <c r="P95" s="318">
        <v>5</v>
      </c>
      <c r="Q95" s="318">
        <v>10</v>
      </c>
      <c r="R95" s="1267">
        <v>70</v>
      </c>
      <c r="S95" s="441"/>
    </row>
    <row r="96" spans="1:20" s="1" customFormat="1" ht="15" customHeight="1">
      <c r="A96" s="1175"/>
      <c r="B96" s="1199"/>
      <c r="C96" s="1172"/>
      <c r="D96" s="1215"/>
      <c r="E96" s="1486"/>
      <c r="F96" s="1172"/>
      <c r="G96" s="142"/>
      <c r="H96" s="95"/>
      <c r="I96" s="147"/>
      <c r="J96" s="186"/>
      <c r="K96" s="95"/>
      <c r="L96" s="147"/>
      <c r="M96" s="208"/>
      <c r="N96" s="119"/>
      <c r="O96" s="179" t="s">
        <v>113</v>
      </c>
      <c r="P96" s="318">
        <v>0</v>
      </c>
      <c r="Q96" s="318">
        <v>15</v>
      </c>
      <c r="R96" s="1267">
        <v>0</v>
      </c>
      <c r="S96" s="441"/>
    </row>
    <row r="97" spans="1:20" s="1" customFormat="1" ht="16.5" customHeight="1">
      <c r="A97" s="1175"/>
      <c r="B97" s="1199"/>
      <c r="C97" s="1172"/>
      <c r="D97" s="1225"/>
      <c r="E97" s="1486"/>
      <c r="F97" s="1172"/>
      <c r="G97" s="142"/>
      <c r="H97" s="95"/>
      <c r="I97" s="147"/>
      <c r="J97" s="186"/>
      <c r="K97" s="95"/>
      <c r="L97" s="147"/>
      <c r="M97" s="208"/>
      <c r="N97" s="119"/>
      <c r="O97" s="344" t="s">
        <v>189</v>
      </c>
      <c r="P97" s="346">
        <v>3</v>
      </c>
      <c r="Q97" s="346">
        <v>3</v>
      </c>
      <c r="R97" s="1267">
        <v>4</v>
      </c>
      <c r="S97" s="441"/>
    </row>
    <row r="98" spans="1:20" s="1" customFormat="1" ht="16.5" customHeight="1">
      <c r="A98" s="1175"/>
      <c r="B98" s="1199"/>
      <c r="C98" s="1172"/>
      <c r="D98" s="1225"/>
      <c r="E98" s="1486"/>
      <c r="F98" s="1172"/>
      <c r="G98" s="142"/>
      <c r="H98" s="95"/>
      <c r="I98" s="147"/>
      <c r="J98" s="186"/>
      <c r="K98" s="95"/>
      <c r="L98" s="147"/>
      <c r="M98" s="208"/>
      <c r="N98" s="119"/>
      <c r="O98" s="179" t="s">
        <v>190</v>
      </c>
      <c r="P98" s="318">
        <v>14</v>
      </c>
      <c r="Q98" s="318">
        <v>14</v>
      </c>
      <c r="R98" s="1267">
        <v>14</v>
      </c>
      <c r="S98" s="441"/>
    </row>
    <row r="99" spans="1:20" s="1" customFormat="1" ht="15.75" customHeight="1">
      <c r="A99" s="1175"/>
      <c r="B99" s="1199"/>
      <c r="C99" s="1172"/>
      <c r="D99" s="1225"/>
      <c r="E99" s="1486"/>
      <c r="F99" s="1172"/>
      <c r="G99" s="142" t="s">
        <v>20</v>
      </c>
      <c r="H99" s="95">
        <v>13.3</v>
      </c>
      <c r="I99" s="147">
        <v>13.3</v>
      </c>
      <c r="J99" s="186"/>
      <c r="K99" s="95"/>
      <c r="L99" s="147"/>
      <c r="M99" s="208"/>
      <c r="N99" s="119"/>
      <c r="O99" s="1224" t="s">
        <v>300</v>
      </c>
      <c r="P99" s="1107"/>
      <c r="Q99" s="896">
        <v>1</v>
      </c>
      <c r="R99" s="896"/>
      <c r="S99" s="1133"/>
    </row>
    <row r="100" spans="1:20" s="45" customFormat="1" ht="18.75" customHeight="1" thickBot="1">
      <c r="A100" s="1175"/>
      <c r="B100" s="1199"/>
      <c r="C100" s="1172"/>
      <c r="D100" s="897"/>
      <c r="E100" s="1182"/>
      <c r="F100" s="418"/>
      <c r="G100" s="44" t="s">
        <v>50</v>
      </c>
      <c r="H100" s="99">
        <f>SUM(H93:H99)</f>
        <v>496</v>
      </c>
      <c r="I100" s="324">
        <f>SUM(I93:I99)</f>
        <v>496</v>
      </c>
      <c r="J100" s="561"/>
      <c r="K100" s="99">
        <f t="shared" ref="K100:N100" si="6">SUM(K93:K99)</f>
        <v>465</v>
      </c>
      <c r="L100" s="324">
        <f t="shared" ref="L100" si="7">SUM(L93:L99)</f>
        <v>465</v>
      </c>
      <c r="M100" s="561"/>
      <c r="N100" s="99">
        <f t="shared" si="6"/>
        <v>465</v>
      </c>
      <c r="O100" s="1186"/>
      <c r="P100" s="914"/>
      <c r="Q100" s="1204"/>
      <c r="R100" s="1214"/>
      <c r="S100" s="1195"/>
    </row>
    <row r="101" spans="1:20" s="1" customFormat="1" ht="13.5" thickBot="1">
      <c r="A101" s="49" t="s">
        <v>13</v>
      </c>
      <c r="B101" s="53" t="s">
        <v>22</v>
      </c>
      <c r="C101" s="1437" t="s">
        <v>76</v>
      </c>
      <c r="D101" s="1438"/>
      <c r="E101" s="1438"/>
      <c r="F101" s="1438"/>
      <c r="G101" s="1467"/>
      <c r="H101" s="149">
        <f>H100</f>
        <v>496</v>
      </c>
      <c r="I101" s="1303">
        <f>I100</f>
        <v>496</v>
      </c>
      <c r="J101" s="327"/>
      <c r="K101" s="149">
        <f>K100</f>
        <v>465</v>
      </c>
      <c r="L101" s="1303">
        <f>L100</f>
        <v>465</v>
      </c>
      <c r="M101" s="327"/>
      <c r="N101" s="149">
        <f>N100</f>
        <v>465</v>
      </c>
      <c r="O101" s="538"/>
      <c r="P101" s="539"/>
      <c r="Q101" s="539"/>
      <c r="R101" s="539"/>
      <c r="S101" s="1268"/>
    </row>
    <row r="102" spans="1:20" s="1" customFormat="1" ht="17.25" customHeight="1" thickBot="1">
      <c r="A102" s="49" t="s">
        <v>13</v>
      </c>
      <c r="B102" s="50" t="s">
        <v>26</v>
      </c>
      <c r="C102" s="1458" t="s">
        <v>218</v>
      </c>
      <c r="D102" s="1459"/>
      <c r="E102" s="1459"/>
      <c r="F102" s="1459"/>
      <c r="G102" s="1459"/>
      <c r="H102" s="1459"/>
      <c r="I102" s="1459"/>
      <c r="J102" s="1459"/>
      <c r="K102" s="1459"/>
      <c r="L102" s="1459"/>
      <c r="M102" s="1459"/>
      <c r="N102" s="1459"/>
      <c r="O102" s="1459"/>
      <c r="P102" s="1459"/>
      <c r="Q102" s="1459"/>
      <c r="R102" s="1459"/>
      <c r="S102" s="1461"/>
    </row>
    <row r="103" spans="1:20" s="1" customFormat="1" ht="27" customHeight="1">
      <c r="A103" s="1219" t="s">
        <v>13</v>
      </c>
      <c r="B103" s="1220" t="s">
        <v>26</v>
      </c>
      <c r="C103" s="1221" t="s">
        <v>13</v>
      </c>
      <c r="D103" s="57" t="s">
        <v>284</v>
      </c>
      <c r="E103" s="603"/>
      <c r="F103" s="417">
        <v>1</v>
      </c>
      <c r="G103" s="1208" t="s">
        <v>20</v>
      </c>
      <c r="H103" s="189">
        <v>107.3</v>
      </c>
      <c r="I103" s="146">
        <v>107.3</v>
      </c>
      <c r="J103" s="325"/>
      <c r="K103" s="189">
        <v>59</v>
      </c>
      <c r="L103" s="146">
        <v>59</v>
      </c>
      <c r="M103" s="325"/>
      <c r="N103" s="189">
        <v>49.9</v>
      </c>
      <c r="O103" s="618"/>
      <c r="P103" s="292"/>
      <c r="Q103" s="292"/>
      <c r="R103" s="1254"/>
      <c r="S103" s="1193"/>
    </row>
    <row r="104" spans="1:20" s="1" customFormat="1" ht="21" customHeight="1">
      <c r="A104" s="1468"/>
      <c r="B104" s="1469"/>
      <c r="C104" s="1470"/>
      <c r="D104" s="1471" t="s">
        <v>253</v>
      </c>
      <c r="E104" s="1646"/>
      <c r="F104" s="1473"/>
      <c r="G104" s="72"/>
      <c r="H104" s="95"/>
      <c r="I104" s="147"/>
      <c r="J104" s="186"/>
      <c r="K104" s="428"/>
      <c r="L104" s="429"/>
      <c r="M104" s="430"/>
      <c r="N104" s="119"/>
      <c r="O104" s="1531" t="s">
        <v>316</v>
      </c>
      <c r="P104" s="274">
        <v>1</v>
      </c>
      <c r="Q104" s="613"/>
      <c r="R104" s="254"/>
      <c r="S104" s="1194"/>
    </row>
    <row r="105" spans="1:20" s="1" customFormat="1" ht="14.25" customHeight="1">
      <c r="A105" s="1468"/>
      <c r="B105" s="1469"/>
      <c r="C105" s="1470"/>
      <c r="D105" s="1471"/>
      <c r="E105" s="1472"/>
      <c r="F105" s="1474"/>
      <c r="G105" s="72"/>
      <c r="H105" s="428"/>
      <c r="I105" s="429"/>
      <c r="J105" s="888"/>
      <c r="K105" s="428"/>
      <c r="L105" s="429"/>
      <c r="M105" s="430"/>
      <c r="N105" s="119"/>
      <c r="O105" s="1480"/>
      <c r="P105" s="266"/>
      <c r="Q105" s="245"/>
      <c r="R105" s="245"/>
      <c r="S105" s="1194"/>
    </row>
    <row r="106" spans="1:20" s="4" customFormat="1" ht="18.75" customHeight="1">
      <c r="A106" s="1463"/>
      <c r="B106" s="1464"/>
      <c r="C106" s="1465"/>
      <c r="D106" s="1475" t="s">
        <v>219</v>
      </c>
      <c r="E106" s="1477" t="s">
        <v>242</v>
      </c>
      <c r="F106" s="706"/>
      <c r="G106" s="55" t="s">
        <v>227</v>
      </c>
      <c r="H106" s="281">
        <v>70</v>
      </c>
      <c r="I106" s="147">
        <v>70</v>
      </c>
      <c r="J106" s="186"/>
      <c r="K106" s="95">
        <v>165</v>
      </c>
      <c r="L106" s="147">
        <v>165</v>
      </c>
      <c r="M106" s="208"/>
      <c r="N106" s="119">
        <v>168.4</v>
      </c>
      <c r="O106" s="333" t="s">
        <v>231</v>
      </c>
      <c r="P106" s="274"/>
      <c r="Q106" s="367"/>
      <c r="R106" s="254">
        <v>1</v>
      </c>
      <c r="S106" s="1194"/>
      <c r="T106" s="589"/>
    </row>
    <row r="107" spans="1:20" s="4" customFormat="1" ht="21" customHeight="1">
      <c r="A107" s="1463"/>
      <c r="B107" s="1464"/>
      <c r="C107" s="1465"/>
      <c r="D107" s="1476"/>
      <c r="E107" s="1478"/>
      <c r="F107" s="1218"/>
      <c r="G107" s="55"/>
      <c r="H107" s="281"/>
      <c r="I107" s="147"/>
      <c r="J107" s="186"/>
      <c r="K107" s="95"/>
      <c r="L107" s="147"/>
      <c r="M107" s="208"/>
      <c r="N107" s="119"/>
      <c r="O107" s="1079" t="s">
        <v>232</v>
      </c>
      <c r="P107" s="1080"/>
      <c r="Q107" s="1080">
        <v>100</v>
      </c>
      <c r="R107" s="1269">
        <v>166</v>
      </c>
      <c r="S107" s="900"/>
      <c r="T107" s="589"/>
    </row>
    <row r="108" spans="1:20" s="4" customFormat="1" ht="26.25" customHeight="1">
      <c r="A108" s="1463"/>
      <c r="B108" s="1464"/>
      <c r="C108" s="1465"/>
      <c r="D108" s="848" t="s">
        <v>308</v>
      </c>
      <c r="E108" s="604"/>
      <c r="F108" s="605"/>
      <c r="G108" s="55"/>
      <c r="H108" s="281"/>
      <c r="I108" s="147"/>
      <c r="J108" s="186"/>
      <c r="K108" s="95"/>
      <c r="L108" s="147"/>
      <c r="M108" s="186"/>
      <c r="N108" s="95"/>
      <c r="O108" s="690" t="s">
        <v>286</v>
      </c>
      <c r="P108" s="267">
        <v>1</v>
      </c>
      <c r="Q108" s="479"/>
      <c r="R108" s="246"/>
      <c r="S108" s="1194"/>
      <c r="T108" s="589"/>
    </row>
    <row r="109" spans="1:20" s="4" customFormat="1" ht="12.75" customHeight="1">
      <c r="A109" s="1463"/>
      <c r="B109" s="1464"/>
      <c r="C109" s="1465"/>
      <c r="D109" s="848"/>
      <c r="E109" s="1183"/>
      <c r="F109" s="1222"/>
      <c r="G109" s="633"/>
      <c r="H109" s="188"/>
      <c r="I109" s="227"/>
      <c r="J109" s="188"/>
      <c r="K109" s="137"/>
      <c r="L109" s="227"/>
      <c r="M109" s="210"/>
      <c r="N109" s="128"/>
      <c r="O109" s="899" t="s">
        <v>246</v>
      </c>
      <c r="P109" s="693"/>
      <c r="Q109" s="693"/>
      <c r="R109" s="692">
        <v>1</v>
      </c>
      <c r="S109" s="900"/>
      <c r="T109" s="589"/>
    </row>
    <row r="110" spans="1:20" s="45" customFormat="1" ht="18.75" customHeight="1" thickBot="1">
      <c r="A110" s="1446"/>
      <c r="B110" s="1448"/>
      <c r="C110" s="1450"/>
      <c r="D110" s="897"/>
      <c r="E110" s="1182"/>
      <c r="F110" s="418"/>
      <c r="G110" s="400" t="s">
        <v>50</v>
      </c>
      <c r="H110" s="329">
        <f>SUM(H103:H109)</f>
        <v>177.3</v>
      </c>
      <c r="I110" s="1290">
        <f>SUM(I103:I109)</f>
        <v>177.3</v>
      </c>
      <c r="J110" s="442"/>
      <c r="K110" s="329">
        <f>SUM(K103:K109)</f>
        <v>224</v>
      </c>
      <c r="L110" s="1290">
        <f>SUM(L103:L109)</f>
        <v>224</v>
      </c>
      <c r="M110" s="442"/>
      <c r="N110" s="329">
        <f>SUM(N103:N109)</f>
        <v>218.3</v>
      </c>
      <c r="O110" s="1186"/>
      <c r="P110" s="914"/>
      <c r="Q110" s="1204"/>
      <c r="R110" s="1214"/>
      <c r="S110" s="1195"/>
    </row>
    <row r="111" spans="1:20" s="1" customFormat="1" ht="13.5" thickBot="1">
      <c r="A111" s="1178" t="s">
        <v>13</v>
      </c>
      <c r="B111" s="1217" t="s">
        <v>26</v>
      </c>
      <c r="C111" s="1466" t="s">
        <v>76</v>
      </c>
      <c r="D111" s="1467"/>
      <c r="E111" s="1467"/>
      <c r="F111" s="1467"/>
      <c r="G111" s="1467"/>
      <c r="H111" s="1283">
        <f>H110</f>
        <v>177.3</v>
      </c>
      <c r="I111" s="1293">
        <f>I110</f>
        <v>177.3</v>
      </c>
      <c r="J111" s="1305"/>
      <c r="K111" s="1283">
        <f>K110</f>
        <v>224</v>
      </c>
      <c r="L111" s="1293">
        <f>L110</f>
        <v>224</v>
      </c>
      <c r="M111" s="1305"/>
      <c r="N111" s="598">
        <f>N110</f>
        <v>218.3</v>
      </c>
      <c r="O111" s="47"/>
      <c r="P111" s="259"/>
      <c r="Q111" s="259"/>
      <c r="R111" s="259"/>
      <c r="S111" s="1268"/>
    </row>
    <row r="112" spans="1:20" s="1" customFormat="1" ht="16.5" customHeight="1" thickBot="1">
      <c r="A112" s="49" t="s">
        <v>13</v>
      </c>
      <c r="B112" s="401" t="s">
        <v>28</v>
      </c>
      <c r="C112" s="1458" t="s">
        <v>80</v>
      </c>
      <c r="D112" s="1459"/>
      <c r="E112" s="1459"/>
      <c r="F112" s="1459"/>
      <c r="G112" s="1459"/>
      <c r="H112" s="1460"/>
      <c r="I112" s="1460"/>
      <c r="J112" s="1460"/>
      <c r="K112" s="1460"/>
      <c r="L112" s="1460"/>
      <c r="M112" s="1460"/>
      <c r="N112" s="1460"/>
      <c r="O112" s="1459"/>
      <c r="P112" s="1459"/>
      <c r="Q112" s="1459"/>
      <c r="R112" s="1459"/>
      <c r="S112" s="1461"/>
    </row>
    <row r="113" spans="1:20" s="1" customFormat="1" ht="15.75" customHeight="1">
      <c r="A113" s="1196" t="s">
        <v>13</v>
      </c>
      <c r="B113" s="1220" t="s">
        <v>28</v>
      </c>
      <c r="C113" s="1197" t="s">
        <v>13</v>
      </c>
      <c r="D113" s="1408" t="s">
        <v>81</v>
      </c>
      <c r="E113" s="836"/>
      <c r="F113" s="173" t="s">
        <v>18</v>
      </c>
      <c r="G113" s="433" t="s">
        <v>20</v>
      </c>
      <c r="H113" s="1306">
        <v>193.8</v>
      </c>
      <c r="I113" s="1309">
        <v>193.8</v>
      </c>
      <c r="J113" s="1308"/>
      <c r="K113" s="1307">
        <v>80</v>
      </c>
      <c r="L113" s="1311">
        <v>80</v>
      </c>
      <c r="M113" s="1249"/>
      <c r="N113" s="434"/>
      <c r="O113" s="1185"/>
      <c r="P113" s="912"/>
      <c r="Q113" s="912"/>
      <c r="R113" s="1202"/>
      <c r="S113" s="1193"/>
    </row>
    <row r="114" spans="1:20" s="1" customFormat="1" ht="23.25" customHeight="1">
      <c r="A114" s="1175"/>
      <c r="B114" s="1216"/>
      <c r="C114" s="1180"/>
      <c r="D114" s="1409"/>
      <c r="E114" s="80"/>
      <c r="F114" s="911"/>
      <c r="G114" s="22" t="s">
        <v>158</v>
      </c>
      <c r="H114" s="295">
        <v>215</v>
      </c>
      <c r="I114" s="358">
        <v>215</v>
      </c>
      <c r="J114" s="676"/>
      <c r="K114" s="295"/>
      <c r="L114" s="358"/>
      <c r="M114" s="357"/>
      <c r="N114" s="356"/>
      <c r="O114" s="1206"/>
      <c r="P114" s="913"/>
      <c r="Q114" s="913"/>
      <c r="R114" s="1203"/>
      <c r="S114" s="1194"/>
    </row>
    <row r="115" spans="1:20" s="1" customFormat="1" ht="14.25" customHeight="1">
      <c r="A115" s="1175"/>
      <c r="B115" s="1199"/>
      <c r="C115" s="1180"/>
      <c r="D115" s="1207" t="s">
        <v>301</v>
      </c>
      <c r="E115" s="80"/>
      <c r="F115" s="911"/>
      <c r="G115" s="19"/>
      <c r="H115" s="195"/>
      <c r="I115" s="354"/>
      <c r="J115" s="402"/>
      <c r="K115" s="195"/>
      <c r="L115" s="354"/>
      <c r="M115" s="353"/>
      <c r="N115" s="352"/>
      <c r="O115" s="1210" t="s">
        <v>289</v>
      </c>
      <c r="P115" s="410">
        <v>1000</v>
      </c>
      <c r="Q115" s="410"/>
      <c r="R115" s="1270"/>
      <c r="S115" s="1112"/>
    </row>
    <row r="116" spans="1:20" s="1" customFormat="1" ht="17.25" customHeight="1">
      <c r="A116" s="1175"/>
      <c r="B116" s="1199"/>
      <c r="C116" s="1180"/>
      <c r="D116" s="1215"/>
      <c r="E116" s="80"/>
      <c r="F116" s="911"/>
      <c r="G116" s="19"/>
      <c r="H116" s="195"/>
      <c r="I116" s="354"/>
      <c r="J116" s="402"/>
      <c r="K116" s="195"/>
      <c r="L116" s="354"/>
      <c r="M116" s="353"/>
      <c r="N116" s="352"/>
      <c r="O116" s="1113" t="s">
        <v>195</v>
      </c>
      <c r="P116" s="440">
        <v>1170</v>
      </c>
      <c r="Q116" s="420"/>
      <c r="R116" s="1271"/>
      <c r="S116" s="1114"/>
    </row>
    <row r="117" spans="1:20" s="1" customFormat="1" ht="31.5" customHeight="1">
      <c r="A117" s="1175"/>
      <c r="B117" s="1199"/>
      <c r="C117" s="1180"/>
      <c r="D117" s="1211" t="s">
        <v>174</v>
      </c>
      <c r="E117" s="80"/>
      <c r="F117" s="911"/>
      <c r="G117" s="19"/>
      <c r="H117" s="195"/>
      <c r="I117" s="354"/>
      <c r="J117" s="402"/>
      <c r="K117" s="195"/>
      <c r="L117" s="354"/>
      <c r="M117" s="353"/>
      <c r="N117" s="352"/>
      <c r="O117" s="1081" t="s">
        <v>288</v>
      </c>
      <c r="P117" s="1082">
        <v>40</v>
      </c>
      <c r="Q117" s="1083">
        <v>100</v>
      </c>
      <c r="R117" s="1272"/>
      <c r="S117" s="1084"/>
    </row>
    <row r="118" spans="1:20" s="1" customFormat="1" ht="17.25" customHeight="1">
      <c r="A118" s="1175"/>
      <c r="B118" s="1199"/>
      <c r="C118" s="1180"/>
      <c r="D118" s="1462" t="s">
        <v>199</v>
      </c>
      <c r="E118" s="80"/>
      <c r="F118" s="911"/>
      <c r="G118" s="19"/>
      <c r="H118" s="195"/>
      <c r="I118" s="354"/>
      <c r="J118" s="402"/>
      <c r="K118" s="195"/>
      <c r="L118" s="354"/>
      <c r="M118" s="353"/>
      <c r="N118" s="352"/>
      <c r="O118" s="1479" t="s">
        <v>290</v>
      </c>
      <c r="P118" s="440">
        <v>50</v>
      </c>
      <c r="Q118" s="420">
        <v>100</v>
      </c>
      <c r="R118" s="673"/>
      <c r="S118" s="441"/>
    </row>
    <row r="119" spans="1:20" s="1" customFormat="1" ht="24" customHeight="1">
      <c r="A119" s="1175"/>
      <c r="B119" s="1199"/>
      <c r="C119" s="1180"/>
      <c r="D119" s="1409"/>
      <c r="E119" s="80"/>
      <c r="F119" s="911"/>
      <c r="G119" s="19"/>
      <c r="H119" s="195"/>
      <c r="I119" s="354"/>
      <c r="J119" s="402"/>
      <c r="K119" s="195"/>
      <c r="L119" s="354"/>
      <c r="M119" s="353"/>
      <c r="N119" s="352"/>
      <c r="O119" s="1480"/>
      <c r="P119" s="689"/>
      <c r="Q119" s="420"/>
      <c r="R119" s="673"/>
      <c r="S119" s="441"/>
    </row>
    <row r="120" spans="1:20" s="1" customFormat="1" ht="29.25" customHeight="1">
      <c r="A120" s="1175"/>
      <c r="B120" s="1199"/>
      <c r="C120" s="1180"/>
      <c r="D120" s="1443" t="s">
        <v>245</v>
      </c>
      <c r="E120" s="80"/>
      <c r="F120" s="911"/>
      <c r="G120" s="19"/>
      <c r="H120" s="195"/>
      <c r="I120" s="354"/>
      <c r="J120" s="402"/>
      <c r="K120" s="195"/>
      <c r="L120" s="354"/>
      <c r="M120" s="353"/>
      <c r="N120" s="352"/>
      <c r="O120" s="333" t="s">
        <v>291</v>
      </c>
      <c r="P120" s="410">
        <v>100</v>
      </c>
      <c r="Q120" s="455"/>
      <c r="R120" s="1255"/>
      <c r="S120" s="459"/>
      <c r="T120" s="686"/>
    </row>
    <row r="121" spans="1:20" s="1" customFormat="1" ht="19.5" customHeight="1">
      <c r="A121" s="1175"/>
      <c r="B121" s="1199"/>
      <c r="C121" s="1180"/>
      <c r="D121" s="1444"/>
      <c r="E121" s="80"/>
      <c r="F121" s="911"/>
      <c r="G121" s="19"/>
      <c r="H121" s="195"/>
      <c r="I121" s="354"/>
      <c r="J121" s="402"/>
      <c r="K121" s="195"/>
      <c r="L121" s="354"/>
      <c r="M121" s="353"/>
      <c r="N121" s="352"/>
      <c r="O121" s="330" t="s">
        <v>292</v>
      </c>
      <c r="P121" s="332">
        <v>33</v>
      </c>
      <c r="Q121" s="421"/>
      <c r="R121" s="331"/>
      <c r="S121" s="457"/>
      <c r="T121" s="768"/>
    </row>
    <row r="122" spans="1:20" s="1" customFormat="1" ht="27.75" customHeight="1">
      <c r="A122" s="1175"/>
      <c r="B122" s="1199"/>
      <c r="C122" s="1180"/>
      <c r="D122" s="1225" t="s">
        <v>182</v>
      </c>
      <c r="E122" s="80"/>
      <c r="F122" s="911"/>
      <c r="G122" s="19"/>
      <c r="H122" s="195"/>
      <c r="I122" s="354"/>
      <c r="J122" s="402"/>
      <c r="K122" s="195"/>
      <c r="L122" s="354"/>
      <c r="M122" s="353"/>
      <c r="N122" s="352"/>
      <c r="O122" s="768" t="s">
        <v>293</v>
      </c>
      <c r="P122" s="440">
        <v>100</v>
      </c>
      <c r="Q122" s="420"/>
      <c r="R122" s="673"/>
      <c r="S122" s="441"/>
      <c r="T122" s="768"/>
    </row>
    <row r="123" spans="1:20" s="1" customFormat="1" ht="28.5" customHeight="1">
      <c r="A123" s="1175"/>
      <c r="B123" s="1199"/>
      <c r="C123" s="1180"/>
      <c r="D123" s="1211" t="s">
        <v>265</v>
      </c>
      <c r="E123" s="80"/>
      <c r="F123" s="911"/>
      <c r="G123" s="22"/>
      <c r="H123" s="295"/>
      <c r="I123" s="358"/>
      <c r="J123" s="676"/>
      <c r="K123" s="295"/>
      <c r="L123" s="358"/>
      <c r="M123" s="357"/>
      <c r="N123" s="356"/>
      <c r="O123" s="333" t="s">
        <v>295</v>
      </c>
      <c r="P123" s="785"/>
      <c r="Q123" s="785"/>
      <c r="R123" s="1273"/>
      <c r="S123" s="456"/>
    </row>
    <row r="124" spans="1:20" s="45" customFormat="1" ht="18.75" customHeight="1" thickBot="1">
      <c r="A124" s="1175"/>
      <c r="B124" s="1199"/>
      <c r="C124" s="1172"/>
      <c r="D124" s="897"/>
      <c r="E124" s="1182"/>
      <c r="F124" s="418"/>
      <c r="G124" s="400" t="s">
        <v>50</v>
      </c>
      <c r="H124" s="329">
        <f>H113+H114</f>
        <v>408.8</v>
      </c>
      <c r="I124" s="1290">
        <f>I113+I114</f>
        <v>408.8</v>
      </c>
      <c r="J124" s="442"/>
      <c r="K124" s="329">
        <f>K113</f>
        <v>80</v>
      </c>
      <c r="L124" s="1290">
        <f>L113</f>
        <v>80</v>
      </c>
      <c r="M124" s="442"/>
      <c r="N124" s="131">
        <f>N113</f>
        <v>0</v>
      </c>
      <c r="O124" s="1186"/>
      <c r="P124" s="914"/>
      <c r="Q124" s="1204"/>
      <c r="R124" s="1214"/>
      <c r="S124" s="1195"/>
    </row>
    <row r="125" spans="1:20" s="4" customFormat="1" ht="15" customHeight="1">
      <c r="A125" s="1445" t="s">
        <v>13</v>
      </c>
      <c r="B125" s="1447" t="s">
        <v>28</v>
      </c>
      <c r="C125" s="1449" t="s">
        <v>22</v>
      </c>
      <c r="D125" s="1451" t="s">
        <v>179</v>
      </c>
      <c r="E125" s="1453"/>
      <c r="F125" s="1435" t="s">
        <v>55</v>
      </c>
      <c r="G125" s="55" t="s">
        <v>20</v>
      </c>
      <c r="H125" s="325"/>
      <c r="I125" s="146"/>
      <c r="J125" s="325"/>
      <c r="K125" s="189"/>
      <c r="L125" s="146"/>
      <c r="M125" s="325"/>
      <c r="N125" s="176"/>
      <c r="O125" s="321"/>
      <c r="P125" s="293"/>
      <c r="Q125" s="293"/>
      <c r="R125" s="1256"/>
      <c r="S125" s="1274"/>
    </row>
    <row r="126" spans="1:20" s="4" customFormat="1" ht="10.5" customHeight="1">
      <c r="A126" s="1463"/>
      <c r="B126" s="1464"/>
      <c r="C126" s="1465"/>
      <c r="D126" s="1644"/>
      <c r="E126" s="1645"/>
      <c r="F126" s="1642"/>
      <c r="G126" s="55"/>
      <c r="H126" s="186"/>
      <c r="I126" s="147"/>
      <c r="J126" s="186"/>
      <c r="K126" s="95"/>
      <c r="L126" s="147"/>
      <c r="M126" s="186"/>
      <c r="N126" s="119"/>
      <c r="O126" s="1643"/>
      <c r="P126" s="294"/>
      <c r="Q126" s="294"/>
      <c r="R126" s="1257"/>
      <c r="S126" s="753"/>
    </row>
    <row r="127" spans="1:20" s="1" customFormat="1" ht="21" customHeight="1" thickBot="1">
      <c r="A127" s="1446"/>
      <c r="B127" s="1448"/>
      <c r="C127" s="1450"/>
      <c r="D127" s="1452"/>
      <c r="E127" s="1454"/>
      <c r="F127" s="1436"/>
      <c r="G127" s="56" t="s">
        <v>50</v>
      </c>
      <c r="H127" s="561">
        <f>H126+H125</f>
        <v>0</v>
      </c>
      <c r="I127" s="324">
        <f>I126+I125</f>
        <v>0</v>
      </c>
      <c r="J127" s="561"/>
      <c r="K127" s="99">
        <f>K126+K125</f>
        <v>0</v>
      </c>
      <c r="L127" s="324">
        <f>L126+L125</f>
        <v>0</v>
      </c>
      <c r="M127" s="561"/>
      <c r="N127" s="133">
        <f>N126+N125</f>
        <v>0</v>
      </c>
      <c r="O127" s="1535"/>
      <c r="P127" s="914"/>
      <c r="Q127" s="914"/>
      <c r="R127" s="1204"/>
      <c r="S127" s="1195"/>
    </row>
    <row r="128" spans="1:20" s="1" customFormat="1" ht="13.5" thickBot="1">
      <c r="A128" s="49" t="s">
        <v>13</v>
      </c>
      <c r="B128" s="53" t="s">
        <v>28</v>
      </c>
      <c r="C128" s="1437" t="s">
        <v>76</v>
      </c>
      <c r="D128" s="1438"/>
      <c r="E128" s="1438"/>
      <c r="F128" s="1438"/>
      <c r="G128" s="1439"/>
      <c r="H128" s="327">
        <f>H127+H124</f>
        <v>408.8</v>
      </c>
      <c r="I128" s="1303">
        <f>I127+I124</f>
        <v>408.8</v>
      </c>
      <c r="J128" s="327"/>
      <c r="K128" s="149">
        <f t="shared" ref="K128:N128" si="8">K127+K124</f>
        <v>80</v>
      </c>
      <c r="L128" s="1303">
        <f t="shared" ref="L128" si="9">L127+L124</f>
        <v>80</v>
      </c>
      <c r="M128" s="327"/>
      <c r="N128" s="145">
        <f t="shared" si="8"/>
        <v>0</v>
      </c>
      <c r="O128" s="1440"/>
      <c r="P128" s="1441"/>
      <c r="Q128" s="1441"/>
      <c r="R128" s="1441"/>
      <c r="S128" s="1442"/>
    </row>
    <row r="129" spans="1:19" s="4" customFormat="1" ht="13.5" thickBot="1">
      <c r="A129" s="49" t="s">
        <v>13</v>
      </c>
      <c r="B129" s="1410" t="s">
        <v>84</v>
      </c>
      <c r="C129" s="1411"/>
      <c r="D129" s="1411"/>
      <c r="E129" s="1411"/>
      <c r="F129" s="1411"/>
      <c r="G129" s="1412"/>
      <c r="H129" s="100">
        <f t="shared" ref="H129:N129" si="10">SUM(H128,H101,H91,H111,)</f>
        <v>12739.899999999998</v>
      </c>
      <c r="I129" s="1310">
        <f t="shared" si="10"/>
        <v>13341.899999999998</v>
      </c>
      <c r="J129" s="1310">
        <f t="shared" si="10"/>
        <v>601.99999999999955</v>
      </c>
      <c r="K129" s="100">
        <f t="shared" si="10"/>
        <v>12366.7</v>
      </c>
      <c r="L129" s="1310">
        <f t="shared" si="10"/>
        <v>13014.3</v>
      </c>
      <c r="M129" s="1310">
        <f t="shared" si="10"/>
        <v>647.59999999999923</v>
      </c>
      <c r="N129" s="1312">
        <f t="shared" si="10"/>
        <v>13643.8</v>
      </c>
      <c r="O129" s="1455"/>
      <c r="P129" s="1456"/>
      <c r="Q129" s="1456"/>
      <c r="R129" s="1456"/>
      <c r="S129" s="1457"/>
    </row>
    <row r="130" spans="1:19" s="4" customFormat="1" ht="13.5" thickBot="1">
      <c r="A130" s="59" t="s">
        <v>26</v>
      </c>
      <c r="B130" s="1413" t="s">
        <v>85</v>
      </c>
      <c r="C130" s="1414"/>
      <c r="D130" s="1414"/>
      <c r="E130" s="1414"/>
      <c r="F130" s="1414"/>
      <c r="G130" s="1415"/>
      <c r="H130" s="298">
        <f t="shared" ref="H130:N130" si="11">H129</f>
        <v>12739.899999999998</v>
      </c>
      <c r="I130" s="301">
        <f t="shared" si="11"/>
        <v>13341.899999999998</v>
      </c>
      <c r="J130" s="301">
        <f t="shared" si="11"/>
        <v>601.99999999999955</v>
      </c>
      <c r="K130" s="101">
        <f t="shared" si="11"/>
        <v>12366.7</v>
      </c>
      <c r="L130" s="301">
        <f t="shared" si="11"/>
        <v>13014.3</v>
      </c>
      <c r="M130" s="301">
        <f t="shared" si="11"/>
        <v>647.59999999999923</v>
      </c>
      <c r="N130" s="328">
        <f t="shared" si="11"/>
        <v>13643.8</v>
      </c>
      <c r="O130" s="1432"/>
      <c r="P130" s="1433"/>
      <c r="Q130" s="1433"/>
      <c r="R130" s="1433"/>
      <c r="S130" s="1434"/>
    </row>
    <row r="131" spans="1:19" s="31" customFormat="1" ht="12.75">
      <c r="A131" s="174"/>
      <c r="B131" s="60"/>
      <c r="C131" s="854"/>
      <c r="D131" s="60"/>
      <c r="E131" s="60"/>
      <c r="F131" s="60"/>
      <c r="G131" s="60"/>
      <c r="H131" s="322"/>
      <c r="I131" s="322"/>
      <c r="J131" s="322"/>
      <c r="K131" s="322"/>
      <c r="L131" s="322"/>
      <c r="M131" s="322"/>
      <c r="N131" s="322"/>
      <c r="O131" s="174"/>
      <c r="P131" s="174"/>
      <c r="Q131" s="174"/>
      <c r="R131" s="174"/>
      <c r="S131" s="174"/>
    </row>
    <row r="132" spans="1:19" s="31" customFormat="1" ht="12.75">
      <c r="A132" s="174"/>
      <c r="B132" s="60"/>
      <c r="C132" s="854"/>
      <c r="D132" s="60"/>
      <c r="E132" s="60"/>
      <c r="F132" s="60"/>
      <c r="G132" s="60"/>
      <c r="H132" s="322"/>
      <c r="I132" s="322"/>
      <c r="J132" s="322"/>
      <c r="K132" s="322"/>
      <c r="L132" s="322"/>
      <c r="M132" s="322"/>
      <c r="N132" s="322"/>
      <c r="O132" s="174"/>
      <c r="P132" s="174"/>
      <c r="Q132" s="174"/>
      <c r="R132" s="174"/>
      <c r="S132" s="174"/>
    </row>
    <row r="133" spans="1:19" s="4" customFormat="1" ht="12.75">
      <c r="A133" s="43"/>
      <c r="B133" s="60"/>
      <c r="C133" s="1398" t="s">
        <v>86</v>
      </c>
      <c r="D133" s="1398"/>
      <c r="E133" s="1398"/>
      <c r="F133" s="1398"/>
      <c r="G133" s="1398"/>
      <c r="H133" s="1233"/>
      <c r="I133" s="1233"/>
      <c r="J133" s="1233"/>
      <c r="K133" s="1233"/>
      <c r="L133" s="1233"/>
      <c r="M133" s="1233"/>
      <c r="N133" s="1233"/>
      <c r="O133" s="54"/>
      <c r="P133" s="1188"/>
      <c r="Q133" s="1188"/>
      <c r="R133" s="1188"/>
      <c r="S133" s="1188"/>
    </row>
    <row r="134" spans="1:19" s="4" customFormat="1" ht="9" customHeight="1" thickBot="1">
      <c r="A134" s="43"/>
      <c r="B134" s="39"/>
      <c r="C134" s="855"/>
      <c r="D134" s="39"/>
      <c r="E134" s="61"/>
      <c r="F134" s="62"/>
      <c r="G134" s="54"/>
      <c r="H134" s="54"/>
      <c r="I134" s="54"/>
      <c r="J134" s="54"/>
      <c r="K134" s="54"/>
      <c r="L134" s="54"/>
      <c r="M134" s="54"/>
      <c r="N134" s="54"/>
      <c r="O134" s="54"/>
      <c r="P134" s="1188"/>
      <c r="Q134" s="1188"/>
      <c r="R134" s="1188"/>
      <c r="S134" s="1188"/>
    </row>
    <row r="135" spans="1:19" s="4" customFormat="1" ht="62.25" customHeight="1" thickBot="1">
      <c r="A135" s="63"/>
      <c r="B135" s="63"/>
      <c r="C135" s="1399" t="s">
        <v>87</v>
      </c>
      <c r="D135" s="1400"/>
      <c r="E135" s="1400"/>
      <c r="F135" s="1400"/>
      <c r="G135" s="1401"/>
      <c r="H135" s="1313" t="s">
        <v>266</v>
      </c>
      <c r="I135" s="1314" t="s">
        <v>315</v>
      </c>
      <c r="J135" s="1315" t="s">
        <v>311</v>
      </c>
      <c r="K135" s="1316" t="s">
        <v>159</v>
      </c>
      <c r="L135" s="1314" t="s">
        <v>312</v>
      </c>
      <c r="M135" s="1315" t="s">
        <v>311</v>
      </c>
      <c r="N135" s="1317" t="s">
        <v>206</v>
      </c>
      <c r="O135" s="43"/>
      <c r="P135" s="62"/>
      <c r="Q135" s="62"/>
      <c r="R135" s="62"/>
      <c r="S135" s="62"/>
    </row>
    <row r="136" spans="1:19" s="4" customFormat="1" ht="12.75">
      <c r="A136" s="63"/>
      <c r="B136" s="63"/>
      <c r="C136" s="1402" t="s">
        <v>88</v>
      </c>
      <c r="D136" s="1403"/>
      <c r="E136" s="1403"/>
      <c r="F136" s="1403"/>
      <c r="G136" s="1404"/>
      <c r="H136" s="857">
        <f>H137+H144+H145+H146+H147</f>
        <v>12669.899999999998</v>
      </c>
      <c r="I136" s="1322">
        <f>I137+I144+I145+I146+I147</f>
        <v>13271.899999999998</v>
      </c>
      <c r="J136" s="1319">
        <f>I136-H136</f>
        <v>602</v>
      </c>
      <c r="K136" s="857">
        <f>K137+K144+K145+K146+K147</f>
        <v>12201.699999999999</v>
      </c>
      <c r="L136" s="1322">
        <f>L137+L144+L145+L146+L147</f>
        <v>12849.3</v>
      </c>
      <c r="M136" s="1322">
        <f>M137+M144+M145+M146+M147</f>
        <v>647.60000000000036</v>
      </c>
      <c r="N136" s="150">
        <f>N137+N144+N145+N146+N147</f>
        <v>13475.4</v>
      </c>
      <c r="O136" s="174"/>
      <c r="P136" s="174"/>
      <c r="Q136" s="174"/>
      <c r="R136" s="174"/>
      <c r="S136" s="174"/>
    </row>
    <row r="137" spans="1:19" s="4" customFormat="1" ht="12.75" customHeight="1">
      <c r="A137" s="63"/>
      <c r="B137" s="63"/>
      <c r="C137" s="1405" t="s">
        <v>89</v>
      </c>
      <c r="D137" s="1406"/>
      <c r="E137" s="1406"/>
      <c r="F137" s="1406"/>
      <c r="G137" s="1407"/>
      <c r="H137" s="1226">
        <f>SUM(H138:H143)</f>
        <v>9338.0999999999985</v>
      </c>
      <c r="I137" s="1323">
        <f>SUM(I138:I143)</f>
        <v>9914.1999999999989</v>
      </c>
      <c r="J137" s="1227">
        <f>I137-H137</f>
        <v>576.10000000000036</v>
      </c>
      <c r="K137" s="1226">
        <f>SUM(K138:K143)</f>
        <v>12201.699999999999</v>
      </c>
      <c r="L137" s="1323">
        <f>SUM(L138:L143)</f>
        <v>12849.3</v>
      </c>
      <c r="M137" s="1228">
        <f>L137-K137</f>
        <v>647.60000000000036</v>
      </c>
      <c r="N137" s="151">
        <f>SUM(N138:N143)</f>
        <v>13475.4</v>
      </c>
      <c r="O137" s="174"/>
      <c r="P137" s="174"/>
      <c r="Q137" s="174"/>
      <c r="R137" s="174"/>
      <c r="S137" s="174"/>
    </row>
    <row r="138" spans="1:19" s="4" customFormat="1" ht="12.75" customHeight="1">
      <c r="A138" s="63"/>
      <c r="B138" s="63"/>
      <c r="C138" s="1389" t="s">
        <v>90</v>
      </c>
      <c r="D138" s="1390"/>
      <c r="E138" s="1390"/>
      <c r="F138" s="1390"/>
      <c r="G138" s="1391"/>
      <c r="H138" s="1229">
        <f>SUMIF(G12:G129,"SB",H12:H129)</f>
        <v>9185.1999999999989</v>
      </c>
      <c r="I138" s="1324">
        <f>SUMIF(G12:G129,"SB",I12:I129)</f>
        <v>9141.9999999999982</v>
      </c>
      <c r="J138" s="1230">
        <f>I138-H138</f>
        <v>-43.200000000000728</v>
      </c>
      <c r="K138" s="1229">
        <f>SUMIF(G12:G130,"SB",K12:K130)</f>
        <v>12151.4</v>
      </c>
      <c r="L138" s="1324">
        <f>SUMIF(G12:G130,"SB",L12:L130)</f>
        <v>12180.099999999999</v>
      </c>
      <c r="M138" s="1231">
        <f>L138-K138</f>
        <v>28.699999999998909</v>
      </c>
      <c r="N138" s="152">
        <f>SUMIF(G12:G130,"SB",N12:N130)</f>
        <v>12808.199999999999</v>
      </c>
      <c r="O138" s="43"/>
      <c r="P138" s="62"/>
      <c r="Q138" s="62"/>
      <c r="R138" s="62"/>
      <c r="S138" s="62"/>
    </row>
    <row r="139" spans="1:19" s="4" customFormat="1" ht="12.75" customHeight="1">
      <c r="A139" s="63"/>
      <c r="B139" s="63"/>
      <c r="C139" s="1392" t="s">
        <v>91</v>
      </c>
      <c r="D139" s="1393"/>
      <c r="E139" s="1393"/>
      <c r="F139" s="1393"/>
      <c r="G139" s="1394"/>
      <c r="H139" s="1229">
        <f>SUMIF(G14:G130,"SB(VR)",H14:H130)</f>
        <v>18.100000000000001</v>
      </c>
      <c r="I139" s="1324">
        <f>SUMIF(G14:G130,"SB(VR)",I14:I130)</f>
        <v>18.100000000000001</v>
      </c>
      <c r="J139" s="1230">
        <f t="shared" ref="J139:J147" si="12">I139-H139</f>
        <v>0</v>
      </c>
      <c r="K139" s="1229">
        <f>SUMIF(G14:G130,"SB(VR)",K14:K130)</f>
        <v>18.100000000000001</v>
      </c>
      <c r="L139" s="1324">
        <f>SUMIF(G14:G130,"SB(VR)",L14:L130)</f>
        <v>18.100000000000001</v>
      </c>
      <c r="M139" s="1231">
        <f t="shared" ref="M139:M147" si="13">L139-K139</f>
        <v>0</v>
      </c>
      <c r="N139" s="152">
        <f>SUMIF(G14:G130,"SB(VR)",N14:N130)</f>
        <v>18.100000000000001</v>
      </c>
      <c r="O139" s="43"/>
      <c r="P139" s="62"/>
      <c r="Q139" s="62"/>
      <c r="R139" s="62"/>
      <c r="S139" s="62"/>
    </row>
    <row r="140" spans="1:19" s="4" customFormat="1" ht="12.75" customHeight="1">
      <c r="A140" s="63"/>
      <c r="B140" s="63"/>
      <c r="C140" s="1395" t="s">
        <v>92</v>
      </c>
      <c r="D140" s="1396"/>
      <c r="E140" s="1396"/>
      <c r="F140" s="1396"/>
      <c r="G140" s="1397"/>
      <c r="H140" s="1229">
        <f>SUMIF(G14:G130,"SB(VB)",H14:H130)</f>
        <v>4.8</v>
      </c>
      <c r="I140" s="1324">
        <f>SUMIF(G14:G130,"SB(VB)",I14:I130)</f>
        <v>624.1</v>
      </c>
      <c r="J140" s="1230">
        <f t="shared" si="12"/>
        <v>619.30000000000007</v>
      </c>
      <c r="K140" s="1229">
        <f>SUMIF(G13:G130,"SB(VB)",K13:K130)</f>
        <v>4.8</v>
      </c>
      <c r="L140" s="1324">
        <f>SUMIF(G13:G130,"SB(VB)",L13:L130)</f>
        <v>623.69999999999993</v>
      </c>
      <c r="M140" s="1231">
        <f t="shared" si="13"/>
        <v>618.9</v>
      </c>
      <c r="N140" s="152">
        <f>SUMIF(G13:G130,"SB(VB)",N13:N130)</f>
        <v>623.69999999999993</v>
      </c>
      <c r="O140" s="43"/>
      <c r="P140" s="62"/>
      <c r="Q140" s="62"/>
      <c r="R140" s="62"/>
      <c r="S140" s="62"/>
    </row>
    <row r="141" spans="1:19" s="4" customFormat="1" ht="12.75" customHeight="1">
      <c r="A141" s="63"/>
      <c r="B141" s="63"/>
      <c r="C141" s="1395" t="s">
        <v>93</v>
      </c>
      <c r="D141" s="1396"/>
      <c r="E141" s="1396"/>
      <c r="F141" s="1396"/>
      <c r="G141" s="1397"/>
      <c r="H141" s="1229">
        <f>SUMIF(G14:G130,"SB(P)",H14:H130)</f>
        <v>0</v>
      </c>
      <c r="I141" s="1324">
        <f>SUMIF(G14:G130,"SB(P)",I14:I130)</f>
        <v>0</v>
      </c>
      <c r="J141" s="1230">
        <f t="shared" si="12"/>
        <v>0</v>
      </c>
      <c r="K141" s="1229">
        <f>SUMIF(G13:G130,"SB(P)",K13:K130)</f>
        <v>0</v>
      </c>
      <c r="L141" s="1324">
        <f>SUMIF(G13:G130,"SB(P)",L13:L130)</f>
        <v>0</v>
      </c>
      <c r="M141" s="1231">
        <f t="shared" si="13"/>
        <v>0</v>
      </c>
      <c r="N141" s="152">
        <f>SUMIF(G13:G130,"SB(P)",N13:N130)</f>
        <v>0</v>
      </c>
      <c r="O141" s="54"/>
      <c r="P141" s="1188"/>
      <c r="Q141" s="1188"/>
      <c r="R141" s="1188"/>
      <c r="S141" s="1188"/>
    </row>
    <row r="142" spans="1:19" s="1" customFormat="1" ht="12.75" customHeight="1">
      <c r="A142" s="63"/>
      <c r="B142" s="63"/>
      <c r="C142" s="1428" t="s">
        <v>94</v>
      </c>
      <c r="D142" s="1429"/>
      <c r="E142" s="1429"/>
      <c r="F142" s="1429"/>
      <c r="G142" s="1430"/>
      <c r="H142" s="1229">
        <f>SUMIF(G14:G130,"SB(SP)",H14:H130)</f>
        <v>130</v>
      </c>
      <c r="I142" s="1324">
        <f>SUMIF(G14:G130,"SB(SP)",I14:I130)</f>
        <v>130</v>
      </c>
      <c r="J142" s="1230">
        <f t="shared" si="12"/>
        <v>0</v>
      </c>
      <c r="K142" s="1229">
        <f>SUMIF(G14:G130,"SB(SP)",K14:K130)</f>
        <v>27.4</v>
      </c>
      <c r="L142" s="1324">
        <f>SUMIF(G14:G130,"SB(SP)",L14:L130)</f>
        <v>27.4</v>
      </c>
      <c r="M142" s="1231">
        <f t="shared" si="13"/>
        <v>0</v>
      </c>
      <c r="N142" s="152">
        <f>SUMIF(G14:G130,"SB(SP)",N14:N130)</f>
        <v>25.4</v>
      </c>
      <c r="O142" s="63"/>
      <c r="P142" s="64"/>
      <c r="Q142" s="64"/>
      <c r="R142" s="64"/>
      <c r="S142" s="64"/>
    </row>
    <row r="143" spans="1:19" s="1" customFormat="1" ht="12.75" customHeight="1">
      <c r="A143" s="63"/>
      <c r="B143" s="63"/>
      <c r="C143" s="1425" t="s">
        <v>200</v>
      </c>
      <c r="D143" s="1431"/>
      <c r="E143" s="1431"/>
      <c r="F143" s="1431"/>
      <c r="G143" s="1431"/>
      <c r="H143" s="1229">
        <f>SUMIF(G15:G121,"SB(ES)",H15:H121)</f>
        <v>0</v>
      </c>
      <c r="I143" s="1324">
        <f>SUMIF(G25:G130,"SB(ES)",I25:I130)</f>
        <v>0</v>
      </c>
      <c r="J143" s="1230">
        <f t="shared" si="12"/>
        <v>0</v>
      </c>
      <c r="K143" s="1321">
        <f>SUMIF(G6:G121,"SB(ES)",K6:K121)</f>
        <v>0</v>
      </c>
      <c r="L143" s="1325">
        <f>SUMIF(G6:G130,"SB(ES)",L6:L130)</f>
        <v>0</v>
      </c>
      <c r="M143" s="1231">
        <f t="shared" si="13"/>
        <v>0</v>
      </c>
      <c r="N143" s="82">
        <f>SUMIF(G6:G121,"SB(ES)",N6:N121)</f>
        <v>0</v>
      </c>
      <c r="O143" s="63"/>
      <c r="P143" s="64"/>
      <c r="Q143" s="64"/>
      <c r="R143" s="64"/>
      <c r="S143" s="64"/>
    </row>
    <row r="144" spans="1:19" s="1" customFormat="1" ht="12.75" customHeight="1">
      <c r="A144" s="63"/>
      <c r="B144" s="63"/>
      <c r="C144" s="1419" t="s">
        <v>95</v>
      </c>
      <c r="D144" s="1420"/>
      <c r="E144" s="1420"/>
      <c r="F144" s="1420"/>
      <c r="G144" s="1421"/>
      <c r="H144" s="1234">
        <f>SUMIF(G10:G133,"SB(L)",H10:H133)</f>
        <v>3291.7999999999997</v>
      </c>
      <c r="I144" s="1326">
        <f>SUMIF(G10:G130,"SB(L)",I10:I130)</f>
        <v>3291.7999999999997</v>
      </c>
      <c r="J144" s="1235">
        <f t="shared" si="12"/>
        <v>0</v>
      </c>
      <c r="K144" s="1234">
        <f>SUMIF(G16:G133,"SB(L)",K16:K133)</f>
        <v>0</v>
      </c>
      <c r="L144" s="1326">
        <f>SUMIF(G16:G130,"SB(L)",L16:L130)</f>
        <v>0</v>
      </c>
      <c r="M144" s="1236">
        <f t="shared" si="13"/>
        <v>0</v>
      </c>
      <c r="N144" s="81">
        <f>SUMIF(G16:G133,"SB(L)",N16:N133)</f>
        <v>0</v>
      </c>
      <c r="O144" s="63"/>
      <c r="P144" s="64"/>
      <c r="Q144" s="64"/>
      <c r="R144" s="64"/>
      <c r="S144" s="64"/>
    </row>
    <row r="145" spans="1:19" s="1" customFormat="1" ht="12.75" customHeight="1">
      <c r="A145" s="63"/>
      <c r="B145" s="63"/>
      <c r="C145" s="1419" t="s">
        <v>96</v>
      </c>
      <c r="D145" s="1420"/>
      <c r="E145" s="1420"/>
      <c r="F145" s="1420"/>
      <c r="G145" s="1421"/>
      <c r="H145" s="1234">
        <f>SUMIF(G50:G130,"SB(SPL)",H50:H130)</f>
        <v>40</v>
      </c>
      <c r="I145" s="1326">
        <f>SUMIF(G50:G130,"SB(SPL)",I50:I130)</f>
        <v>40</v>
      </c>
      <c r="J145" s="1235">
        <f t="shared" si="12"/>
        <v>0</v>
      </c>
      <c r="K145" s="1234">
        <f>SUMIF(G15:G130,"SB(SPL)",K15:K130)</f>
        <v>0</v>
      </c>
      <c r="L145" s="1326">
        <f>SUMIF(G15:G130,"SB(SPL)",L15:L130)</f>
        <v>0</v>
      </c>
      <c r="M145" s="1236">
        <f t="shared" si="13"/>
        <v>0</v>
      </c>
      <c r="N145" s="81">
        <f>SUMIF(G15:G130,"SB(SPL)",N15:N130)</f>
        <v>0</v>
      </c>
      <c r="O145" s="63"/>
      <c r="P145" s="64"/>
      <c r="Q145" s="64"/>
      <c r="R145" s="64"/>
      <c r="S145" s="64"/>
    </row>
    <row r="146" spans="1:19" s="1" customFormat="1" ht="12.75" customHeight="1">
      <c r="A146" s="63"/>
      <c r="B146" s="63"/>
      <c r="C146" s="1419" t="s">
        <v>97</v>
      </c>
      <c r="D146" s="1420"/>
      <c r="E146" s="1420"/>
      <c r="F146" s="1420"/>
      <c r="G146" s="1421"/>
      <c r="H146" s="1234">
        <f>SUMIF(G14:G130,"SB(VRL)",H14:H130)</f>
        <v>0</v>
      </c>
      <c r="I146" s="1326">
        <f>SUMIF(G14:G130,"SB(VRL)",I14:I130)</f>
        <v>25.9</v>
      </c>
      <c r="J146" s="1235">
        <f t="shared" si="12"/>
        <v>25.9</v>
      </c>
      <c r="K146" s="1234">
        <f>SUMIF(G15:G130,"SB(VRL)",K15:K130)</f>
        <v>0</v>
      </c>
      <c r="L146" s="1326">
        <f>SUMIF(G15:G130,"SB(VRL)",L15:L130)</f>
        <v>0</v>
      </c>
      <c r="M146" s="1236">
        <f t="shared" si="13"/>
        <v>0</v>
      </c>
      <c r="N146" s="81">
        <f>SUMIF(G15:G130,"SB(VRL)",N15:N130)</f>
        <v>0</v>
      </c>
      <c r="O146" s="63"/>
      <c r="P146" s="64"/>
      <c r="Q146" s="64"/>
      <c r="R146" s="64"/>
      <c r="S146" s="64"/>
    </row>
    <row r="147" spans="1:19" s="1" customFormat="1" ht="13.5" customHeight="1">
      <c r="A147" s="63"/>
      <c r="B147" s="63"/>
      <c r="C147" s="1419" t="s">
        <v>107</v>
      </c>
      <c r="D147" s="1420"/>
      <c r="E147" s="1420"/>
      <c r="F147" s="1420"/>
      <c r="G147" s="1421"/>
      <c r="H147" s="1234">
        <f>SUMIF(G14:G130,"SB(ŽPL)",H14:H130)</f>
        <v>0</v>
      </c>
      <c r="I147" s="1326">
        <f>SUMIF(G14:G130,"SB(ŽPL)",I14:I130)</f>
        <v>0</v>
      </c>
      <c r="J147" s="1235">
        <f t="shared" si="12"/>
        <v>0</v>
      </c>
      <c r="K147" s="1234">
        <f>SUMIF(G15:G130,"SB(ŽPL)",K15:K130)</f>
        <v>0</v>
      </c>
      <c r="L147" s="1326">
        <f>SUMIF(G15:G130,"SB(ŽPL)",L15:L130)</f>
        <v>0</v>
      </c>
      <c r="M147" s="1236">
        <f t="shared" si="13"/>
        <v>0</v>
      </c>
      <c r="N147" s="81">
        <f>SUMIF(G15:G130,"SB(ŽPL)",N15:N130)</f>
        <v>0</v>
      </c>
      <c r="O147" s="63"/>
      <c r="P147" s="64"/>
      <c r="Q147" s="64"/>
      <c r="R147" s="64"/>
      <c r="S147" s="64"/>
    </row>
    <row r="148" spans="1:19" s="1" customFormat="1" ht="12.75" customHeight="1">
      <c r="A148" s="432"/>
      <c r="B148" s="432"/>
      <c r="C148" s="1422" t="s">
        <v>98</v>
      </c>
      <c r="D148" s="1423"/>
      <c r="E148" s="1423"/>
      <c r="F148" s="1423"/>
      <c r="G148" s="1424"/>
      <c r="H148" s="858">
        <f ca="1">H150+H149</f>
        <v>70</v>
      </c>
      <c r="I148" s="1327">
        <f ca="1">I150+I149</f>
        <v>70</v>
      </c>
      <c r="J148" s="1320">
        <f ca="1">I148-H148</f>
        <v>0</v>
      </c>
      <c r="K148" s="858">
        <f>K150+K149</f>
        <v>165</v>
      </c>
      <c r="L148" s="1327">
        <f>L150+L149</f>
        <v>165</v>
      </c>
      <c r="M148" s="1318">
        <f>L148-K148</f>
        <v>0</v>
      </c>
      <c r="N148" s="83">
        <f>N150+N149</f>
        <v>168.4</v>
      </c>
      <c r="O148" s="63"/>
      <c r="P148" s="64"/>
      <c r="Q148" s="64"/>
      <c r="R148" s="64"/>
      <c r="S148" s="64"/>
    </row>
    <row r="149" spans="1:19" s="54" customFormat="1">
      <c r="A149" s="1232"/>
      <c r="B149" s="777"/>
      <c r="C149" s="1425" t="s">
        <v>249</v>
      </c>
      <c r="D149" s="1426"/>
      <c r="E149" s="1426"/>
      <c r="F149" s="1426"/>
      <c r="G149" s="1427"/>
      <c r="H149" s="1229">
        <f>SUMIF(G15:G129,"ES",H15:H129)</f>
        <v>70</v>
      </c>
      <c r="I149" s="1324">
        <f>SUMIF(G15:G129,"ES",I15:I129)</f>
        <v>70</v>
      </c>
      <c r="J149" s="1230">
        <f>I149-H149</f>
        <v>0</v>
      </c>
      <c r="K149" s="1229">
        <f>SUMIF(G42:G130,"ES",K42:K130)</f>
        <v>165</v>
      </c>
      <c r="L149" s="1324">
        <f>SUMIF(G42:G130,"ES",L42:L130)</f>
        <v>165</v>
      </c>
      <c r="M149" s="1231">
        <f>L149-K149</f>
        <v>0</v>
      </c>
      <c r="N149" s="152">
        <f>SUMIF(G42:G130,"ES",N42:N130)</f>
        <v>168.4</v>
      </c>
      <c r="O149" s="432"/>
      <c r="P149" s="63"/>
      <c r="Q149" s="63"/>
      <c r="R149" s="63"/>
      <c r="S149" s="63"/>
    </row>
    <row r="150" spans="1:19" s="1" customFormat="1" ht="16.5" customHeight="1">
      <c r="A150" s="432"/>
      <c r="B150" s="432"/>
      <c r="C150" s="1389" t="s">
        <v>99</v>
      </c>
      <c r="D150" s="1390"/>
      <c r="E150" s="1390"/>
      <c r="F150" s="1390"/>
      <c r="G150" s="1391"/>
      <c r="H150" s="1229">
        <f ca="1">SUMIF(G14:G130,"LRVB",H29:H130)</f>
        <v>0</v>
      </c>
      <c r="I150" s="1324">
        <f ca="1">SUMIF(G14:G130,"LRVB",I29:I130)</f>
        <v>0</v>
      </c>
      <c r="J150" s="1230">
        <f ca="1">I150-H150</f>
        <v>0</v>
      </c>
      <c r="K150" s="1229">
        <f>SUMIF(G14:G130,"LRVB",K14:K130)</f>
        <v>0</v>
      </c>
      <c r="L150" s="1324">
        <f>SUMIF(G14:G130,"LRVB",L14:L130)</f>
        <v>0</v>
      </c>
      <c r="M150" s="1231">
        <f>L150-K150</f>
        <v>0</v>
      </c>
      <c r="N150" s="152">
        <f>SUMIF(G14:G130,"LRVB",N14:N130)</f>
        <v>0</v>
      </c>
      <c r="O150" s="63"/>
      <c r="P150" s="64"/>
      <c r="Q150" s="64"/>
      <c r="R150" s="64"/>
      <c r="S150" s="64"/>
    </row>
    <row r="151" spans="1:19" s="1" customFormat="1" ht="13.5" customHeight="1" thickBot="1">
      <c r="A151" s="432"/>
      <c r="B151" s="432"/>
      <c r="C151" s="1416" t="s">
        <v>100</v>
      </c>
      <c r="D151" s="1417"/>
      <c r="E151" s="1417"/>
      <c r="F151" s="1417"/>
      <c r="G151" s="1418"/>
      <c r="H151" s="859">
        <f ca="1">H148+H136</f>
        <v>12739.899999999998</v>
      </c>
      <c r="I151" s="1328">
        <f ca="1">I148+I136</f>
        <v>13341.899999999998</v>
      </c>
      <c r="J151" s="1328">
        <f ca="1">I151-H151</f>
        <v>602</v>
      </c>
      <c r="K151" s="859">
        <f>K148+K136</f>
        <v>12366.699999999999</v>
      </c>
      <c r="L151" s="1328">
        <f>L148+L136</f>
        <v>13014.3</v>
      </c>
      <c r="M151" s="1328">
        <f>M148+M136</f>
        <v>647.60000000000036</v>
      </c>
      <c r="N151" s="153">
        <f>N148+N136</f>
        <v>13643.8</v>
      </c>
      <c r="O151" s="87"/>
      <c r="P151" s="64"/>
      <c r="Q151" s="64"/>
      <c r="R151" s="64"/>
      <c r="S151" s="64"/>
    </row>
    <row r="152" spans="1:19" s="66" customFormat="1" ht="11.25">
      <c r="A152" s="65"/>
      <c r="B152" s="65"/>
      <c r="C152" s="856"/>
      <c r="D152" s="65"/>
      <c r="E152" s="65"/>
      <c r="F152" s="65"/>
      <c r="G152" s="65"/>
      <c r="H152" s="73"/>
      <c r="I152" s="73"/>
      <c r="J152" s="73"/>
      <c r="K152" s="73"/>
      <c r="L152" s="73"/>
      <c r="M152" s="73"/>
      <c r="N152" s="73"/>
      <c r="O152" s="93"/>
      <c r="P152" s="65"/>
      <c r="Q152" s="65"/>
      <c r="R152" s="65"/>
      <c r="S152" s="65"/>
    </row>
    <row r="153" spans="1:19" s="66" customFormat="1" ht="12.75">
      <c r="A153" s="65"/>
      <c r="B153" s="65"/>
      <c r="C153" s="856"/>
      <c r="D153" s="63"/>
      <c r="E153" s="67"/>
      <c r="F153" s="68"/>
      <c r="G153" s="65"/>
      <c r="H153" s="93"/>
      <c r="I153" s="93"/>
      <c r="J153" s="93"/>
      <c r="K153" s="93"/>
      <c r="L153" s="93"/>
      <c r="M153" s="93"/>
      <c r="N153" s="93"/>
      <c r="O153" s="93"/>
      <c r="P153" s="68"/>
      <c r="Q153" s="68"/>
      <c r="R153" s="68"/>
      <c r="S153" s="68"/>
    </row>
    <row r="154" spans="1:19" s="66" customFormat="1" ht="12.75">
      <c r="A154" s="65"/>
      <c r="B154" s="65"/>
      <c r="C154" s="856"/>
      <c r="D154" s="63"/>
      <c r="E154" s="67"/>
      <c r="F154" s="68"/>
      <c r="G154" s="65"/>
      <c r="H154" s="65"/>
      <c r="I154" s="65"/>
      <c r="J154" s="65"/>
      <c r="K154" s="65"/>
      <c r="L154" s="65"/>
      <c r="M154" s="65"/>
      <c r="N154" s="65"/>
      <c r="O154" s="65"/>
      <c r="P154" s="68"/>
      <c r="Q154" s="68"/>
      <c r="R154" s="68"/>
      <c r="S154" s="68"/>
    </row>
    <row r="155" spans="1:19">
      <c r="H155" s="89"/>
      <c r="I155" s="89"/>
      <c r="J155" s="89"/>
      <c r="K155" s="89"/>
      <c r="L155" s="89"/>
      <c r="M155" s="89"/>
      <c r="N155" s="89"/>
    </row>
    <row r="156" spans="1:19">
      <c r="H156" s="89"/>
      <c r="I156" s="89"/>
      <c r="J156" s="89"/>
      <c r="K156" s="89"/>
      <c r="L156" s="89"/>
      <c r="M156" s="89"/>
      <c r="N156" s="89"/>
    </row>
    <row r="157" spans="1:19">
      <c r="H157" s="185"/>
      <c r="I157" s="185"/>
      <c r="J157" s="185"/>
      <c r="K157" s="185"/>
      <c r="L157" s="185"/>
      <c r="M157" s="185"/>
      <c r="N157" s="185"/>
    </row>
  </sheetData>
  <mergeCells count="164">
    <mergeCell ref="F7:F9"/>
    <mergeCell ref="G7:G9"/>
    <mergeCell ref="H7:H9"/>
    <mergeCell ref="K7:K9"/>
    <mergeCell ref="N7:N9"/>
    <mergeCell ref="O8:O9"/>
    <mergeCell ref="O6:S6"/>
    <mergeCell ref="A7:A9"/>
    <mergeCell ref="B7:B9"/>
    <mergeCell ref="C7:C9"/>
    <mergeCell ref="D7:D9"/>
    <mergeCell ref="E7:E9"/>
    <mergeCell ref="A16:A21"/>
    <mergeCell ref="B16:B21"/>
    <mergeCell ref="C16:C21"/>
    <mergeCell ref="D16:D20"/>
    <mergeCell ref="O18:O20"/>
    <mergeCell ref="D24:D25"/>
    <mergeCell ref="O24:O25"/>
    <mergeCell ref="A10:S10"/>
    <mergeCell ref="A11:S11"/>
    <mergeCell ref="B12:S12"/>
    <mergeCell ref="C13:S13"/>
    <mergeCell ref="D14:D15"/>
    <mergeCell ref="O14:O15"/>
    <mergeCell ref="S14:S21"/>
    <mergeCell ref="S32:S34"/>
    <mergeCell ref="A35:A37"/>
    <mergeCell ref="B35:B37"/>
    <mergeCell ref="C35:C37"/>
    <mergeCell ref="D35:D36"/>
    <mergeCell ref="E35:E37"/>
    <mergeCell ref="F35:F37"/>
    <mergeCell ref="P24:P25"/>
    <mergeCell ref="Q24:Q25"/>
    <mergeCell ref="S24:S25"/>
    <mergeCell ref="A32:A34"/>
    <mergeCell ref="B32:B34"/>
    <mergeCell ref="C32:C34"/>
    <mergeCell ref="D32:D34"/>
    <mergeCell ref="E32:E34"/>
    <mergeCell ref="F32:F34"/>
    <mergeCell ref="O32:O34"/>
    <mergeCell ref="S38:S40"/>
    <mergeCell ref="A41:A42"/>
    <mergeCell ref="B41:B42"/>
    <mergeCell ref="C41:C42"/>
    <mergeCell ref="D41:D42"/>
    <mergeCell ref="E41:E42"/>
    <mergeCell ref="F41:F42"/>
    <mergeCell ref="A38:A40"/>
    <mergeCell ref="B38:B40"/>
    <mergeCell ref="C38:C40"/>
    <mergeCell ref="D38:D40"/>
    <mergeCell ref="E38:E40"/>
    <mergeCell ref="F38:F40"/>
    <mergeCell ref="D43:D44"/>
    <mergeCell ref="D45:D46"/>
    <mergeCell ref="O45:O46"/>
    <mergeCell ref="D47:D51"/>
    <mergeCell ref="D52:D53"/>
    <mergeCell ref="A55:A57"/>
    <mergeCell ref="B55:B57"/>
    <mergeCell ref="C55:C57"/>
    <mergeCell ref="D55:D57"/>
    <mergeCell ref="E55:E57"/>
    <mergeCell ref="D60:D63"/>
    <mergeCell ref="D65:D66"/>
    <mergeCell ref="O65:O66"/>
    <mergeCell ref="D67:D68"/>
    <mergeCell ref="D69:D70"/>
    <mergeCell ref="D73:D74"/>
    <mergeCell ref="F55:F57"/>
    <mergeCell ref="O55:O57"/>
    <mergeCell ref="A58:A59"/>
    <mergeCell ref="B58:B59"/>
    <mergeCell ref="C58:C59"/>
    <mergeCell ref="D58:D59"/>
    <mergeCell ref="E58:E59"/>
    <mergeCell ref="F58:F59"/>
    <mergeCell ref="D78:D81"/>
    <mergeCell ref="O79:O80"/>
    <mergeCell ref="O83:O84"/>
    <mergeCell ref="A87:A88"/>
    <mergeCell ref="B87:B88"/>
    <mergeCell ref="C87:C88"/>
    <mergeCell ref="D87:D88"/>
    <mergeCell ref="E87:E88"/>
    <mergeCell ref="F87:F88"/>
    <mergeCell ref="C102:S102"/>
    <mergeCell ref="A104:A105"/>
    <mergeCell ref="B104:B105"/>
    <mergeCell ref="C104:C105"/>
    <mergeCell ref="D104:D105"/>
    <mergeCell ref="E104:E105"/>
    <mergeCell ref="F104:F105"/>
    <mergeCell ref="A89:A90"/>
    <mergeCell ref="B89:B90"/>
    <mergeCell ref="C89:C90"/>
    <mergeCell ref="C91:G91"/>
    <mergeCell ref="C92:S92"/>
    <mergeCell ref="D93:D94"/>
    <mergeCell ref="E93:E99"/>
    <mergeCell ref="O104:O105"/>
    <mergeCell ref="S89:S90"/>
    <mergeCell ref="A125:A127"/>
    <mergeCell ref="B125:B127"/>
    <mergeCell ref="C125:C127"/>
    <mergeCell ref="D125:D127"/>
    <mergeCell ref="E125:E127"/>
    <mergeCell ref="A106:A110"/>
    <mergeCell ref="B106:B110"/>
    <mergeCell ref="C106:C110"/>
    <mergeCell ref="D106:D107"/>
    <mergeCell ref="E106:E107"/>
    <mergeCell ref="C111:G111"/>
    <mergeCell ref="O130:S130"/>
    <mergeCell ref="C133:G133"/>
    <mergeCell ref="C135:G135"/>
    <mergeCell ref="C136:G136"/>
    <mergeCell ref="C137:G137"/>
    <mergeCell ref="F125:F127"/>
    <mergeCell ref="O126:O127"/>
    <mergeCell ref="C128:G128"/>
    <mergeCell ref="O128:S128"/>
    <mergeCell ref="B129:G129"/>
    <mergeCell ref="O129:S129"/>
    <mergeCell ref="C150:G150"/>
    <mergeCell ref="C151:G151"/>
    <mergeCell ref="I7:I9"/>
    <mergeCell ref="L7:L9"/>
    <mergeCell ref="J7:J9"/>
    <mergeCell ref="C144:G144"/>
    <mergeCell ref="C145:G145"/>
    <mergeCell ref="C146:G146"/>
    <mergeCell ref="C147:G147"/>
    <mergeCell ref="C148:G148"/>
    <mergeCell ref="C149:G149"/>
    <mergeCell ref="C138:G138"/>
    <mergeCell ref="C139:G139"/>
    <mergeCell ref="C140:G140"/>
    <mergeCell ref="C141:G141"/>
    <mergeCell ref="C142:G142"/>
    <mergeCell ref="C143:G143"/>
    <mergeCell ref="B130:G130"/>
    <mergeCell ref="C112:S112"/>
    <mergeCell ref="D113:D114"/>
    <mergeCell ref="D118:D119"/>
    <mergeCell ref="O118:O119"/>
    <mergeCell ref="D120:D121"/>
    <mergeCell ref="C101:G101"/>
    <mergeCell ref="I3:N3"/>
    <mergeCell ref="H4:N4"/>
    <mergeCell ref="G5:O5"/>
    <mergeCell ref="R24:R25"/>
    <mergeCell ref="R32:R34"/>
    <mergeCell ref="R38:R40"/>
    <mergeCell ref="M7:M9"/>
    <mergeCell ref="O7:R7"/>
    <mergeCell ref="P8:R8"/>
    <mergeCell ref="O38:O40"/>
    <mergeCell ref="Q38:Q40"/>
    <mergeCell ref="Q32:Q34"/>
    <mergeCell ref="O30:O31"/>
  </mergeCells>
  <printOptions horizontalCentered="1"/>
  <pageMargins left="0.19685039370078741" right="0.19685039370078741" top="0.59055118110236227" bottom="0.19685039370078741" header="0" footer="0"/>
  <pageSetup paperSize="9" scale="69" orientation="landscape" r:id="rId1"/>
  <rowBreaks count="2" manualBreakCount="2">
    <brk id="91" max="18" man="1"/>
    <brk id="124"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1"/>
  <sheetViews>
    <sheetView topLeftCell="A13" zoomScaleNormal="100" zoomScaleSheetLayoutView="100" workbookViewId="0"/>
  </sheetViews>
  <sheetFormatPr defaultColWidth="9.140625" defaultRowHeight="15"/>
  <cols>
    <col min="1" max="1" width="3" style="88" customWidth="1"/>
    <col min="2" max="2" width="2.7109375" style="88" customWidth="1"/>
    <col min="3" max="3" width="3" style="88" customWidth="1"/>
    <col min="4" max="4" width="2.7109375" style="88" customWidth="1"/>
    <col min="5" max="5" width="34" style="88" customWidth="1"/>
    <col min="6" max="6" width="3.140625" style="88" customWidth="1"/>
    <col min="7" max="7" width="0.140625" style="88" hidden="1" customWidth="1"/>
    <col min="8" max="8" width="4.28515625" style="88" customWidth="1"/>
    <col min="9" max="9" width="10.85546875" style="88" customWidth="1"/>
    <col min="10" max="10" width="9.140625" style="88"/>
    <col min="11" max="11" width="9" style="88" customWidth="1"/>
    <col min="12" max="12" width="8.7109375" style="88" customWidth="1"/>
    <col min="13" max="13" width="8.28515625" style="88" customWidth="1"/>
    <col min="14" max="14" width="7.85546875" style="88" customWidth="1"/>
    <col min="15" max="15" width="7" style="88" customWidth="1"/>
    <col min="16" max="16" width="7.85546875" style="88" customWidth="1"/>
    <col min="17" max="17" width="8.7109375" style="88" customWidth="1"/>
    <col min="18" max="18" width="8.5703125" style="88" customWidth="1"/>
    <col min="19" max="19" width="36.5703125" style="88" customWidth="1"/>
    <col min="20" max="23" width="4.5703125" style="88" customWidth="1"/>
    <col min="24" max="24" width="9.140625" style="923"/>
    <col min="25" max="16384" width="9.140625" style="88"/>
  </cols>
  <sheetData>
    <row r="1" spans="1:24" ht="14.25" customHeight="1">
      <c r="S1" s="1753" t="s">
        <v>167</v>
      </c>
      <c r="T1" s="1754"/>
      <c r="U1" s="1754"/>
      <c r="V1" s="1754"/>
      <c r="W1" s="1754"/>
    </row>
    <row r="2" spans="1:24" s="1" customFormat="1" ht="15" customHeight="1">
      <c r="A2" s="405"/>
      <c r="B2" s="405"/>
      <c r="C2" s="405"/>
      <c r="D2" s="405"/>
      <c r="E2" s="1584" t="s">
        <v>202</v>
      </c>
      <c r="F2" s="1584"/>
      <c r="G2" s="1584"/>
      <c r="H2" s="1584"/>
      <c r="I2" s="1584"/>
      <c r="J2" s="1584"/>
      <c r="K2" s="1584"/>
      <c r="L2" s="1584"/>
      <c r="M2" s="1584"/>
      <c r="N2" s="1584"/>
      <c r="O2" s="1584"/>
      <c r="P2" s="1584"/>
      <c r="Q2" s="1584"/>
      <c r="R2" s="1584"/>
      <c r="S2" s="1584"/>
      <c r="T2" s="405"/>
      <c r="U2" s="405"/>
      <c r="V2" s="405"/>
      <c r="W2" s="405"/>
      <c r="X2" s="450"/>
    </row>
    <row r="3" spans="1:24" s="1" customFormat="1">
      <c r="A3" s="405"/>
      <c r="B3" s="405"/>
      <c r="C3" s="405"/>
      <c r="D3" s="405"/>
      <c r="E3" s="1585" t="s">
        <v>132</v>
      </c>
      <c r="F3" s="1586"/>
      <c r="G3" s="1586"/>
      <c r="H3" s="1586"/>
      <c r="I3" s="1586"/>
      <c r="J3" s="1586"/>
      <c r="K3" s="1586"/>
      <c r="L3" s="1586"/>
      <c r="M3" s="1586"/>
      <c r="N3" s="1586"/>
      <c r="O3" s="1586"/>
      <c r="P3" s="1586"/>
      <c r="Q3" s="1586"/>
      <c r="R3" s="1586"/>
      <c r="S3" s="1586"/>
      <c r="T3" s="405"/>
      <c r="U3" s="405"/>
      <c r="V3" s="405"/>
      <c r="W3" s="405"/>
      <c r="X3" s="450"/>
    </row>
    <row r="4" spans="1:24" s="1" customFormat="1" ht="15" customHeight="1">
      <c r="A4" s="1587" t="s">
        <v>129</v>
      </c>
      <c r="B4" s="1587"/>
      <c r="C4" s="1587"/>
      <c r="D4" s="1587"/>
      <c r="E4" s="1587"/>
      <c r="F4" s="1587"/>
      <c r="G4" s="1587"/>
      <c r="H4" s="1587"/>
      <c r="I4" s="1587"/>
      <c r="J4" s="1587"/>
      <c r="K4" s="1587"/>
      <c r="L4" s="1587"/>
      <c r="M4" s="1587"/>
      <c r="N4" s="1587"/>
      <c r="O4" s="1587"/>
      <c r="P4" s="1587"/>
      <c r="Q4" s="1587"/>
      <c r="R4" s="1587"/>
      <c r="S4" s="1587"/>
      <c r="T4" s="1587"/>
      <c r="U4" s="1587"/>
      <c r="V4" s="1587"/>
      <c r="W4" s="1587"/>
      <c r="X4" s="450"/>
    </row>
    <row r="5" spans="1:24" s="1" customFormat="1" ht="13.5" thickBot="1">
      <c r="F5" s="2"/>
      <c r="G5" s="2"/>
      <c r="H5" s="3"/>
      <c r="S5" s="1588" t="s">
        <v>130</v>
      </c>
      <c r="T5" s="1588"/>
      <c r="U5" s="1588"/>
      <c r="V5" s="1588"/>
      <c r="W5" s="1588"/>
      <c r="X5" s="450"/>
    </row>
    <row r="6" spans="1:24" s="54" customFormat="1" ht="50.25" customHeight="1">
      <c r="A6" s="1589" t="s">
        <v>0</v>
      </c>
      <c r="B6" s="1592" t="s">
        <v>1</v>
      </c>
      <c r="C6" s="1592" t="s">
        <v>2</v>
      </c>
      <c r="D6" s="1592" t="s">
        <v>3</v>
      </c>
      <c r="E6" s="1598" t="s">
        <v>4</v>
      </c>
      <c r="F6" s="1557" t="s">
        <v>5</v>
      </c>
      <c r="G6" s="1767" t="s">
        <v>131</v>
      </c>
      <c r="H6" s="1560" t="s">
        <v>6</v>
      </c>
      <c r="I6" s="1770" t="s">
        <v>7</v>
      </c>
      <c r="J6" s="1563" t="s">
        <v>8</v>
      </c>
      <c r="K6" s="1773" t="s">
        <v>203</v>
      </c>
      <c r="L6" s="1775" t="s">
        <v>204</v>
      </c>
      <c r="M6" s="1758" t="s">
        <v>205</v>
      </c>
      <c r="N6" s="1759"/>
      <c r="O6" s="1759"/>
      <c r="P6" s="1760"/>
      <c r="Q6" s="1755" t="s">
        <v>159</v>
      </c>
      <c r="R6" s="1755" t="s">
        <v>206</v>
      </c>
      <c r="S6" s="1615" t="s">
        <v>9</v>
      </c>
      <c r="T6" s="1616"/>
      <c r="U6" s="1616"/>
      <c r="V6" s="1616"/>
      <c r="W6" s="1617"/>
      <c r="X6" s="43"/>
    </row>
    <row r="7" spans="1:24" s="54" customFormat="1" ht="18.75" customHeight="1">
      <c r="A7" s="1590"/>
      <c r="B7" s="1593"/>
      <c r="C7" s="1593"/>
      <c r="D7" s="1593"/>
      <c r="E7" s="1599"/>
      <c r="F7" s="1558"/>
      <c r="G7" s="1768"/>
      <c r="H7" s="1561"/>
      <c r="I7" s="1771"/>
      <c r="J7" s="1564"/>
      <c r="K7" s="1774"/>
      <c r="L7" s="1776"/>
      <c r="M7" s="1761" t="s">
        <v>160</v>
      </c>
      <c r="N7" s="1763" t="s">
        <v>161</v>
      </c>
      <c r="O7" s="1764"/>
      <c r="P7" s="1765" t="s">
        <v>162</v>
      </c>
      <c r="Q7" s="1756"/>
      <c r="R7" s="1756"/>
      <c r="S7" s="1618" t="s">
        <v>4</v>
      </c>
      <c r="T7" s="1763" t="s">
        <v>10</v>
      </c>
      <c r="U7" s="1620"/>
      <c r="V7" s="1620"/>
      <c r="W7" s="1621"/>
      <c r="X7" s="43"/>
    </row>
    <row r="8" spans="1:24" s="54" customFormat="1" ht="72.75" customHeight="1" thickBot="1">
      <c r="A8" s="1591"/>
      <c r="B8" s="1594"/>
      <c r="C8" s="1594"/>
      <c r="D8" s="1594"/>
      <c r="E8" s="1600"/>
      <c r="F8" s="1559"/>
      <c r="G8" s="1769"/>
      <c r="H8" s="1562"/>
      <c r="I8" s="1772"/>
      <c r="J8" s="1565"/>
      <c r="K8" s="1774"/>
      <c r="L8" s="1777"/>
      <c r="M8" s="1762"/>
      <c r="N8" s="196" t="s">
        <v>160</v>
      </c>
      <c r="O8" s="197" t="s">
        <v>163</v>
      </c>
      <c r="P8" s="1766"/>
      <c r="Q8" s="1757"/>
      <c r="R8" s="1757"/>
      <c r="S8" s="1619"/>
      <c r="T8" s="198" t="s">
        <v>164</v>
      </c>
      <c r="U8" s="199" t="s">
        <v>165</v>
      </c>
      <c r="V8" s="199" t="s">
        <v>166</v>
      </c>
      <c r="W8" s="200" t="s">
        <v>207</v>
      </c>
      <c r="X8" s="43"/>
    </row>
    <row r="9" spans="1:24" s="1" customFormat="1" ht="15.75" customHeight="1">
      <c r="A9" s="1601" t="s">
        <v>11</v>
      </c>
      <c r="B9" s="1602"/>
      <c r="C9" s="1602"/>
      <c r="D9" s="1602"/>
      <c r="E9" s="1602"/>
      <c r="F9" s="1602"/>
      <c r="G9" s="1602"/>
      <c r="H9" s="1602"/>
      <c r="I9" s="1602"/>
      <c r="J9" s="1602"/>
      <c r="K9" s="1602"/>
      <c r="L9" s="1602"/>
      <c r="M9" s="1602"/>
      <c r="N9" s="1602"/>
      <c r="O9" s="1602"/>
      <c r="P9" s="1602"/>
      <c r="Q9" s="1602"/>
      <c r="R9" s="1602"/>
      <c r="S9" s="1602"/>
      <c r="T9" s="1602"/>
      <c r="U9" s="1602"/>
      <c r="V9" s="1602"/>
      <c r="W9" s="1603"/>
      <c r="X9" s="450"/>
    </row>
    <row r="10" spans="1:24" s="1" customFormat="1" ht="14.25" customHeight="1">
      <c r="A10" s="1604" t="s">
        <v>12</v>
      </c>
      <c r="B10" s="1605"/>
      <c r="C10" s="1605"/>
      <c r="D10" s="1605"/>
      <c r="E10" s="1605"/>
      <c r="F10" s="1605"/>
      <c r="G10" s="1605"/>
      <c r="H10" s="1605"/>
      <c r="I10" s="1605"/>
      <c r="J10" s="1605"/>
      <c r="K10" s="1605"/>
      <c r="L10" s="1605"/>
      <c r="M10" s="1605"/>
      <c r="N10" s="1605"/>
      <c r="O10" s="1605"/>
      <c r="P10" s="1605"/>
      <c r="Q10" s="1605"/>
      <c r="R10" s="1605"/>
      <c r="S10" s="1605"/>
      <c r="T10" s="1605"/>
      <c r="U10" s="1605"/>
      <c r="V10" s="1605"/>
      <c r="W10" s="1606"/>
      <c r="X10" s="450"/>
    </row>
    <row r="11" spans="1:24" s="1" customFormat="1" ht="14.25" customHeight="1">
      <c r="A11" s="5" t="s">
        <v>13</v>
      </c>
      <c r="B11" s="1607" t="s">
        <v>14</v>
      </c>
      <c r="C11" s="1607"/>
      <c r="D11" s="1607"/>
      <c r="E11" s="1607"/>
      <c r="F11" s="1607"/>
      <c r="G11" s="1607"/>
      <c r="H11" s="1607"/>
      <c r="I11" s="1607"/>
      <c r="J11" s="1607"/>
      <c r="K11" s="1607"/>
      <c r="L11" s="1607"/>
      <c r="M11" s="1607"/>
      <c r="N11" s="1607"/>
      <c r="O11" s="1607"/>
      <c r="P11" s="1607"/>
      <c r="Q11" s="1607"/>
      <c r="R11" s="1607"/>
      <c r="S11" s="1607"/>
      <c r="T11" s="1607"/>
      <c r="U11" s="1607"/>
      <c r="V11" s="1607"/>
      <c r="W11" s="1608"/>
      <c r="X11" s="450"/>
    </row>
    <row r="12" spans="1:24" s="1" customFormat="1" ht="15.75" customHeight="1">
      <c r="A12" s="6" t="s">
        <v>13</v>
      </c>
      <c r="B12" s="7" t="s">
        <v>13</v>
      </c>
      <c r="C12" s="1609" t="s">
        <v>15</v>
      </c>
      <c r="D12" s="1610"/>
      <c r="E12" s="1610"/>
      <c r="F12" s="1610"/>
      <c r="G12" s="1610"/>
      <c r="H12" s="1610"/>
      <c r="I12" s="1610"/>
      <c r="J12" s="1610"/>
      <c r="K12" s="1610"/>
      <c r="L12" s="1610"/>
      <c r="M12" s="1610"/>
      <c r="N12" s="1610"/>
      <c r="O12" s="1610"/>
      <c r="P12" s="1610"/>
      <c r="Q12" s="1610"/>
      <c r="R12" s="1610"/>
      <c r="S12" s="1610"/>
      <c r="T12" s="1610"/>
      <c r="U12" s="1610"/>
      <c r="V12" s="1610"/>
      <c r="W12" s="1652"/>
      <c r="X12" s="450"/>
    </row>
    <row r="13" spans="1:24" s="4" customFormat="1" ht="25.5" customHeight="1">
      <c r="A13" s="8" t="s">
        <v>13</v>
      </c>
      <c r="B13" s="9" t="s">
        <v>13</v>
      </c>
      <c r="C13" s="571" t="s">
        <v>13</v>
      </c>
      <c r="D13" s="1003"/>
      <c r="E13" s="86" t="s">
        <v>16</v>
      </c>
      <c r="F13" s="10"/>
      <c r="G13" s="84"/>
      <c r="H13" s="76"/>
      <c r="I13" s="160"/>
      <c r="J13" s="124"/>
      <c r="K13" s="125"/>
      <c r="L13" s="125"/>
      <c r="M13" s="377"/>
      <c r="N13" s="378"/>
      <c r="O13" s="378"/>
      <c r="P13" s="379"/>
      <c r="Q13" s="377"/>
      <c r="R13" s="380"/>
      <c r="S13" s="1026"/>
      <c r="T13" s="239"/>
      <c r="U13" s="260"/>
      <c r="V13" s="467"/>
      <c r="W13" s="334"/>
      <c r="X13" s="31"/>
    </row>
    <row r="14" spans="1:24" s="4" customFormat="1" ht="15.6" customHeight="1">
      <c r="A14" s="11"/>
      <c r="B14" s="12"/>
      <c r="C14" s="572"/>
      <c r="D14" s="977" t="s">
        <v>13</v>
      </c>
      <c r="E14" s="1511" t="s">
        <v>17</v>
      </c>
      <c r="F14" s="1810"/>
      <c r="G14" s="1676" t="s">
        <v>133</v>
      </c>
      <c r="H14" s="1812" t="s">
        <v>18</v>
      </c>
      <c r="I14" s="1778" t="s">
        <v>19</v>
      </c>
      <c r="J14" s="26" t="s">
        <v>20</v>
      </c>
      <c r="K14" s="118">
        <v>5520.4</v>
      </c>
      <c r="L14" s="118">
        <v>5520.4</v>
      </c>
      <c r="M14" s="1334">
        <f>+N14</f>
        <v>5668.7999999999993</v>
      </c>
      <c r="N14" s="1335">
        <f>5668.5-0.1+0.4</f>
        <v>5668.7999999999993</v>
      </c>
      <c r="O14" s="1335">
        <f>4335.9+0.3</f>
        <v>4336.2</v>
      </c>
      <c r="P14" s="207"/>
      <c r="Q14" s="1334">
        <f>5670+0.4+25.9</f>
        <v>5696.2999999999993</v>
      </c>
      <c r="R14" s="1350">
        <f>5670+0.4+25.9</f>
        <v>5696.2999999999993</v>
      </c>
      <c r="S14" s="1577" t="s">
        <v>153</v>
      </c>
      <c r="T14" s="261">
        <f>439.5+5+5</f>
        <v>449.5</v>
      </c>
      <c r="U14" s="240">
        <v>456.5</v>
      </c>
      <c r="V14" s="240">
        <v>456.5</v>
      </c>
      <c r="W14" s="302">
        <v>456.5</v>
      </c>
      <c r="X14" s="31"/>
    </row>
    <row r="15" spans="1:24" s="4" customFormat="1" ht="15.6" customHeight="1">
      <c r="A15" s="11"/>
      <c r="B15" s="12"/>
      <c r="C15" s="572"/>
      <c r="D15" s="978"/>
      <c r="E15" s="1528"/>
      <c r="F15" s="1811"/>
      <c r="G15" s="1813"/>
      <c r="H15" s="1555"/>
      <c r="I15" s="1779"/>
      <c r="J15" s="19" t="s">
        <v>20</v>
      </c>
      <c r="K15" s="119"/>
      <c r="L15" s="119"/>
      <c r="M15" s="95">
        <f>26.5+96.8</f>
        <v>123.3</v>
      </c>
      <c r="N15" s="147">
        <f>26.5+96.8</f>
        <v>123.3</v>
      </c>
      <c r="O15" s="147">
        <f>20.3+73.9</f>
        <v>94.2</v>
      </c>
      <c r="P15" s="1029"/>
      <c r="Q15" s="929">
        <v>123.3</v>
      </c>
      <c r="R15" s="549">
        <v>123.3</v>
      </c>
      <c r="S15" s="1547"/>
      <c r="T15" s="262"/>
      <c r="U15" s="241"/>
      <c r="V15" s="241"/>
      <c r="W15" s="335"/>
      <c r="X15" s="31"/>
    </row>
    <row r="16" spans="1:24" s="4" customFormat="1" ht="15.6" customHeight="1">
      <c r="A16" s="13"/>
      <c r="B16" s="14"/>
      <c r="C16" s="573"/>
      <c r="D16" s="978"/>
      <c r="E16" s="1809"/>
      <c r="F16" s="1811"/>
      <c r="G16" s="1814"/>
      <c r="H16" s="1555"/>
      <c r="I16" s="1779"/>
      <c r="J16" s="19" t="s">
        <v>43</v>
      </c>
      <c r="K16" s="119"/>
      <c r="L16" s="119"/>
      <c r="M16" s="95">
        <v>6</v>
      </c>
      <c r="N16" s="147">
        <v>6</v>
      </c>
      <c r="O16" s="281">
        <v>4.5999999999999996</v>
      </c>
      <c r="P16" s="938"/>
      <c r="Q16" s="95">
        <v>6</v>
      </c>
      <c r="R16" s="119">
        <v>6</v>
      </c>
      <c r="S16" s="1547"/>
      <c r="T16" s="262"/>
      <c r="U16" s="262"/>
      <c r="V16" s="241"/>
      <c r="W16" s="335"/>
      <c r="X16" s="31"/>
    </row>
    <row r="17" spans="1:30" s="4" customFormat="1" ht="15.6" customHeight="1">
      <c r="A17" s="13"/>
      <c r="B17" s="15"/>
      <c r="C17" s="574"/>
      <c r="D17" s="1330"/>
      <c r="E17" s="1332"/>
      <c r="F17" s="1333"/>
      <c r="G17" s="1814"/>
      <c r="H17" s="1330"/>
      <c r="I17" s="1779"/>
      <c r="J17" s="19" t="s">
        <v>44</v>
      </c>
      <c r="K17" s="119"/>
      <c r="L17" s="119"/>
      <c r="M17" s="428">
        <v>25.9</v>
      </c>
      <c r="N17" s="429">
        <v>25.9</v>
      </c>
      <c r="O17" s="1336">
        <v>19.8</v>
      </c>
      <c r="P17" s="938"/>
      <c r="Q17" s="95"/>
      <c r="R17" s="119"/>
      <c r="S17" s="1331"/>
      <c r="T17" s="262"/>
      <c r="U17" s="262"/>
      <c r="V17" s="241"/>
      <c r="W17" s="335"/>
      <c r="X17" s="31"/>
    </row>
    <row r="18" spans="1:30" s="4" customFormat="1" ht="15.6" customHeight="1">
      <c r="A18" s="13"/>
      <c r="B18" s="15"/>
      <c r="C18" s="574"/>
      <c r="D18" s="978"/>
      <c r="E18" s="975"/>
      <c r="F18" s="976"/>
      <c r="G18" s="1814"/>
      <c r="H18" s="978"/>
      <c r="I18" s="1779"/>
      <c r="J18" s="19" t="s">
        <v>20</v>
      </c>
      <c r="K18" s="119">
        <v>5.8</v>
      </c>
      <c r="L18" s="119">
        <v>5.8</v>
      </c>
      <c r="M18" s="95"/>
      <c r="N18" s="281"/>
      <c r="O18" s="281"/>
      <c r="P18" s="938"/>
      <c r="Q18" s="95"/>
      <c r="R18" s="119"/>
      <c r="S18" s="1019"/>
      <c r="T18" s="262"/>
      <c r="U18" s="262"/>
      <c r="V18" s="241"/>
      <c r="W18" s="335"/>
      <c r="X18" s="31"/>
    </row>
    <row r="19" spans="1:30" s="4" customFormat="1" ht="15.6" customHeight="1">
      <c r="A19" s="13"/>
      <c r="B19" s="15"/>
      <c r="C19" s="574"/>
      <c r="D19" s="978"/>
      <c r="E19" s="951"/>
      <c r="F19" s="976"/>
      <c r="G19" s="1815"/>
      <c r="H19" s="978"/>
      <c r="I19" s="1780"/>
      <c r="J19" s="16" t="s">
        <v>21</v>
      </c>
      <c r="K19" s="126">
        <v>795.1</v>
      </c>
      <c r="L19" s="126">
        <v>848.3</v>
      </c>
      <c r="M19" s="1337">
        <f>+N19+P19</f>
        <v>618.90000000000009</v>
      </c>
      <c r="N19" s="1338">
        <f>599.7+19.2</f>
        <v>618.90000000000009</v>
      </c>
      <c r="O19" s="1338">
        <f>422.2+14.7</f>
        <v>436.9</v>
      </c>
      <c r="P19" s="936"/>
      <c r="Q19" s="1337">
        <v>618.9</v>
      </c>
      <c r="R19" s="1353">
        <v>618.9</v>
      </c>
      <c r="S19" s="109"/>
      <c r="T19" s="263"/>
      <c r="U19" s="263"/>
      <c r="V19" s="242"/>
      <c r="W19" s="336"/>
      <c r="X19" s="31"/>
    </row>
    <row r="20" spans="1:30" s="1" customFormat="1" ht="15.6" customHeight="1">
      <c r="A20" s="1468"/>
      <c r="B20" s="1553"/>
      <c r="C20" s="1715"/>
      <c r="D20" s="977" t="s">
        <v>22</v>
      </c>
      <c r="E20" s="1511" t="s">
        <v>226</v>
      </c>
      <c r="F20" s="707"/>
      <c r="G20" s="979" t="s">
        <v>133</v>
      </c>
      <c r="H20" s="977" t="s">
        <v>18</v>
      </c>
      <c r="I20" s="953" t="s">
        <v>23</v>
      </c>
      <c r="J20" s="17" t="s">
        <v>20</v>
      </c>
      <c r="K20" s="127">
        <v>711.7</v>
      </c>
      <c r="L20" s="127">
        <f>711.7-2.8</f>
        <v>708.90000000000009</v>
      </c>
      <c r="M20" s="135">
        <f>N20+P20</f>
        <v>782.69999999999993</v>
      </c>
      <c r="N20" s="725">
        <f>113.5+624.9</f>
        <v>738.4</v>
      </c>
      <c r="O20" s="725"/>
      <c r="P20" s="937">
        <f>44.3</f>
        <v>44.3</v>
      </c>
      <c r="Q20" s="135">
        <v>593.20000000000005</v>
      </c>
      <c r="R20" s="118">
        <v>593.20000000000005</v>
      </c>
      <c r="S20" s="1023"/>
      <c r="T20" s="274"/>
      <c r="U20" s="274"/>
      <c r="V20" s="254"/>
      <c r="W20" s="309"/>
      <c r="X20" s="450"/>
    </row>
    <row r="21" spans="1:30" s="1" customFormat="1" ht="15.6" customHeight="1">
      <c r="A21" s="1468"/>
      <c r="B21" s="1553"/>
      <c r="C21" s="1715"/>
      <c r="D21" s="978"/>
      <c r="E21" s="1526"/>
      <c r="F21" s="847"/>
      <c r="G21" s="980"/>
      <c r="H21" s="978"/>
      <c r="I21" s="950"/>
      <c r="J21" s="19" t="s">
        <v>24</v>
      </c>
      <c r="K21" s="119">
        <v>5.0999999999999996</v>
      </c>
      <c r="L21" s="119">
        <v>5.0999999999999996</v>
      </c>
      <c r="M21" s="95">
        <v>3.3</v>
      </c>
      <c r="N21" s="281">
        <v>3.3</v>
      </c>
      <c r="O21" s="281"/>
      <c r="P21" s="938"/>
      <c r="Q21" s="119"/>
      <c r="R21" s="119"/>
      <c r="S21" s="1019"/>
      <c r="T21" s="913"/>
      <c r="U21" s="913"/>
      <c r="V21" s="970"/>
      <c r="W21" s="1016"/>
      <c r="X21" s="450"/>
    </row>
    <row r="22" spans="1:30" s="1" customFormat="1" ht="15.6" customHeight="1">
      <c r="A22" s="1468"/>
      <c r="B22" s="1553"/>
      <c r="C22" s="1715"/>
      <c r="D22" s="978"/>
      <c r="E22" s="1526"/>
      <c r="F22" s="847"/>
      <c r="G22" s="980"/>
      <c r="H22" s="978"/>
      <c r="I22" s="950"/>
      <c r="J22" s="19" t="s">
        <v>25</v>
      </c>
      <c r="K22" s="119">
        <v>0.1</v>
      </c>
      <c r="L22" s="119">
        <v>0.1</v>
      </c>
      <c r="M22" s="95"/>
      <c r="N22" s="281"/>
      <c r="O22" s="147"/>
      <c r="P22" s="208"/>
      <c r="Q22" s="119"/>
      <c r="R22" s="119"/>
      <c r="S22" s="1019"/>
      <c r="T22" s="913"/>
      <c r="U22" s="913"/>
      <c r="V22" s="970"/>
      <c r="W22" s="1016"/>
      <c r="X22" s="450"/>
    </row>
    <row r="23" spans="1:30" s="1" customFormat="1" ht="15.6" customHeight="1">
      <c r="A23" s="1468"/>
      <c r="B23" s="1553"/>
      <c r="C23" s="1715"/>
      <c r="D23" s="978"/>
      <c r="E23" s="1526"/>
      <c r="F23" s="847"/>
      <c r="G23" s="980"/>
      <c r="H23" s="978"/>
      <c r="I23" s="950"/>
      <c r="J23" s="19" t="s">
        <v>158</v>
      </c>
      <c r="K23" s="119">
        <v>5.4</v>
      </c>
      <c r="L23" s="119">
        <v>5.4</v>
      </c>
      <c r="M23" s="95">
        <f>P23+N23</f>
        <v>12.4</v>
      </c>
      <c r="N23" s="147"/>
      <c r="O23" s="147"/>
      <c r="P23" s="208">
        <v>12.4</v>
      </c>
      <c r="Q23" s="119"/>
      <c r="R23" s="119"/>
      <c r="S23" s="944"/>
      <c r="T23" s="913"/>
      <c r="U23" s="913"/>
      <c r="V23" s="970"/>
      <c r="W23" s="1016"/>
      <c r="X23" s="450"/>
    </row>
    <row r="24" spans="1:30" s="1" customFormat="1" ht="15.95" customHeight="1">
      <c r="A24" s="1468"/>
      <c r="B24" s="1553"/>
      <c r="C24" s="1715"/>
      <c r="D24" s="1003"/>
      <c r="E24" s="1526"/>
      <c r="F24" s="847"/>
      <c r="G24" s="980"/>
      <c r="H24" s="978"/>
      <c r="I24" s="950"/>
      <c r="J24" s="16"/>
      <c r="K24" s="1027"/>
      <c r="L24" s="1027"/>
      <c r="M24" s="95"/>
      <c r="N24" s="281"/>
      <c r="O24" s="281"/>
      <c r="P24" s="938"/>
      <c r="Q24" s="95"/>
      <c r="R24" s="119"/>
      <c r="S24" s="865" t="s">
        <v>276</v>
      </c>
      <c r="T24" s="1028"/>
      <c r="U24" s="269">
        <v>3</v>
      </c>
      <c r="V24" s="475">
        <v>2</v>
      </c>
      <c r="W24" s="461">
        <v>2</v>
      </c>
      <c r="X24" s="450"/>
    </row>
    <row r="25" spans="1:30" s="1" customFormat="1" ht="27" customHeight="1">
      <c r="A25" s="1468"/>
      <c r="B25" s="1553"/>
      <c r="C25" s="1715"/>
      <c r="D25" s="978"/>
      <c r="E25" s="951"/>
      <c r="F25" s="847"/>
      <c r="G25" s="981"/>
      <c r="H25" s="978"/>
      <c r="I25" s="950"/>
      <c r="J25" s="19"/>
      <c r="K25" s="119"/>
      <c r="L25" s="119"/>
      <c r="M25" s="95"/>
      <c r="N25" s="147"/>
      <c r="O25" s="147"/>
      <c r="P25" s="208"/>
      <c r="Q25" s="119"/>
      <c r="R25" s="208"/>
      <c r="S25" s="865" t="s">
        <v>309</v>
      </c>
      <c r="T25" s="249">
        <v>320</v>
      </c>
      <c r="U25" s="269">
        <v>320</v>
      </c>
      <c r="V25" s="475">
        <v>320</v>
      </c>
      <c r="W25" s="461">
        <v>320</v>
      </c>
      <c r="X25" s="450"/>
      <c r="Y25" s="395"/>
      <c r="Z25" s="395"/>
      <c r="AA25" s="395"/>
      <c r="AB25" s="395"/>
      <c r="AC25" s="1088"/>
      <c r="AD25" s="1088"/>
    </row>
    <row r="26" spans="1:30" s="1" customFormat="1" ht="18" customHeight="1">
      <c r="A26" s="1468"/>
      <c r="B26" s="1553"/>
      <c r="C26" s="1715"/>
      <c r="D26" s="1003"/>
      <c r="E26" s="951"/>
      <c r="F26" s="847"/>
      <c r="G26" s="980"/>
      <c r="H26" s="978"/>
      <c r="I26" s="950"/>
      <c r="J26" s="19"/>
      <c r="K26" s="119"/>
      <c r="L26" s="119"/>
      <c r="M26" s="95"/>
      <c r="N26" s="147"/>
      <c r="O26" s="147"/>
      <c r="P26" s="208"/>
      <c r="Q26" s="119"/>
      <c r="R26" s="119"/>
      <c r="S26" s="444" t="s">
        <v>118</v>
      </c>
      <c r="T26" s="265">
        <v>21</v>
      </c>
      <c r="U26" s="265">
        <v>21</v>
      </c>
      <c r="V26" s="468">
        <v>21</v>
      </c>
      <c r="W26" s="466">
        <v>21</v>
      </c>
      <c r="X26" s="450"/>
    </row>
    <row r="27" spans="1:30" s="1" customFormat="1" ht="16.5" customHeight="1">
      <c r="A27" s="1468"/>
      <c r="B27" s="1553"/>
      <c r="C27" s="1715"/>
      <c r="D27" s="978"/>
      <c r="E27" s="951"/>
      <c r="F27" s="847"/>
      <c r="G27" s="980"/>
      <c r="H27" s="978"/>
      <c r="I27" s="950"/>
      <c r="J27" s="19"/>
      <c r="K27" s="119"/>
      <c r="L27" s="119"/>
      <c r="M27" s="95"/>
      <c r="N27" s="147"/>
      <c r="O27" s="147"/>
      <c r="P27" s="208"/>
      <c r="Q27" s="119"/>
      <c r="R27" s="119"/>
      <c r="S27" s="712" t="s">
        <v>277</v>
      </c>
      <c r="T27" s="244"/>
      <c r="U27" s="265">
        <v>1</v>
      </c>
      <c r="V27" s="468"/>
      <c r="W27" s="466"/>
    </row>
    <row r="28" spans="1:30" s="1" customFormat="1" ht="27.75" customHeight="1">
      <c r="A28" s="958"/>
      <c r="B28" s="960"/>
      <c r="C28" s="1005"/>
      <c r="D28" s="984"/>
      <c r="E28" s="951"/>
      <c r="F28" s="718"/>
      <c r="G28" s="981"/>
      <c r="H28" s="978"/>
      <c r="I28" s="950"/>
      <c r="J28" s="19"/>
      <c r="K28" s="126"/>
      <c r="L28" s="126"/>
      <c r="M28" s="201"/>
      <c r="N28" s="226"/>
      <c r="O28" s="226"/>
      <c r="P28" s="209"/>
      <c r="Q28" s="126"/>
      <c r="R28" s="126"/>
      <c r="S28" s="424" t="s">
        <v>238</v>
      </c>
      <c r="T28" s="265"/>
      <c r="U28" s="719">
        <v>100</v>
      </c>
      <c r="V28" s="720">
        <v>100</v>
      </c>
      <c r="W28" s="721">
        <v>100</v>
      </c>
      <c r="X28" s="450"/>
    </row>
    <row r="29" spans="1:30" s="1" customFormat="1" ht="19.5" customHeight="1">
      <c r="A29" s="23"/>
      <c r="B29" s="963"/>
      <c r="C29" s="1005"/>
      <c r="D29" s="570" t="s">
        <v>26</v>
      </c>
      <c r="E29" s="1823" t="s">
        <v>237</v>
      </c>
      <c r="F29" s="660"/>
      <c r="G29" s="1818" t="s">
        <v>136</v>
      </c>
      <c r="H29" s="977" t="s">
        <v>18</v>
      </c>
      <c r="I29" s="1702" t="s">
        <v>46</v>
      </c>
      <c r="J29" s="661" t="s">
        <v>20</v>
      </c>
      <c r="K29" s="662">
        <v>78.900000000000006</v>
      </c>
      <c r="L29" s="663">
        <v>78.900000000000006</v>
      </c>
      <c r="M29" s="534">
        <v>70.2</v>
      </c>
      <c r="N29" s="407">
        <v>70.2</v>
      </c>
      <c r="O29" s="407"/>
      <c r="P29" s="408"/>
      <c r="Q29" s="408">
        <v>67.7</v>
      </c>
      <c r="R29" s="408">
        <v>67.7</v>
      </c>
      <c r="S29" s="1848" t="s">
        <v>184</v>
      </c>
      <c r="T29" s="1836" t="s">
        <v>106</v>
      </c>
      <c r="U29" s="1830" t="s">
        <v>106</v>
      </c>
      <c r="V29" s="1830" t="s">
        <v>106</v>
      </c>
      <c r="W29" s="1673" t="s">
        <v>106</v>
      </c>
      <c r="X29" s="450"/>
    </row>
    <row r="30" spans="1:30" s="1" customFormat="1" ht="24" customHeight="1">
      <c r="A30" s="23"/>
      <c r="B30" s="963"/>
      <c r="C30" s="1005"/>
      <c r="D30" s="1003"/>
      <c r="E30" s="1573"/>
      <c r="F30" s="664"/>
      <c r="G30" s="1819"/>
      <c r="H30" s="978"/>
      <c r="I30" s="1847"/>
      <c r="J30" s="470" t="s">
        <v>158</v>
      </c>
      <c r="K30" s="549">
        <v>28.1</v>
      </c>
      <c r="L30" s="409">
        <v>28.1</v>
      </c>
      <c r="M30" s="471">
        <f>N30</f>
        <v>8.1</v>
      </c>
      <c r="N30" s="472">
        <v>8.1</v>
      </c>
      <c r="O30" s="472"/>
      <c r="P30" s="409"/>
      <c r="Q30" s="409"/>
      <c r="R30" s="409"/>
      <c r="S30" s="1849"/>
      <c r="T30" s="1831"/>
      <c r="U30" s="1831"/>
      <c r="V30" s="1831"/>
      <c r="W30" s="1674"/>
      <c r="X30" s="450"/>
    </row>
    <row r="31" spans="1:30" s="1" customFormat="1" ht="39.75" customHeight="1">
      <c r="A31" s="23"/>
      <c r="B31" s="963"/>
      <c r="C31" s="1005"/>
      <c r="D31" s="568"/>
      <c r="E31" s="1409"/>
      <c r="F31" s="386"/>
      <c r="G31" s="780"/>
      <c r="H31" s="451"/>
      <c r="I31" s="591"/>
      <c r="J31" s="124" t="s">
        <v>20</v>
      </c>
      <c r="K31" s="128">
        <v>50</v>
      </c>
      <c r="L31" s="210">
        <v>50</v>
      </c>
      <c r="M31" s="188">
        <v>58.9</v>
      </c>
      <c r="N31" s="227">
        <v>58.9</v>
      </c>
      <c r="O31" s="227"/>
      <c r="P31" s="210"/>
      <c r="Q31" s="210">
        <v>58.9</v>
      </c>
      <c r="R31" s="210">
        <v>58.9</v>
      </c>
      <c r="S31" s="696" t="s">
        <v>236</v>
      </c>
      <c r="T31" s="697" t="s">
        <v>171</v>
      </c>
      <c r="U31" s="697" t="s">
        <v>172</v>
      </c>
      <c r="V31" s="698" t="s">
        <v>172</v>
      </c>
      <c r="W31" s="699" t="s">
        <v>172</v>
      </c>
      <c r="X31" s="450"/>
      <c r="Y31" s="395"/>
      <c r="Z31" s="395"/>
    </row>
    <row r="32" spans="1:30" s="1" customFormat="1" ht="38.25" customHeight="1">
      <c r="A32" s="958"/>
      <c r="B32" s="963"/>
      <c r="C32" s="1010"/>
      <c r="D32" s="942" t="s">
        <v>28</v>
      </c>
      <c r="E32" s="951" t="s">
        <v>27</v>
      </c>
      <c r="F32" s="658"/>
      <c r="G32" s="659" t="s">
        <v>134</v>
      </c>
      <c r="H32" s="962" t="s">
        <v>18</v>
      </c>
      <c r="I32" s="967" t="s">
        <v>23</v>
      </c>
      <c r="J32" s="38" t="s">
        <v>20</v>
      </c>
      <c r="K32" s="382">
        <v>42.9</v>
      </c>
      <c r="L32" s="382">
        <v>42.9</v>
      </c>
      <c r="M32" s="383">
        <v>15</v>
      </c>
      <c r="N32" s="384">
        <v>15</v>
      </c>
      <c r="O32" s="384"/>
      <c r="P32" s="385"/>
      <c r="Q32" s="128">
        <v>15</v>
      </c>
      <c r="R32" s="128">
        <v>15</v>
      </c>
      <c r="S32" s="1024" t="s">
        <v>247</v>
      </c>
      <c r="T32" s="243">
        <v>100</v>
      </c>
      <c r="U32" s="913">
        <v>70</v>
      </c>
      <c r="V32" s="245">
        <v>70</v>
      </c>
      <c r="W32" s="310">
        <v>50</v>
      </c>
      <c r="X32" s="450"/>
    </row>
    <row r="33" spans="1:24" s="1" customFormat="1" ht="52.5" customHeight="1">
      <c r="A33" s="958"/>
      <c r="B33" s="963"/>
      <c r="C33" s="1010"/>
      <c r="D33" s="942" t="s">
        <v>30</v>
      </c>
      <c r="E33" s="452" t="s">
        <v>234</v>
      </c>
      <c r="F33" s="92" t="s">
        <v>105</v>
      </c>
      <c r="G33" s="154" t="s">
        <v>135</v>
      </c>
      <c r="H33" s="181" t="s">
        <v>18</v>
      </c>
      <c r="I33" s="162" t="s">
        <v>29</v>
      </c>
      <c r="J33" s="18" t="s">
        <v>20</v>
      </c>
      <c r="K33" s="129">
        <v>45</v>
      </c>
      <c r="L33" s="129">
        <v>45</v>
      </c>
      <c r="M33" s="202">
        <v>45</v>
      </c>
      <c r="N33" s="228">
        <v>45</v>
      </c>
      <c r="O33" s="228"/>
      <c r="P33" s="211"/>
      <c r="Q33" s="129">
        <v>45</v>
      </c>
      <c r="R33" s="129">
        <v>45</v>
      </c>
      <c r="S33" s="175" t="s">
        <v>154</v>
      </c>
      <c r="T33" s="614" t="s">
        <v>230</v>
      </c>
      <c r="U33" s="615" t="s">
        <v>229</v>
      </c>
      <c r="V33" s="615" t="s">
        <v>229</v>
      </c>
      <c r="W33" s="772" t="s">
        <v>229</v>
      </c>
      <c r="X33" s="450"/>
    </row>
    <row r="34" spans="1:24" s="1" customFormat="1" ht="17.25" customHeight="1">
      <c r="A34" s="1468"/>
      <c r="B34" s="1553"/>
      <c r="C34" s="1722"/>
      <c r="D34" s="570" t="s">
        <v>33</v>
      </c>
      <c r="E34" s="1511" t="s">
        <v>192</v>
      </c>
      <c r="F34" s="1684"/>
      <c r="G34" s="1820" t="s">
        <v>137</v>
      </c>
      <c r="H34" s="1812" t="s">
        <v>18</v>
      </c>
      <c r="I34" s="1702" t="s">
        <v>31</v>
      </c>
      <c r="J34" s="26" t="s">
        <v>20</v>
      </c>
      <c r="K34" s="118">
        <v>150</v>
      </c>
      <c r="L34" s="118">
        <v>150</v>
      </c>
      <c r="M34" s="135">
        <v>148.69999999999999</v>
      </c>
      <c r="N34" s="225">
        <v>148.69999999999999</v>
      </c>
      <c r="O34" s="225"/>
      <c r="P34" s="207"/>
      <c r="Q34" s="118">
        <v>150</v>
      </c>
      <c r="R34" s="118">
        <v>150</v>
      </c>
      <c r="S34" s="111" t="s">
        <v>32</v>
      </c>
      <c r="T34" s="248">
        <v>2</v>
      </c>
      <c r="U34" s="268">
        <v>2</v>
      </c>
      <c r="V34" s="474">
        <v>2</v>
      </c>
      <c r="W34" s="460">
        <v>2</v>
      </c>
      <c r="X34" s="450"/>
    </row>
    <row r="35" spans="1:24" s="1" customFormat="1" ht="28.5" customHeight="1">
      <c r="A35" s="1468"/>
      <c r="B35" s="1553"/>
      <c r="C35" s="1722"/>
      <c r="D35" s="1003"/>
      <c r="E35" s="1533"/>
      <c r="F35" s="1685"/>
      <c r="G35" s="1821"/>
      <c r="H35" s="1555"/>
      <c r="I35" s="1703"/>
      <c r="J35" s="19" t="s">
        <v>158</v>
      </c>
      <c r="K35" s="119"/>
      <c r="L35" s="119"/>
      <c r="M35" s="95">
        <f>N35</f>
        <v>7.9</v>
      </c>
      <c r="N35" s="147">
        <v>7.9</v>
      </c>
      <c r="O35" s="147"/>
      <c r="P35" s="208"/>
      <c r="Q35" s="119"/>
      <c r="R35" s="119"/>
      <c r="S35" s="112" t="s">
        <v>217</v>
      </c>
      <c r="T35" s="249">
        <v>200</v>
      </c>
      <c r="U35" s="269">
        <v>200</v>
      </c>
      <c r="V35" s="475">
        <v>200</v>
      </c>
      <c r="W35" s="461">
        <v>200</v>
      </c>
      <c r="X35" s="450"/>
    </row>
    <row r="36" spans="1:24" s="1" customFormat="1" ht="15.75" customHeight="1">
      <c r="A36" s="1468"/>
      <c r="B36" s="1553"/>
      <c r="C36" s="1722"/>
      <c r="D36" s="1003"/>
      <c r="E36" s="1533"/>
      <c r="F36" s="1685"/>
      <c r="G36" s="1821"/>
      <c r="H36" s="1555"/>
      <c r="I36" s="1703"/>
      <c r="J36" s="19"/>
      <c r="K36" s="119"/>
      <c r="L36" s="119"/>
      <c r="M36" s="95"/>
      <c r="N36" s="147"/>
      <c r="O36" s="147"/>
      <c r="P36" s="208"/>
      <c r="Q36" s="119"/>
      <c r="R36" s="119"/>
      <c r="S36" s="113" t="s">
        <v>170</v>
      </c>
      <c r="T36" s="249">
        <v>3</v>
      </c>
      <c r="U36" s="269">
        <v>3</v>
      </c>
      <c r="V36" s="475">
        <v>3</v>
      </c>
      <c r="W36" s="461">
        <v>3</v>
      </c>
      <c r="X36" s="450"/>
    </row>
    <row r="37" spans="1:24" s="1" customFormat="1" ht="15" customHeight="1">
      <c r="A37" s="1468"/>
      <c r="B37" s="1553"/>
      <c r="C37" s="1722"/>
      <c r="D37" s="1003"/>
      <c r="E37" s="1533"/>
      <c r="F37" s="1685"/>
      <c r="G37" s="1821"/>
      <c r="H37" s="1555"/>
      <c r="I37" s="161"/>
      <c r="J37" s="19"/>
      <c r="K37" s="119"/>
      <c r="L37" s="119"/>
      <c r="M37" s="95"/>
      <c r="N37" s="147"/>
      <c r="O37" s="147"/>
      <c r="P37" s="208"/>
      <c r="Q37" s="119"/>
      <c r="R37" s="119"/>
      <c r="S37" s="114" t="s">
        <v>194</v>
      </c>
      <c r="T37" s="250">
        <v>10</v>
      </c>
      <c r="U37" s="270">
        <v>10</v>
      </c>
      <c r="V37" s="476">
        <v>10</v>
      </c>
      <c r="W37" s="462">
        <v>10</v>
      </c>
      <c r="X37" s="450"/>
    </row>
    <row r="38" spans="1:24" s="1" customFormat="1" ht="27" customHeight="1">
      <c r="A38" s="1468"/>
      <c r="B38" s="1553"/>
      <c r="C38" s="1722"/>
      <c r="D38" s="568"/>
      <c r="E38" s="94"/>
      <c r="F38" s="1686"/>
      <c r="G38" s="780"/>
      <c r="H38" s="1827"/>
      <c r="I38" s="163"/>
      <c r="J38" s="22"/>
      <c r="K38" s="128"/>
      <c r="L38" s="128"/>
      <c r="M38" s="137"/>
      <c r="N38" s="227"/>
      <c r="O38" s="227"/>
      <c r="P38" s="210"/>
      <c r="Q38" s="128"/>
      <c r="R38" s="128"/>
      <c r="S38" s="480" t="s">
        <v>120</v>
      </c>
      <c r="T38" s="524">
        <v>1</v>
      </c>
      <c r="U38" s="266"/>
      <c r="V38" s="25"/>
      <c r="W38" s="310"/>
      <c r="X38" s="450"/>
    </row>
    <row r="39" spans="1:24" s="1" customFormat="1" ht="15.75" customHeight="1">
      <c r="A39" s="958"/>
      <c r="B39" s="960"/>
      <c r="C39" s="1005"/>
      <c r="D39" s="1003" t="s">
        <v>36</v>
      </c>
      <c r="E39" s="1528" t="s">
        <v>256</v>
      </c>
      <c r="F39" s="71"/>
      <c r="G39" s="1820" t="s">
        <v>138</v>
      </c>
      <c r="H39" s="978" t="s">
        <v>18</v>
      </c>
      <c r="I39" s="1056" t="s">
        <v>34</v>
      </c>
      <c r="J39" s="19" t="s">
        <v>20</v>
      </c>
      <c r="K39" s="119">
        <v>300.39999999999998</v>
      </c>
      <c r="L39" s="119">
        <v>38.6</v>
      </c>
      <c r="M39" s="95">
        <v>39</v>
      </c>
      <c r="N39" s="147">
        <v>39</v>
      </c>
      <c r="O39" s="147"/>
      <c r="P39" s="208"/>
      <c r="Q39" s="119">
        <v>39</v>
      </c>
      <c r="R39" s="119">
        <v>39</v>
      </c>
      <c r="S39" s="1068" t="s">
        <v>35</v>
      </c>
      <c r="T39" s="251">
        <v>130</v>
      </c>
      <c r="U39" s="271">
        <v>130</v>
      </c>
      <c r="V39" s="477">
        <v>130</v>
      </c>
      <c r="W39" s="463">
        <v>130</v>
      </c>
      <c r="X39" s="450"/>
    </row>
    <row r="40" spans="1:24" s="1" customFormat="1" ht="30" customHeight="1">
      <c r="A40" s="958"/>
      <c r="B40" s="960"/>
      <c r="C40" s="1005"/>
      <c r="D40" s="370"/>
      <c r="E40" s="1510"/>
      <c r="F40" s="20"/>
      <c r="G40" s="1822"/>
      <c r="H40" s="978"/>
      <c r="I40" s="72"/>
      <c r="J40" s="19"/>
      <c r="K40" s="130"/>
      <c r="L40" s="130"/>
      <c r="M40" s="203"/>
      <c r="N40" s="229"/>
      <c r="O40" s="229"/>
      <c r="P40" s="212"/>
      <c r="Q40" s="130"/>
      <c r="R40" s="130"/>
      <c r="S40" s="481" t="s">
        <v>116</v>
      </c>
      <c r="T40" s="482">
        <v>4</v>
      </c>
      <c r="U40" s="272"/>
      <c r="V40" s="478"/>
      <c r="W40" s="464"/>
      <c r="X40" s="450"/>
    </row>
    <row r="41" spans="1:24" s="1" customFormat="1" ht="27.75" customHeight="1">
      <c r="A41" s="958"/>
      <c r="B41" s="963"/>
      <c r="C41" s="1010"/>
      <c r="D41" s="570" t="s">
        <v>37</v>
      </c>
      <c r="E41" s="1511" t="s">
        <v>38</v>
      </c>
      <c r="F41" s="75"/>
      <c r="G41" s="1820" t="s">
        <v>139</v>
      </c>
      <c r="H41" s="373" t="s">
        <v>18</v>
      </c>
      <c r="I41" s="1702" t="s">
        <v>39</v>
      </c>
      <c r="J41" s="77" t="s">
        <v>20</v>
      </c>
      <c r="K41" s="118">
        <v>16.7</v>
      </c>
      <c r="L41" s="118">
        <v>16.7</v>
      </c>
      <c r="M41" s="135">
        <v>20.3</v>
      </c>
      <c r="N41" s="225">
        <v>20.3</v>
      </c>
      <c r="O41" s="225"/>
      <c r="P41" s="207"/>
      <c r="Q41" s="118">
        <v>20.3</v>
      </c>
      <c r="R41" s="118">
        <v>20.3</v>
      </c>
      <c r="S41" s="656" t="s">
        <v>40</v>
      </c>
      <c r="T41" s="246">
        <v>15</v>
      </c>
      <c r="U41" s="267">
        <v>15</v>
      </c>
      <c r="V41" s="479">
        <v>15</v>
      </c>
      <c r="W41" s="465">
        <v>15</v>
      </c>
      <c r="X41" s="450"/>
    </row>
    <row r="42" spans="1:24" s="1" customFormat="1" ht="41.25" customHeight="1">
      <c r="A42" s="23"/>
      <c r="B42" s="963"/>
      <c r="C42" s="1010"/>
      <c r="D42" s="568"/>
      <c r="E42" s="1476"/>
      <c r="F42" s="21"/>
      <c r="G42" s="1824"/>
      <c r="H42" s="985"/>
      <c r="I42" s="1825"/>
      <c r="J42" s="22"/>
      <c r="K42" s="128"/>
      <c r="L42" s="128"/>
      <c r="M42" s="137"/>
      <c r="N42" s="227"/>
      <c r="O42" s="227"/>
      <c r="P42" s="210"/>
      <c r="Q42" s="128"/>
      <c r="R42" s="128"/>
      <c r="S42" s="1020" t="s">
        <v>235</v>
      </c>
      <c r="T42" s="245"/>
      <c r="U42" s="266">
        <v>1</v>
      </c>
      <c r="V42" s="25">
        <v>1</v>
      </c>
      <c r="W42" s="310">
        <v>1</v>
      </c>
      <c r="X42" s="450"/>
    </row>
    <row r="43" spans="1:24" s="1" customFormat="1" ht="25.5" customHeight="1">
      <c r="A43" s="23"/>
      <c r="B43" s="963"/>
      <c r="C43" s="1010"/>
      <c r="D43" s="984" t="s">
        <v>41</v>
      </c>
      <c r="E43" s="1528" t="s">
        <v>208</v>
      </c>
      <c r="F43" s="20"/>
      <c r="G43" s="1816" t="s">
        <v>140</v>
      </c>
      <c r="H43" s="978" t="s">
        <v>18</v>
      </c>
      <c r="I43" s="1703" t="s">
        <v>42</v>
      </c>
      <c r="J43" s="180" t="s">
        <v>43</v>
      </c>
      <c r="K43" s="119">
        <v>30.5</v>
      </c>
      <c r="L43" s="119">
        <v>24.3</v>
      </c>
      <c r="M43" s="135">
        <v>12.1</v>
      </c>
      <c r="N43" s="225">
        <v>12.1</v>
      </c>
      <c r="O43" s="225"/>
      <c r="P43" s="207"/>
      <c r="Q43" s="118">
        <v>12.1</v>
      </c>
      <c r="R43" s="118">
        <v>12.1</v>
      </c>
      <c r="S43" s="1019"/>
      <c r="T43" s="653"/>
      <c r="U43" s="653"/>
      <c r="V43" s="654"/>
      <c r="W43" s="655"/>
      <c r="X43" s="450"/>
    </row>
    <row r="44" spans="1:24" s="1" customFormat="1" ht="50.25" customHeight="1">
      <c r="A44" s="23"/>
      <c r="B44" s="960"/>
      <c r="C44" s="1010"/>
      <c r="D44" s="942"/>
      <c r="E44" s="1510"/>
      <c r="F44" s="21"/>
      <c r="G44" s="1817"/>
      <c r="H44" s="985"/>
      <c r="I44" s="1846"/>
      <c r="J44" s="25" t="s">
        <v>44</v>
      </c>
      <c r="K44" s="128"/>
      <c r="L44" s="128"/>
      <c r="M44" s="137"/>
      <c r="N44" s="227"/>
      <c r="O44" s="227"/>
      <c r="P44" s="210"/>
      <c r="Q44" s="128"/>
      <c r="R44" s="128"/>
      <c r="S44" s="1020"/>
      <c r="T44" s="252"/>
      <c r="U44" s="273"/>
      <c r="V44" s="483"/>
      <c r="W44" s="484"/>
      <c r="X44" s="450"/>
    </row>
    <row r="45" spans="1:24" s="1" customFormat="1" ht="17.25" customHeight="1">
      <c r="A45" s="23"/>
      <c r="B45" s="960"/>
      <c r="C45" s="1005"/>
      <c r="D45" s="941" t="s">
        <v>45</v>
      </c>
      <c r="E45" s="952" t="s">
        <v>126</v>
      </c>
      <c r="F45" s="75"/>
      <c r="G45" s="979" t="s">
        <v>141</v>
      </c>
      <c r="H45" s="977" t="s">
        <v>18</v>
      </c>
      <c r="I45" s="1702" t="s">
        <v>119</v>
      </c>
      <c r="J45" s="754" t="s">
        <v>20</v>
      </c>
      <c r="K45" s="118">
        <v>9.8000000000000007</v>
      </c>
      <c r="L45" s="118">
        <v>9.8000000000000007</v>
      </c>
      <c r="M45" s="135">
        <v>40.700000000000003</v>
      </c>
      <c r="N45" s="225">
        <v>40.700000000000003</v>
      </c>
      <c r="O45" s="225"/>
      <c r="P45" s="207"/>
      <c r="Q45" s="118">
        <v>40.700000000000003</v>
      </c>
      <c r="R45" s="118">
        <v>40.700000000000003</v>
      </c>
      <c r="S45" s="1068" t="s">
        <v>127</v>
      </c>
      <c r="T45" s="254">
        <v>54</v>
      </c>
      <c r="U45" s="274">
        <v>55</v>
      </c>
      <c r="V45" s="367">
        <v>55</v>
      </c>
      <c r="W45" s="309">
        <v>55</v>
      </c>
      <c r="X45" s="450"/>
    </row>
    <row r="46" spans="1:24" s="1" customFormat="1" ht="19.5" customHeight="1">
      <c r="A46" s="23"/>
      <c r="B46" s="960"/>
      <c r="C46" s="1005"/>
      <c r="D46" s="942"/>
      <c r="E46" s="708"/>
      <c r="F46" s="21"/>
      <c r="G46" s="709"/>
      <c r="H46" s="985"/>
      <c r="I46" s="1828"/>
      <c r="J46" s="143"/>
      <c r="K46" s="128"/>
      <c r="L46" s="128"/>
      <c r="M46" s="137"/>
      <c r="N46" s="227"/>
      <c r="O46" s="227"/>
      <c r="P46" s="210"/>
      <c r="Q46" s="128"/>
      <c r="R46" s="128"/>
      <c r="S46" s="110" t="s">
        <v>259</v>
      </c>
      <c r="T46" s="245"/>
      <c r="U46" s="266">
        <v>10</v>
      </c>
      <c r="V46" s="25">
        <v>10</v>
      </c>
      <c r="W46" s="310">
        <v>10</v>
      </c>
      <c r="X46" s="450"/>
    </row>
    <row r="47" spans="1:24" s="1" customFormat="1" ht="39" customHeight="1">
      <c r="A47" s="23"/>
      <c r="B47" s="960"/>
      <c r="C47" s="1005"/>
      <c r="D47" s="569" t="s">
        <v>47</v>
      </c>
      <c r="E47" s="452" t="s">
        <v>268</v>
      </c>
      <c r="F47" s="553"/>
      <c r="G47" s="554"/>
      <c r="H47" s="181">
        <v>1</v>
      </c>
      <c r="I47" s="555" t="s">
        <v>270</v>
      </c>
      <c r="J47" s="143" t="s">
        <v>20</v>
      </c>
      <c r="K47" s="128"/>
      <c r="L47" s="128"/>
      <c r="M47" s="137">
        <v>5</v>
      </c>
      <c r="N47" s="227">
        <v>5</v>
      </c>
      <c r="O47" s="227"/>
      <c r="P47" s="210"/>
      <c r="Q47" s="129"/>
      <c r="R47" s="129"/>
      <c r="S47" s="787" t="s">
        <v>267</v>
      </c>
      <c r="T47" s="788"/>
      <c r="U47" s="789">
        <v>1</v>
      </c>
      <c r="V47" s="790"/>
      <c r="W47" s="791"/>
      <c r="X47" s="450"/>
    </row>
    <row r="48" spans="1:24" s="1" customFormat="1" ht="41.25" customHeight="1">
      <c r="A48" s="23"/>
      <c r="B48" s="960"/>
      <c r="C48" s="1005"/>
      <c r="D48" s="569" t="s">
        <v>216</v>
      </c>
      <c r="E48" s="452" t="s">
        <v>257</v>
      </c>
      <c r="F48" s="553"/>
      <c r="G48" s="554"/>
      <c r="H48" s="181">
        <v>1</v>
      </c>
      <c r="I48" s="555" t="s">
        <v>34</v>
      </c>
      <c r="J48" s="143" t="s">
        <v>20</v>
      </c>
      <c r="K48" s="128"/>
      <c r="L48" s="128"/>
      <c r="M48" s="137">
        <v>12</v>
      </c>
      <c r="N48" s="227">
        <v>12</v>
      </c>
      <c r="O48" s="227"/>
      <c r="P48" s="210"/>
      <c r="Q48" s="129">
        <v>12</v>
      </c>
      <c r="R48" s="129">
        <v>12</v>
      </c>
      <c r="S48" s="787" t="s">
        <v>251</v>
      </c>
      <c r="T48" s="788"/>
      <c r="U48" s="789">
        <v>1</v>
      </c>
      <c r="V48" s="790">
        <v>1</v>
      </c>
      <c r="W48" s="791">
        <v>1</v>
      </c>
      <c r="X48" s="450"/>
    </row>
    <row r="49" spans="1:24" s="1" customFormat="1" ht="25.5" customHeight="1">
      <c r="A49" s="23"/>
      <c r="B49" s="960"/>
      <c r="C49" s="1005"/>
      <c r="D49" s="941" t="s">
        <v>261</v>
      </c>
      <c r="E49" s="1511" t="s">
        <v>262</v>
      </c>
      <c r="F49" s="75"/>
      <c r="G49" s="979" t="s">
        <v>141</v>
      </c>
      <c r="H49" s="977" t="s">
        <v>18</v>
      </c>
      <c r="I49" s="953" t="s">
        <v>29</v>
      </c>
      <c r="J49" s="754" t="s">
        <v>20</v>
      </c>
      <c r="K49" s="118"/>
      <c r="L49" s="118"/>
      <c r="M49" s="135">
        <v>3</v>
      </c>
      <c r="N49" s="225">
        <v>3</v>
      </c>
      <c r="O49" s="225"/>
      <c r="P49" s="207"/>
      <c r="Q49" s="119"/>
      <c r="R49" s="431"/>
      <c r="S49" s="996" t="s">
        <v>267</v>
      </c>
      <c r="T49" s="254"/>
      <c r="U49" s="274">
        <v>1</v>
      </c>
      <c r="V49" s="367"/>
      <c r="W49" s="309"/>
      <c r="X49" s="450"/>
    </row>
    <row r="50" spans="1:24" s="1" customFormat="1" ht="26.25" customHeight="1">
      <c r="A50" s="23"/>
      <c r="B50" s="960"/>
      <c r="C50" s="1005"/>
      <c r="D50" s="942"/>
      <c r="E50" s="1512"/>
      <c r="F50" s="21"/>
      <c r="G50" s="709"/>
      <c r="H50" s="985"/>
      <c r="I50" s="786"/>
      <c r="J50" s="143"/>
      <c r="K50" s="128"/>
      <c r="L50" s="128"/>
      <c r="M50" s="137"/>
      <c r="N50" s="227"/>
      <c r="O50" s="227"/>
      <c r="P50" s="210"/>
      <c r="Q50" s="128"/>
      <c r="R50" s="128"/>
      <c r="S50" s="439"/>
      <c r="T50" s="245"/>
      <c r="U50" s="774"/>
      <c r="V50" s="25"/>
      <c r="W50" s="310"/>
      <c r="X50" s="450"/>
    </row>
    <row r="51" spans="1:24" s="1" customFormat="1" ht="43.5" customHeight="1">
      <c r="A51" s="23"/>
      <c r="B51" s="960"/>
      <c r="C51" s="1005"/>
      <c r="D51" s="942"/>
      <c r="E51" s="939" t="s">
        <v>274</v>
      </c>
      <c r="F51" s="21"/>
      <c r="G51" s="709"/>
      <c r="H51" s="985">
        <v>1</v>
      </c>
      <c r="I51" s="786" t="s">
        <v>169</v>
      </c>
      <c r="J51" s="143" t="s">
        <v>20</v>
      </c>
      <c r="K51" s="128">
        <v>15</v>
      </c>
      <c r="L51" s="128">
        <v>15</v>
      </c>
      <c r="M51" s="137"/>
      <c r="N51" s="227"/>
      <c r="O51" s="227"/>
      <c r="P51" s="210"/>
      <c r="Q51" s="128"/>
      <c r="R51" s="128"/>
      <c r="S51" s="940" t="s">
        <v>275</v>
      </c>
      <c r="T51" s="703">
        <v>1</v>
      </c>
      <c r="U51" s="711"/>
      <c r="V51" s="970"/>
      <c r="W51" s="1016"/>
      <c r="X51" s="450"/>
    </row>
    <row r="52" spans="1:24" s="1" customFormat="1" ht="42.75" customHeight="1">
      <c r="A52" s="23"/>
      <c r="B52" s="960"/>
      <c r="C52" s="1005"/>
      <c r="D52" s="569"/>
      <c r="E52" s="943" t="s">
        <v>214</v>
      </c>
      <c r="F52" s="641"/>
      <c r="G52" s="642" t="s">
        <v>225</v>
      </c>
      <c r="H52" s="643">
        <v>1</v>
      </c>
      <c r="I52" s="644" t="s">
        <v>34</v>
      </c>
      <c r="J52" s="645" t="s">
        <v>20</v>
      </c>
      <c r="K52" s="646"/>
      <c r="L52" s="646">
        <v>1</v>
      </c>
      <c r="M52" s="647"/>
      <c r="N52" s="648"/>
      <c r="O52" s="648"/>
      <c r="P52" s="649"/>
      <c r="Q52" s="646"/>
      <c r="R52" s="646"/>
      <c r="S52" s="650" t="s">
        <v>215</v>
      </c>
      <c r="T52" s="651">
        <v>20</v>
      </c>
      <c r="U52" s="652"/>
      <c r="V52" s="556"/>
      <c r="W52" s="557"/>
      <c r="X52" s="450"/>
    </row>
    <row r="53" spans="1:24" s="1" customFormat="1" ht="16.5" customHeight="1" thickBot="1">
      <c r="A53" s="28"/>
      <c r="B53" s="964"/>
      <c r="C53" s="575"/>
      <c r="D53" s="561"/>
      <c r="E53" s="558"/>
      <c r="F53" s="559"/>
      <c r="G53" s="560"/>
      <c r="H53" s="561"/>
      <c r="I53" s="323"/>
      <c r="J53" s="44" t="s">
        <v>50</v>
      </c>
      <c r="K53" s="131">
        <f t="shared" ref="K53:R53" si="0">SUM(K14:K52)</f>
        <v>7810.9</v>
      </c>
      <c r="L53" s="131">
        <f t="shared" si="0"/>
        <v>7594.3</v>
      </c>
      <c r="M53" s="131">
        <f t="shared" si="0"/>
        <v>7727.1999999999989</v>
      </c>
      <c r="N53" s="131">
        <f t="shared" si="0"/>
        <v>7670.4999999999991</v>
      </c>
      <c r="O53" s="131">
        <f t="shared" si="0"/>
        <v>4891.7</v>
      </c>
      <c r="P53" s="131">
        <f t="shared" si="0"/>
        <v>56.699999999999996</v>
      </c>
      <c r="Q53" s="131">
        <f t="shared" si="0"/>
        <v>7498.3999999999987</v>
      </c>
      <c r="R53" s="131">
        <f t="shared" si="0"/>
        <v>7498.3999999999987</v>
      </c>
      <c r="S53" s="562"/>
      <c r="T53" s="563"/>
      <c r="U53" s="564"/>
      <c r="V53" s="565"/>
      <c r="W53" s="566"/>
      <c r="X53" s="450"/>
    </row>
    <row r="54" spans="1:24" s="1" customFormat="1" ht="18" customHeight="1">
      <c r="A54" s="1468" t="s">
        <v>13</v>
      </c>
      <c r="B54" s="1553" t="s">
        <v>13</v>
      </c>
      <c r="C54" s="1527" t="s">
        <v>22</v>
      </c>
      <c r="D54" s="85"/>
      <c r="E54" s="1528" t="s">
        <v>48</v>
      </c>
      <c r="F54" s="1554"/>
      <c r="G54" s="1689" t="s">
        <v>142</v>
      </c>
      <c r="H54" s="1556" t="s">
        <v>18</v>
      </c>
      <c r="I54" s="1698" t="s">
        <v>19</v>
      </c>
      <c r="J54" s="485" t="s">
        <v>20</v>
      </c>
      <c r="K54" s="119">
        <v>157.5</v>
      </c>
      <c r="L54" s="119">
        <v>157.5</v>
      </c>
      <c r="M54" s="189">
        <v>163.69999999999999</v>
      </c>
      <c r="N54" s="146">
        <v>162.69999999999999</v>
      </c>
      <c r="O54" s="146">
        <v>119.8</v>
      </c>
      <c r="P54" s="218">
        <v>1</v>
      </c>
      <c r="Q54" s="119">
        <v>163.69999999999999</v>
      </c>
      <c r="R54" s="119">
        <v>163.69999999999999</v>
      </c>
      <c r="S54" s="1579" t="s">
        <v>49</v>
      </c>
      <c r="T54" s="912">
        <v>8</v>
      </c>
      <c r="U54" s="912">
        <v>8</v>
      </c>
      <c r="V54" s="1832">
        <v>8</v>
      </c>
      <c r="W54" s="1687">
        <v>8</v>
      </c>
      <c r="X54" s="450"/>
    </row>
    <row r="55" spans="1:24" s="1" customFormat="1" ht="16.5" customHeight="1">
      <c r="A55" s="1468"/>
      <c r="B55" s="1553"/>
      <c r="C55" s="1527"/>
      <c r="D55" s="85"/>
      <c r="E55" s="1528"/>
      <c r="F55" s="1554"/>
      <c r="G55" s="1689"/>
      <c r="H55" s="1556"/>
      <c r="I55" s="1779"/>
      <c r="J55" s="38" t="s">
        <v>21</v>
      </c>
      <c r="K55" s="128">
        <v>2.5</v>
      </c>
      <c r="L55" s="128">
        <v>2.5</v>
      </c>
      <c r="M55" s="930"/>
      <c r="N55" s="931"/>
      <c r="O55" s="931"/>
      <c r="P55" s="473"/>
      <c r="Q55" s="128"/>
      <c r="R55" s="128"/>
      <c r="S55" s="1547"/>
      <c r="T55" s="913"/>
      <c r="U55" s="913"/>
      <c r="V55" s="1549"/>
      <c r="W55" s="1551"/>
      <c r="X55" s="450"/>
    </row>
    <row r="56" spans="1:24" s="1" customFormat="1" ht="19.5" customHeight="1" thickBot="1">
      <c r="A56" s="1490"/>
      <c r="B56" s="1543"/>
      <c r="C56" s="1496"/>
      <c r="D56" s="78"/>
      <c r="E56" s="1517"/>
      <c r="F56" s="1500"/>
      <c r="G56" s="1690"/>
      <c r="H56" s="1546"/>
      <c r="I56" s="1699"/>
      <c r="J56" s="997" t="s">
        <v>50</v>
      </c>
      <c r="K56" s="131">
        <f t="shared" ref="K56:L56" si="1">SUM(K54:K55)</f>
        <v>160</v>
      </c>
      <c r="L56" s="131">
        <f t="shared" si="1"/>
        <v>160</v>
      </c>
      <c r="M56" s="131">
        <f t="shared" ref="M56:R56" si="2">SUM(M54:M55)</f>
        <v>163.69999999999999</v>
      </c>
      <c r="N56" s="131">
        <f t="shared" si="2"/>
        <v>162.69999999999999</v>
      </c>
      <c r="O56" s="131">
        <f t="shared" si="2"/>
        <v>119.8</v>
      </c>
      <c r="P56" s="131">
        <f t="shared" si="2"/>
        <v>1</v>
      </c>
      <c r="Q56" s="131">
        <f t="shared" si="2"/>
        <v>163.69999999999999</v>
      </c>
      <c r="R56" s="131">
        <f t="shared" si="2"/>
        <v>163.69999999999999</v>
      </c>
      <c r="S56" s="1548"/>
      <c r="T56" s="914"/>
      <c r="U56" s="914"/>
      <c r="V56" s="1550"/>
      <c r="W56" s="1552"/>
      <c r="X56" s="450"/>
    </row>
    <row r="57" spans="1:24" s="1" customFormat="1" ht="24.75" customHeight="1">
      <c r="A57" s="1489" t="s">
        <v>13</v>
      </c>
      <c r="B57" s="1542" t="s">
        <v>13</v>
      </c>
      <c r="C57" s="1495" t="s">
        <v>26</v>
      </c>
      <c r="D57" s="369"/>
      <c r="E57" s="947" t="s">
        <v>51</v>
      </c>
      <c r="F57" s="1499"/>
      <c r="G57" s="1688" t="s">
        <v>143</v>
      </c>
      <c r="H57" s="1545" t="s">
        <v>18</v>
      </c>
      <c r="I57" s="1698" t="s">
        <v>19</v>
      </c>
      <c r="J57" s="433" t="s">
        <v>20</v>
      </c>
      <c r="K57" s="176">
        <v>285.7</v>
      </c>
      <c r="L57" s="176">
        <v>285.7</v>
      </c>
      <c r="M57" s="189">
        <v>274.39999999999998</v>
      </c>
      <c r="N57" s="146">
        <v>274.39999999999998</v>
      </c>
      <c r="O57" s="146">
        <v>112</v>
      </c>
      <c r="P57" s="218"/>
      <c r="Q57" s="176">
        <v>275</v>
      </c>
      <c r="R57" s="176">
        <v>275</v>
      </c>
      <c r="S57" s="488" t="s">
        <v>52</v>
      </c>
      <c r="T57" s="912">
        <v>31</v>
      </c>
      <c r="U57" s="912">
        <v>31</v>
      </c>
      <c r="V57" s="969">
        <v>31</v>
      </c>
      <c r="W57" s="1015">
        <v>31</v>
      </c>
      <c r="X57" s="450"/>
    </row>
    <row r="58" spans="1:24" s="1" customFormat="1" ht="15" customHeight="1">
      <c r="A58" s="1468"/>
      <c r="B58" s="1553"/>
      <c r="C58" s="1527"/>
      <c r="D58" s="85"/>
      <c r="E58" s="951"/>
      <c r="F58" s="1554"/>
      <c r="G58" s="1689"/>
      <c r="H58" s="1556"/>
      <c r="I58" s="1828"/>
      <c r="J58" s="22"/>
      <c r="K58" s="128"/>
      <c r="L58" s="128"/>
      <c r="M58" s="137"/>
      <c r="N58" s="227"/>
      <c r="O58" s="227"/>
      <c r="P58" s="210"/>
      <c r="Q58" s="128"/>
      <c r="R58" s="128"/>
      <c r="S58" s="443"/>
      <c r="T58" s="913"/>
      <c r="U58" s="913"/>
      <c r="V58" s="970"/>
      <c r="W58" s="1016"/>
      <c r="X58" s="450"/>
    </row>
    <row r="59" spans="1:24" s="1" customFormat="1" ht="24.75" customHeight="1">
      <c r="A59" s="1468"/>
      <c r="B59" s="1553"/>
      <c r="C59" s="1527"/>
      <c r="D59" s="85"/>
      <c r="E59" s="951"/>
      <c r="F59" s="1554"/>
      <c r="G59" s="1689"/>
      <c r="H59" s="1556"/>
      <c r="I59" s="950" t="s">
        <v>23</v>
      </c>
      <c r="J59" s="18" t="s">
        <v>20</v>
      </c>
      <c r="K59" s="129">
        <v>61.3</v>
      </c>
      <c r="L59" s="129">
        <v>61.3</v>
      </c>
      <c r="M59" s="202">
        <v>57.9</v>
      </c>
      <c r="N59" s="228">
        <v>57.9</v>
      </c>
      <c r="O59" s="228"/>
      <c r="P59" s="211"/>
      <c r="Q59" s="129">
        <v>57.9</v>
      </c>
      <c r="R59" s="129">
        <v>57.9</v>
      </c>
      <c r="S59" s="1024"/>
      <c r="T59" s="913"/>
      <c r="U59" s="913"/>
      <c r="V59" s="970"/>
      <c r="W59" s="1016"/>
      <c r="X59" s="450"/>
    </row>
    <row r="60" spans="1:24" s="1" customFormat="1" ht="19.5" customHeight="1" thickBot="1">
      <c r="A60" s="1490"/>
      <c r="B60" s="1543"/>
      <c r="C60" s="1496"/>
      <c r="D60" s="78"/>
      <c r="E60" s="954"/>
      <c r="F60" s="1500"/>
      <c r="G60" s="1690"/>
      <c r="H60" s="1546"/>
      <c r="I60" s="968"/>
      <c r="J60" s="997" t="s">
        <v>50</v>
      </c>
      <c r="K60" s="131">
        <f>SUM(K57:K59)</f>
        <v>347</v>
      </c>
      <c r="L60" s="131">
        <f t="shared" ref="L60" si="3">SUM(L57:L59)</f>
        <v>347</v>
      </c>
      <c r="M60" s="131">
        <f>SUM(M57:M59)</f>
        <v>332.29999999999995</v>
      </c>
      <c r="N60" s="131">
        <f>SUM(N57:N59)</f>
        <v>332.29999999999995</v>
      </c>
      <c r="O60" s="131">
        <f t="shared" ref="O60:R60" si="4">SUM(O57:O59)</f>
        <v>112</v>
      </c>
      <c r="P60" s="131">
        <f t="shared" si="4"/>
        <v>0</v>
      </c>
      <c r="Q60" s="131">
        <f t="shared" si="4"/>
        <v>332.9</v>
      </c>
      <c r="R60" s="131">
        <f t="shared" si="4"/>
        <v>332.9</v>
      </c>
      <c r="S60" s="115"/>
      <c r="T60" s="845"/>
      <c r="U60" s="845"/>
      <c r="V60" s="966"/>
      <c r="W60" s="1014"/>
      <c r="X60" s="450"/>
    </row>
    <row r="61" spans="1:24" s="1" customFormat="1" ht="18" customHeight="1">
      <c r="A61" s="1489" t="s">
        <v>13</v>
      </c>
      <c r="B61" s="1491" t="s">
        <v>13</v>
      </c>
      <c r="C61" s="1495" t="s">
        <v>28</v>
      </c>
      <c r="D61" s="369"/>
      <c r="E61" s="1516" t="s">
        <v>121</v>
      </c>
      <c r="F61" s="1499"/>
      <c r="G61" s="1688" t="s">
        <v>144</v>
      </c>
      <c r="H61" s="1545" t="s">
        <v>18</v>
      </c>
      <c r="I61" s="1698" t="s">
        <v>119</v>
      </c>
      <c r="J61" s="447" t="s">
        <v>20</v>
      </c>
      <c r="K61" s="176">
        <v>153.9</v>
      </c>
      <c r="L61" s="176">
        <v>153.9</v>
      </c>
      <c r="M61" s="1339">
        <f>+N61+P61</f>
        <v>158.9</v>
      </c>
      <c r="N61" s="1340">
        <f>156.5+2.4</f>
        <v>158.9</v>
      </c>
      <c r="O61" s="1341">
        <f>117.5+1.8</f>
        <v>119.3</v>
      </c>
      <c r="P61" s="1150"/>
      <c r="Q61" s="1355">
        <v>158.9</v>
      </c>
      <c r="R61" s="1355">
        <v>158.9</v>
      </c>
      <c r="S61" s="1536" t="s">
        <v>122</v>
      </c>
      <c r="T61" s="912">
        <v>11</v>
      </c>
      <c r="U61" s="912">
        <v>11</v>
      </c>
      <c r="V61" s="1538">
        <v>11</v>
      </c>
      <c r="W61" s="1540">
        <v>11</v>
      </c>
      <c r="X61" s="450"/>
    </row>
    <row r="62" spans="1:24" s="1" customFormat="1" ht="19.5" customHeight="1">
      <c r="A62" s="1468"/>
      <c r="B62" s="1469"/>
      <c r="C62" s="1527"/>
      <c r="D62" s="85"/>
      <c r="E62" s="1528"/>
      <c r="F62" s="1554"/>
      <c r="G62" s="1689"/>
      <c r="H62" s="1556"/>
      <c r="I62" s="1828"/>
      <c r="J62" s="591" t="s">
        <v>21</v>
      </c>
      <c r="K62" s="128"/>
      <c r="L62" s="128">
        <v>0.1</v>
      </c>
      <c r="M62" s="449"/>
      <c r="N62" s="445"/>
      <c r="O62" s="445"/>
      <c r="P62" s="473"/>
      <c r="Q62" s="128"/>
      <c r="R62" s="128"/>
      <c r="S62" s="1635"/>
      <c r="T62" s="913"/>
      <c r="U62" s="913"/>
      <c r="V62" s="1636"/>
      <c r="W62" s="1675"/>
      <c r="X62" s="450"/>
    </row>
    <row r="63" spans="1:24" s="1" customFormat="1" ht="18.75" customHeight="1">
      <c r="A63" s="1468"/>
      <c r="B63" s="1469"/>
      <c r="C63" s="1527"/>
      <c r="D63" s="85"/>
      <c r="E63" s="1528"/>
      <c r="F63" s="1554"/>
      <c r="G63" s="1689"/>
      <c r="H63" s="1556"/>
      <c r="I63" s="950" t="s">
        <v>23</v>
      </c>
      <c r="J63" s="489" t="s">
        <v>20</v>
      </c>
      <c r="K63" s="129">
        <v>22.1</v>
      </c>
      <c r="L63" s="129">
        <v>22.1</v>
      </c>
      <c r="M63" s="490">
        <v>4.3</v>
      </c>
      <c r="N63" s="491">
        <v>4.3</v>
      </c>
      <c r="O63" s="491"/>
      <c r="P63" s="492"/>
      <c r="Q63" s="129">
        <v>4.3</v>
      </c>
      <c r="R63" s="129">
        <v>4.3</v>
      </c>
      <c r="S63" s="1635"/>
      <c r="T63" s="913"/>
      <c r="U63" s="913"/>
      <c r="V63" s="1636"/>
      <c r="W63" s="1675"/>
      <c r="X63" s="450"/>
    </row>
    <row r="64" spans="1:24" s="1" customFormat="1" ht="19.5" customHeight="1" thickBot="1">
      <c r="A64" s="1490"/>
      <c r="B64" s="1492"/>
      <c r="C64" s="1496"/>
      <c r="D64" s="78"/>
      <c r="E64" s="1517"/>
      <c r="F64" s="1500"/>
      <c r="G64" s="1690"/>
      <c r="H64" s="1546"/>
      <c r="I64" s="968"/>
      <c r="J64" s="997" t="s">
        <v>50</v>
      </c>
      <c r="K64" s="448">
        <f t="shared" ref="K64:R64" si="5">SUM(K61:K63)</f>
        <v>176</v>
      </c>
      <c r="L64" s="448">
        <f t="shared" si="5"/>
        <v>176.1</v>
      </c>
      <c r="M64" s="448">
        <f>SUM(M61:M63)</f>
        <v>163.20000000000002</v>
      </c>
      <c r="N64" s="448">
        <f t="shared" si="5"/>
        <v>163.20000000000002</v>
      </c>
      <c r="O64" s="448">
        <f t="shared" si="5"/>
        <v>119.3</v>
      </c>
      <c r="P64" s="448">
        <f t="shared" si="5"/>
        <v>0</v>
      </c>
      <c r="Q64" s="448">
        <f>SUM(Q61:Q63)</f>
        <v>163.20000000000002</v>
      </c>
      <c r="R64" s="448">
        <f t="shared" si="5"/>
        <v>163.20000000000002</v>
      </c>
      <c r="S64" s="1537"/>
      <c r="T64" s="914"/>
      <c r="U64" s="914"/>
      <c r="V64" s="1539"/>
      <c r="W64" s="1541"/>
      <c r="X64" s="450"/>
    </row>
    <row r="65" spans="1:24" s="1" customFormat="1" ht="19.5" customHeight="1">
      <c r="A65" s="1489" t="s">
        <v>13</v>
      </c>
      <c r="B65" s="1542" t="s">
        <v>13</v>
      </c>
      <c r="C65" s="1495" t="s">
        <v>30</v>
      </c>
      <c r="D65" s="369"/>
      <c r="E65" s="1516" t="s">
        <v>53</v>
      </c>
      <c r="F65" s="1499"/>
      <c r="G65" s="1837" t="s">
        <v>145</v>
      </c>
      <c r="H65" s="1545" t="s">
        <v>18</v>
      </c>
      <c r="I65" s="946" t="s">
        <v>23</v>
      </c>
      <c r="J65" s="36" t="s">
        <v>20</v>
      </c>
      <c r="K65" s="132">
        <v>15.7</v>
      </c>
      <c r="L65" s="132">
        <v>15.7</v>
      </c>
      <c r="M65" s="205">
        <v>15.7</v>
      </c>
      <c r="N65" s="231">
        <v>15.7</v>
      </c>
      <c r="O65" s="231"/>
      <c r="P65" s="214"/>
      <c r="Q65" s="132">
        <v>15.7</v>
      </c>
      <c r="R65" s="132">
        <v>15.7</v>
      </c>
      <c r="S65" s="488"/>
      <c r="T65" s="844"/>
      <c r="U65" s="844"/>
      <c r="V65" s="965"/>
      <c r="W65" s="1012"/>
      <c r="X65" s="450"/>
    </row>
    <row r="66" spans="1:24" s="1" customFormat="1" ht="15.75" customHeight="1" thickBot="1">
      <c r="A66" s="1490"/>
      <c r="B66" s="1543"/>
      <c r="C66" s="1496"/>
      <c r="D66" s="78"/>
      <c r="E66" s="1544"/>
      <c r="F66" s="1500"/>
      <c r="G66" s="1838"/>
      <c r="H66" s="1546"/>
      <c r="I66" s="165"/>
      <c r="J66" s="997" t="s">
        <v>50</v>
      </c>
      <c r="K66" s="133">
        <f t="shared" ref="K66:R66" si="6">SUM(K65:K65)</f>
        <v>15.7</v>
      </c>
      <c r="L66" s="133">
        <f t="shared" si="6"/>
        <v>15.7</v>
      </c>
      <c r="M66" s="99">
        <f t="shared" si="6"/>
        <v>15.7</v>
      </c>
      <c r="N66" s="324">
        <f t="shared" si="6"/>
        <v>15.7</v>
      </c>
      <c r="O66" s="324">
        <f t="shared" si="6"/>
        <v>0</v>
      </c>
      <c r="P66" s="323">
        <f t="shared" si="6"/>
        <v>0</v>
      </c>
      <c r="Q66" s="133">
        <f t="shared" si="6"/>
        <v>15.7</v>
      </c>
      <c r="R66" s="133">
        <f t="shared" si="6"/>
        <v>15.7</v>
      </c>
      <c r="S66" s="116"/>
      <c r="T66" s="914"/>
      <c r="U66" s="914"/>
      <c r="V66" s="971"/>
      <c r="W66" s="1017"/>
      <c r="X66" s="450"/>
    </row>
    <row r="67" spans="1:24" s="1" customFormat="1" ht="28.5" customHeight="1">
      <c r="A67" s="1059" t="s">
        <v>13</v>
      </c>
      <c r="B67" s="494" t="s">
        <v>13</v>
      </c>
      <c r="C67" s="576" t="s">
        <v>33</v>
      </c>
      <c r="D67" s="369"/>
      <c r="E67" s="495" t="s">
        <v>54</v>
      </c>
      <c r="F67" s="496"/>
      <c r="G67" s="497"/>
      <c r="H67" s="1064"/>
      <c r="I67" s="498"/>
      <c r="J67" s="36" t="s">
        <v>20</v>
      </c>
      <c r="K67" s="204"/>
      <c r="L67" s="117"/>
      <c r="M67" s="204"/>
      <c r="N67" s="230"/>
      <c r="O67" s="230"/>
      <c r="P67" s="213"/>
      <c r="Q67" s="117"/>
      <c r="R67" s="204"/>
      <c r="S67" s="403"/>
      <c r="T67" s="1062"/>
      <c r="U67" s="1062"/>
      <c r="V67" s="486"/>
      <c r="W67" s="315"/>
      <c r="X67" s="450"/>
    </row>
    <row r="68" spans="1:24" s="1" customFormat="1" ht="15.75" customHeight="1">
      <c r="A68" s="1057"/>
      <c r="B68" s="29"/>
      <c r="C68" s="577"/>
      <c r="D68" s="1061" t="s">
        <v>13</v>
      </c>
      <c r="E68" s="1511" t="s">
        <v>128</v>
      </c>
      <c r="F68" s="79"/>
      <c r="G68" s="1676" t="s">
        <v>146</v>
      </c>
      <c r="H68" s="373" t="s">
        <v>18</v>
      </c>
      <c r="I68" s="1702" t="s">
        <v>19</v>
      </c>
      <c r="J68" s="26" t="s">
        <v>20</v>
      </c>
      <c r="K68" s="135">
        <v>44</v>
      </c>
      <c r="L68" s="118">
        <v>49.4</v>
      </c>
      <c r="M68" s="135">
        <v>52.8</v>
      </c>
      <c r="N68" s="225">
        <v>52.8</v>
      </c>
      <c r="O68" s="225"/>
      <c r="P68" s="207"/>
      <c r="Q68" s="118">
        <v>52.8</v>
      </c>
      <c r="R68" s="135">
        <v>52.8</v>
      </c>
      <c r="S68" s="1531" t="s">
        <v>110</v>
      </c>
      <c r="T68" s="274">
        <v>3</v>
      </c>
      <c r="U68" s="274">
        <v>3</v>
      </c>
      <c r="V68" s="367">
        <v>3</v>
      </c>
      <c r="W68" s="309">
        <v>3</v>
      </c>
      <c r="X68" s="450"/>
    </row>
    <row r="69" spans="1:24" s="1" customFormat="1" ht="25.5" customHeight="1">
      <c r="A69" s="1057"/>
      <c r="B69" s="29"/>
      <c r="C69" s="577"/>
      <c r="D69" s="1065"/>
      <c r="E69" s="1530"/>
      <c r="F69" s="372"/>
      <c r="G69" s="1677"/>
      <c r="H69" s="374"/>
      <c r="I69" s="1707"/>
      <c r="J69" s="19"/>
      <c r="K69" s="95"/>
      <c r="L69" s="119"/>
      <c r="M69" s="428"/>
      <c r="N69" s="429"/>
      <c r="O69" s="429"/>
      <c r="P69" s="430"/>
      <c r="Q69" s="431"/>
      <c r="R69" s="428"/>
      <c r="S69" s="1480"/>
      <c r="T69" s="913"/>
      <c r="U69" s="913"/>
      <c r="V69" s="1066"/>
      <c r="W69" s="1067"/>
      <c r="X69" s="450"/>
    </row>
    <row r="70" spans="1:24" s="1" customFormat="1" ht="26.25" customHeight="1">
      <c r="A70" s="1057"/>
      <c r="B70" s="29"/>
      <c r="C70" s="577"/>
      <c r="D70" s="1065"/>
      <c r="E70" s="1530"/>
      <c r="F70" s="372"/>
      <c r="G70" s="1072"/>
      <c r="H70" s="1070">
        <v>5</v>
      </c>
      <c r="I70" s="1056" t="s">
        <v>169</v>
      </c>
      <c r="J70" s="1031" t="s">
        <v>20</v>
      </c>
      <c r="K70" s="135">
        <v>18.8</v>
      </c>
      <c r="L70" s="118">
        <v>18.8</v>
      </c>
      <c r="M70" s="135">
        <f>59.8+1.7</f>
        <v>61.5</v>
      </c>
      <c r="N70" s="225">
        <f>59.8+1.7</f>
        <v>61.5</v>
      </c>
      <c r="O70" s="725"/>
      <c r="P70" s="937"/>
      <c r="Q70" s="135">
        <v>18.8</v>
      </c>
      <c r="R70" s="118">
        <v>18.8</v>
      </c>
      <c r="S70" s="690" t="s">
        <v>180</v>
      </c>
      <c r="T70" s="1036">
        <v>1</v>
      </c>
      <c r="U70" s="1036">
        <v>1</v>
      </c>
      <c r="V70" s="1037">
        <v>1</v>
      </c>
      <c r="W70" s="1038">
        <v>1</v>
      </c>
      <c r="X70" s="450"/>
    </row>
    <row r="71" spans="1:24" s="1" customFormat="1" ht="39.75" customHeight="1">
      <c r="A71" s="1057"/>
      <c r="B71" s="29"/>
      <c r="C71" s="577"/>
      <c r="D71" s="1070"/>
      <c r="E71" s="708"/>
      <c r="F71" s="726"/>
      <c r="G71" s="709"/>
      <c r="H71" s="1071"/>
      <c r="I71" s="591"/>
      <c r="J71" s="1032"/>
      <c r="K71" s="95"/>
      <c r="L71" s="119"/>
      <c r="M71" s="95"/>
      <c r="N71" s="147"/>
      <c r="O71" s="281"/>
      <c r="P71" s="1030"/>
      <c r="Q71" s="95"/>
      <c r="R71" s="95"/>
      <c r="S71" s="769" t="s">
        <v>255</v>
      </c>
      <c r="T71" s="1033"/>
      <c r="U71" s="1033">
        <v>1</v>
      </c>
      <c r="V71" s="1034"/>
      <c r="W71" s="1035"/>
      <c r="X71" s="450"/>
    </row>
    <row r="72" spans="1:24" s="1" customFormat="1" ht="30" customHeight="1">
      <c r="A72" s="1057"/>
      <c r="B72" s="29"/>
      <c r="C72" s="577"/>
      <c r="D72" s="1069" t="s">
        <v>22</v>
      </c>
      <c r="E72" s="1511" t="s">
        <v>273</v>
      </c>
      <c r="F72" s="30"/>
      <c r="G72" s="1693" t="s">
        <v>156</v>
      </c>
      <c r="H72" s="164" t="s">
        <v>55</v>
      </c>
      <c r="I72" s="1708" t="s">
        <v>56</v>
      </c>
      <c r="J72" s="17" t="s">
        <v>20</v>
      </c>
      <c r="K72" s="135">
        <v>65</v>
      </c>
      <c r="L72" s="118">
        <v>65</v>
      </c>
      <c r="M72" s="135">
        <v>65</v>
      </c>
      <c r="N72" s="225">
        <v>65</v>
      </c>
      <c r="O72" s="225"/>
      <c r="P72" s="207"/>
      <c r="Q72" s="118">
        <v>65</v>
      </c>
      <c r="R72" s="118">
        <v>65</v>
      </c>
      <c r="S72" s="177" t="s">
        <v>57</v>
      </c>
      <c r="T72" s="275">
        <v>9</v>
      </c>
      <c r="U72" s="275">
        <v>10</v>
      </c>
      <c r="V72" s="487">
        <v>10</v>
      </c>
      <c r="W72" s="307">
        <v>10</v>
      </c>
      <c r="X72" s="450"/>
    </row>
    <row r="73" spans="1:24" s="1" customFormat="1" ht="30" customHeight="1">
      <c r="A73" s="1057"/>
      <c r="B73" s="29"/>
      <c r="C73" s="567"/>
      <c r="D73" s="1065"/>
      <c r="E73" s="1533"/>
      <c r="F73" s="69"/>
      <c r="G73" s="1696"/>
      <c r="H73" s="1070"/>
      <c r="I73" s="1709"/>
      <c r="J73" s="104"/>
      <c r="K73" s="190"/>
      <c r="L73" s="121"/>
      <c r="M73" s="190"/>
      <c r="N73" s="232"/>
      <c r="O73" s="232"/>
      <c r="P73" s="215"/>
      <c r="Q73" s="121"/>
      <c r="R73" s="190"/>
      <c r="S73" s="178" t="s">
        <v>181</v>
      </c>
      <c r="T73" s="264">
        <v>1</v>
      </c>
      <c r="U73" s="264">
        <v>1</v>
      </c>
      <c r="V73" s="469">
        <v>1</v>
      </c>
      <c r="W73" s="337">
        <v>1</v>
      </c>
      <c r="X73" s="450"/>
    </row>
    <row r="74" spans="1:24" s="1" customFormat="1" ht="30" customHeight="1">
      <c r="A74" s="1057"/>
      <c r="B74" s="29"/>
      <c r="C74" s="567"/>
      <c r="D74" s="1065"/>
      <c r="E74" s="1533"/>
      <c r="F74" s="69"/>
      <c r="G74" s="1696"/>
      <c r="H74" s="1070"/>
      <c r="I74" s="1710"/>
      <c r="J74" s="104"/>
      <c r="K74" s="191"/>
      <c r="L74" s="122"/>
      <c r="M74" s="191"/>
      <c r="N74" s="233"/>
      <c r="O74" s="233"/>
      <c r="P74" s="216"/>
      <c r="Q74" s="122"/>
      <c r="R74" s="191"/>
      <c r="S74" s="179" t="s">
        <v>109</v>
      </c>
      <c r="T74" s="269">
        <v>10</v>
      </c>
      <c r="U74" s="269">
        <v>10</v>
      </c>
      <c r="V74" s="475">
        <v>10</v>
      </c>
      <c r="W74" s="461">
        <v>10</v>
      </c>
      <c r="X74" s="450"/>
    </row>
    <row r="75" spans="1:24" s="1" customFormat="1" ht="30" customHeight="1">
      <c r="A75" s="1057"/>
      <c r="B75" s="29"/>
      <c r="C75" s="567"/>
      <c r="D75" s="1065"/>
      <c r="E75" s="1533"/>
      <c r="F75" s="69"/>
      <c r="G75" s="69"/>
      <c r="H75" s="1070"/>
      <c r="I75" s="166"/>
      <c r="J75" s="104"/>
      <c r="K75" s="191"/>
      <c r="L75" s="191"/>
      <c r="M75" s="191"/>
      <c r="N75" s="233"/>
      <c r="O75" s="233"/>
      <c r="P75" s="216"/>
      <c r="Q75" s="122"/>
      <c r="R75" s="191"/>
      <c r="S75" s="179" t="s">
        <v>177</v>
      </c>
      <c r="T75" s="269">
        <v>3</v>
      </c>
      <c r="U75" s="269">
        <v>3</v>
      </c>
      <c r="V75" s="475">
        <v>3</v>
      </c>
      <c r="W75" s="461">
        <v>3</v>
      </c>
      <c r="X75" s="450"/>
    </row>
    <row r="76" spans="1:24" s="1" customFormat="1" ht="28.5" customHeight="1">
      <c r="A76" s="1057"/>
      <c r="B76" s="29"/>
      <c r="C76" s="567"/>
      <c r="D76" s="778"/>
      <c r="E76" s="1534"/>
      <c r="F76" s="70"/>
      <c r="G76" s="70"/>
      <c r="H76" s="374"/>
      <c r="I76" s="166"/>
      <c r="J76" s="105"/>
      <c r="K76" s="192"/>
      <c r="L76" s="123"/>
      <c r="M76" s="192"/>
      <c r="N76" s="234"/>
      <c r="O76" s="234"/>
      <c r="P76" s="217"/>
      <c r="Q76" s="123"/>
      <c r="R76" s="192"/>
      <c r="S76" s="27" t="s">
        <v>111</v>
      </c>
      <c r="T76" s="266">
        <v>1</v>
      </c>
      <c r="U76" s="266">
        <v>1</v>
      </c>
      <c r="V76" s="503">
        <v>1</v>
      </c>
      <c r="W76" s="310">
        <v>1</v>
      </c>
      <c r="X76" s="450"/>
    </row>
    <row r="77" spans="1:24" s="1" customFormat="1" ht="22.5" customHeight="1">
      <c r="A77" s="1057"/>
      <c r="B77" s="29"/>
      <c r="C77" s="567"/>
      <c r="D77" s="1063" t="s">
        <v>26</v>
      </c>
      <c r="E77" s="1525" t="s">
        <v>104</v>
      </c>
      <c r="F77" s="69"/>
      <c r="G77" s="1693" t="s">
        <v>157</v>
      </c>
      <c r="H77" s="1118">
        <v>5</v>
      </c>
      <c r="I77" s="166"/>
      <c r="J77" s="507" t="s">
        <v>20</v>
      </c>
      <c r="K77" s="508">
        <v>74</v>
      </c>
      <c r="L77" s="508">
        <v>74</v>
      </c>
      <c r="M77" s="510">
        <f>N77</f>
        <v>62.3</v>
      </c>
      <c r="N77" s="723">
        <f>19+45-1.7</f>
        <v>62.3</v>
      </c>
      <c r="O77" s="723"/>
      <c r="P77" s="724"/>
      <c r="Q77" s="722">
        <f>19+45</f>
        <v>64</v>
      </c>
      <c r="R77" s="508">
        <f>19+45</f>
        <v>64</v>
      </c>
      <c r="S77" s="1788" t="s">
        <v>178</v>
      </c>
      <c r="T77" s="1043">
        <v>5</v>
      </c>
      <c r="U77" s="1043">
        <v>5</v>
      </c>
      <c r="V77" s="1044">
        <v>5</v>
      </c>
      <c r="W77" s="1045">
        <v>5</v>
      </c>
      <c r="X77" s="450"/>
    </row>
    <row r="78" spans="1:24" s="1" customFormat="1" ht="17.25" customHeight="1">
      <c r="A78" s="1057"/>
      <c r="B78" s="29"/>
      <c r="C78" s="567"/>
      <c r="D78" s="1063"/>
      <c r="E78" s="1526"/>
      <c r="F78" s="69"/>
      <c r="G78" s="1694"/>
      <c r="H78" s="1118"/>
      <c r="I78" s="166"/>
      <c r="J78" s="104" t="s">
        <v>158</v>
      </c>
      <c r="K78" s="121">
        <v>4.5999999999999996</v>
      </c>
      <c r="L78" s="121">
        <v>4.5999999999999996</v>
      </c>
      <c r="M78" s="190"/>
      <c r="N78" s="232"/>
      <c r="O78" s="232"/>
      <c r="P78" s="509"/>
      <c r="Q78" s="121"/>
      <c r="R78" s="215"/>
      <c r="S78" s="1789"/>
      <c r="T78" s="1046"/>
      <c r="U78" s="1046"/>
      <c r="V78" s="1047"/>
      <c r="W78" s="1048"/>
      <c r="X78" s="450"/>
    </row>
    <row r="79" spans="1:24" s="1" customFormat="1" ht="30" customHeight="1">
      <c r="A79" s="1057"/>
      <c r="B79" s="29"/>
      <c r="C79" s="567"/>
      <c r="D79" s="1063"/>
      <c r="E79" s="1526"/>
      <c r="F79" s="69"/>
      <c r="G79" s="1694"/>
      <c r="H79" s="1118"/>
      <c r="I79" s="166"/>
      <c r="J79" s="1039"/>
      <c r="K79" s="122"/>
      <c r="L79" s="122"/>
      <c r="M79" s="1040"/>
      <c r="N79" s="1041"/>
      <c r="O79" s="1041"/>
      <c r="P79" s="1042"/>
      <c r="Q79" s="782"/>
      <c r="R79" s="1042"/>
      <c r="S79" s="737" t="s">
        <v>254</v>
      </c>
      <c r="T79" s="506">
        <v>1</v>
      </c>
      <c r="U79" s="269">
        <v>1</v>
      </c>
      <c r="V79" s="475">
        <v>1</v>
      </c>
      <c r="W79" s="461">
        <v>1</v>
      </c>
      <c r="X79" s="450"/>
    </row>
    <row r="80" spans="1:24" s="1" customFormat="1" ht="31.5" customHeight="1">
      <c r="A80" s="1057"/>
      <c r="B80" s="29"/>
      <c r="C80" s="567"/>
      <c r="D80" s="1116"/>
      <c r="E80" s="1120"/>
      <c r="F80" s="70"/>
      <c r="G80" s="1695"/>
      <c r="H80" s="1119"/>
      <c r="I80" s="1123"/>
      <c r="J80" s="106"/>
      <c r="K80" s="123"/>
      <c r="L80" s="123"/>
      <c r="M80" s="192"/>
      <c r="N80" s="511"/>
      <c r="O80" s="234"/>
      <c r="P80" s="504"/>
      <c r="Q80" s="123"/>
      <c r="R80" s="504"/>
      <c r="S80" s="1121" t="s">
        <v>176</v>
      </c>
      <c r="T80" s="505">
        <v>1</v>
      </c>
      <c r="U80" s="264"/>
      <c r="V80" s="469"/>
      <c r="W80" s="337"/>
      <c r="X80" s="450"/>
    </row>
    <row r="81" spans="1:24" s="1" customFormat="1" ht="30" customHeight="1">
      <c r="A81" s="1115"/>
      <c r="B81" s="29"/>
      <c r="C81" s="577"/>
      <c r="D81" s="1117"/>
      <c r="E81" s="1122" t="s">
        <v>304</v>
      </c>
      <c r="F81" s="372"/>
      <c r="G81" s="1118">
        <v>1</v>
      </c>
      <c r="H81" s="1127">
        <v>1</v>
      </c>
      <c r="I81" s="1124"/>
      <c r="J81" s="46" t="s">
        <v>20</v>
      </c>
      <c r="K81" s="95"/>
      <c r="L81" s="118">
        <v>2.8</v>
      </c>
      <c r="M81" s="135"/>
      <c r="N81" s="225"/>
      <c r="O81" s="225"/>
      <c r="P81" s="207"/>
      <c r="Q81" s="118"/>
      <c r="R81" s="135"/>
      <c r="S81" s="1125" t="s">
        <v>305</v>
      </c>
      <c r="T81" s="1126">
        <v>1</v>
      </c>
      <c r="U81" s="274"/>
      <c r="V81" s="367"/>
      <c r="W81" s="309"/>
      <c r="X81" s="450"/>
    </row>
    <row r="82" spans="1:24" s="1" customFormat="1" ht="15.75" customHeight="1" thickBot="1">
      <c r="A82" s="1060"/>
      <c r="B82" s="499"/>
      <c r="C82" s="578"/>
      <c r="D82" s="561"/>
      <c r="E82" s="558"/>
      <c r="F82" s="559"/>
      <c r="G82" s="560"/>
      <c r="H82" s="561"/>
      <c r="I82" s="323"/>
      <c r="J82" s="1055" t="s">
        <v>50</v>
      </c>
      <c r="K82" s="99">
        <f>SUM(K68:K80)</f>
        <v>206.4</v>
      </c>
      <c r="L82" s="99">
        <f>SUM(L68:L81)</f>
        <v>214.6</v>
      </c>
      <c r="M82" s="99">
        <f>SUM(M68:M80)</f>
        <v>241.60000000000002</v>
      </c>
      <c r="N82" s="99">
        <f t="shared" ref="N82:R82" si="7">SUM(N68:N80)</f>
        <v>241.60000000000002</v>
      </c>
      <c r="O82" s="99">
        <f t="shared" si="7"/>
        <v>0</v>
      </c>
      <c r="P82" s="99">
        <f t="shared" si="7"/>
        <v>0</v>
      </c>
      <c r="Q82" s="99">
        <f t="shared" si="7"/>
        <v>200.6</v>
      </c>
      <c r="R82" s="99">
        <f t="shared" si="7"/>
        <v>200.6</v>
      </c>
      <c r="S82" s="562"/>
      <c r="T82" s="563"/>
      <c r="U82" s="564"/>
      <c r="V82" s="565"/>
      <c r="W82" s="566"/>
      <c r="X82" s="450"/>
    </row>
    <row r="83" spans="1:24" s="4" customFormat="1" ht="18.75" customHeight="1">
      <c r="A83" s="1468" t="s">
        <v>13</v>
      </c>
      <c r="B83" s="1469" t="s">
        <v>13</v>
      </c>
      <c r="C83" s="1527" t="s">
        <v>36</v>
      </c>
      <c r="D83" s="85"/>
      <c r="E83" s="1528" t="s">
        <v>58</v>
      </c>
      <c r="F83" s="1518"/>
      <c r="G83" s="1786" t="s">
        <v>148</v>
      </c>
      <c r="H83" s="1529" t="s">
        <v>18</v>
      </c>
      <c r="I83" s="1779" t="s">
        <v>209</v>
      </c>
      <c r="J83" s="493" t="s">
        <v>20</v>
      </c>
      <c r="K83" s="119">
        <v>2558.8000000000002</v>
      </c>
      <c r="L83" s="119">
        <v>59</v>
      </c>
      <c r="M83" s="95">
        <f>N83</f>
        <v>105</v>
      </c>
      <c r="N83" s="281">
        <v>105</v>
      </c>
      <c r="O83" s="147"/>
      <c r="P83" s="208"/>
      <c r="Q83" s="119">
        <v>3731.2</v>
      </c>
      <c r="R83" s="119">
        <v>4449.6000000000004</v>
      </c>
      <c r="S83" s="1513" t="s">
        <v>279</v>
      </c>
      <c r="T83" s="913">
        <v>1</v>
      </c>
      <c r="U83" s="913">
        <v>1</v>
      </c>
      <c r="V83" s="970">
        <v>1</v>
      </c>
      <c r="W83" s="1016">
        <v>1</v>
      </c>
      <c r="X83" s="31"/>
    </row>
    <row r="84" spans="1:24" s="4" customFormat="1" ht="18" customHeight="1">
      <c r="A84" s="1468"/>
      <c r="B84" s="1469"/>
      <c r="C84" s="1527"/>
      <c r="D84" s="85"/>
      <c r="E84" s="1528"/>
      <c r="F84" s="1518"/>
      <c r="G84" s="1786"/>
      <c r="H84" s="1529"/>
      <c r="I84" s="1779"/>
      <c r="J84" s="62" t="s">
        <v>158</v>
      </c>
      <c r="K84" s="140">
        <v>2904.2</v>
      </c>
      <c r="L84" s="140">
        <v>2904.2</v>
      </c>
      <c r="M84" s="193">
        <f>P84</f>
        <v>2904.2</v>
      </c>
      <c r="N84" s="513"/>
      <c r="O84" s="235"/>
      <c r="P84" s="219">
        <v>2904.2</v>
      </c>
      <c r="Q84" s="140"/>
      <c r="R84" s="140"/>
      <c r="S84" s="1513"/>
      <c r="T84" s="913"/>
      <c r="U84" s="913"/>
      <c r="V84" s="970"/>
      <c r="W84" s="1016"/>
      <c r="X84" s="31"/>
    </row>
    <row r="85" spans="1:24" s="4" customFormat="1" ht="13.5" thickBot="1">
      <c r="A85" s="1490"/>
      <c r="B85" s="1492"/>
      <c r="C85" s="1496"/>
      <c r="D85" s="78"/>
      <c r="E85" s="1517"/>
      <c r="F85" s="1519"/>
      <c r="G85" s="1787"/>
      <c r="H85" s="1521"/>
      <c r="I85" s="1699"/>
      <c r="J85" s="107" t="s">
        <v>50</v>
      </c>
      <c r="K85" s="133">
        <f>SUM(K83:K84)</f>
        <v>5463</v>
      </c>
      <c r="L85" s="133">
        <f>SUM(L83:L84)</f>
        <v>2963.2</v>
      </c>
      <c r="M85" s="99">
        <f t="shared" ref="M85:R85" si="8">M83+M84</f>
        <v>3009.2</v>
      </c>
      <c r="N85" s="512">
        <f t="shared" si="8"/>
        <v>105</v>
      </c>
      <c r="O85" s="324">
        <f t="shared" si="8"/>
        <v>0</v>
      </c>
      <c r="P85" s="323">
        <f t="shared" si="8"/>
        <v>2904.2</v>
      </c>
      <c r="Q85" s="133">
        <f t="shared" si="8"/>
        <v>3731.2</v>
      </c>
      <c r="R85" s="133">
        <f t="shared" si="8"/>
        <v>4449.6000000000004</v>
      </c>
      <c r="S85" s="1514"/>
      <c r="T85" s="914"/>
      <c r="U85" s="914"/>
      <c r="V85" s="971"/>
      <c r="W85" s="1017"/>
      <c r="X85" s="31"/>
    </row>
    <row r="86" spans="1:24" s="4" customFormat="1" ht="21" customHeight="1">
      <c r="A86" s="1489" t="s">
        <v>13</v>
      </c>
      <c r="B86" s="1491" t="s">
        <v>13</v>
      </c>
      <c r="C86" s="1470" t="s">
        <v>37</v>
      </c>
      <c r="D86" s="85"/>
      <c r="E86" s="1516" t="s">
        <v>59</v>
      </c>
      <c r="F86" s="1518"/>
      <c r="G86" s="1691" t="s">
        <v>147</v>
      </c>
      <c r="H86" s="1520" t="s">
        <v>18</v>
      </c>
      <c r="I86" s="1805" t="s">
        <v>19</v>
      </c>
      <c r="J86" s="108" t="s">
        <v>20</v>
      </c>
      <c r="K86" s="140">
        <v>29</v>
      </c>
      <c r="L86" s="140">
        <v>29</v>
      </c>
      <c r="M86" s="193">
        <v>29</v>
      </c>
      <c r="N86" s="513">
        <v>29</v>
      </c>
      <c r="O86" s="235"/>
      <c r="P86" s="219"/>
      <c r="Q86" s="140">
        <v>29</v>
      </c>
      <c r="R86" s="140">
        <v>29</v>
      </c>
      <c r="S86" s="32"/>
      <c r="T86" s="912"/>
      <c r="U86" s="912"/>
      <c r="V86" s="969"/>
      <c r="W86" s="1015"/>
      <c r="X86" s="31"/>
    </row>
    <row r="87" spans="1:24" s="4" customFormat="1" ht="18.75" customHeight="1" thickBot="1">
      <c r="A87" s="1490"/>
      <c r="B87" s="1492"/>
      <c r="C87" s="1515"/>
      <c r="D87" s="78"/>
      <c r="E87" s="1517"/>
      <c r="F87" s="1519"/>
      <c r="G87" s="1692"/>
      <c r="H87" s="1521"/>
      <c r="I87" s="1806"/>
      <c r="J87" s="102" t="s">
        <v>50</v>
      </c>
      <c r="K87" s="133">
        <f t="shared" ref="K87:R87" si="9">K86</f>
        <v>29</v>
      </c>
      <c r="L87" s="133">
        <f t="shared" si="9"/>
        <v>29</v>
      </c>
      <c r="M87" s="99">
        <f t="shared" si="9"/>
        <v>29</v>
      </c>
      <c r="N87" s="512">
        <f t="shared" si="9"/>
        <v>29</v>
      </c>
      <c r="O87" s="324">
        <f t="shared" si="9"/>
        <v>0</v>
      </c>
      <c r="P87" s="323">
        <f t="shared" si="9"/>
        <v>0</v>
      </c>
      <c r="Q87" s="133">
        <f t="shared" si="9"/>
        <v>29</v>
      </c>
      <c r="R87" s="133">
        <f t="shared" si="9"/>
        <v>29</v>
      </c>
      <c r="S87" s="141"/>
      <c r="T87" s="914"/>
      <c r="U87" s="914"/>
      <c r="V87" s="971"/>
      <c r="W87" s="1017"/>
      <c r="X87" s="31"/>
    </row>
    <row r="88" spans="1:24" s="1" customFormat="1" ht="56.25" customHeight="1">
      <c r="A88" s="33" t="s">
        <v>13</v>
      </c>
      <c r="B88" s="34" t="s">
        <v>13</v>
      </c>
      <c r="C88" s="584" t="s">
        <v>41</v>
      </c>
      <c r="D88" s="579"/>
      <c r="E88" s="1021" t="s">
        <v>60</v>
      </c>
      <c r="F88" s="629"/>
      <c r="G88" s="629"/>
      <c r="H88" s="630"/>
      <c r="I88" s="628"/>
      <c r="J88" s="91"/>
      <c r="K88" s="134"/>
      <c r="L88" s="134"/>
      <c r="M88" s="134"/>
      <c r="N88" s="514"/>
      <c r="O88" s="236"/>
      <c r="P88" s="220"/>
      <c r="Q88" s="134"/>
      <c r="R88" s="134"/>
      <c r="S88" s="90"/>
      <c r="T88" s="276"/>
      <c r="U88" s="276"/>
      <c r="V88" s="515"/>
      <c r="W88" s="518"/>
      <c r="X88" s="450"/>
    </row>
    <row r="89" spans="1:24" s="1" customFormat="1" ht="30.75" customHeight="1">
      <c r="A89" s="13"/>
      <c r="B89" s="14"/>
      <c r="C89" s="573"/>
      <c r="D89" s="779" t="s">
        <v>13</v>
      </c>
      <c r="E89" s="452" t="s">
        <v>62</v>
      </c>
      <c r="F89" s="37"/>
      <c r="G89" s="1679" t="s">
        <v>149</v>
      </c>
      <c r="H89" s="41">
        <v>1</v>
      </c>
      <c r="I89" s="169" t="s">
        <v>61</v>
      </c>
      <c r="J89" s="520" t="s">
        <v>20</v>
      </c>
      <c r="K89" s="521">
        <v>30</v>
      </c>
      <c r="L89" s="521">
        <v>30</v>
      </c>
      <c r="M89" s="521">
        <v>30</v>
      </c>
      <c r="N89" s="522">
        <v>30</v>
      </c>
      <c r="O89" s="522"/>
      <c r="P89" s="523"/>
      <c r="Q89" s="521">
        <v>21.8</v>
      </c>
      <c r="R89" s="521">
        <v>21.8</v>
      </c>
      <c r="S89" s="998" t="s">
        <v>123</v>
      </c>
      <c r="T89" s="425">
        <v>50</v>
      </c>
      <c r="U89" s="258">
        <v>50</v>
      </c>
      <c r="V89" s="627">
        <v>50</v>
      </c>
      <c r="W89" s="307">
        <v>50</v>
      </c>
      <c r="X89" s="450"/>
    </row>
    <row r="90" spans="1:24" s="1" customFormat="1" ht="14.25" customHeight="1">
      <c r="A90" s="13"/>
      <c r="B90" s="14"/>
      <c r="C90" s="573"/>
      <c r="D90" s="85" t="s">
        <v>22</v>
      </c>
      <c r="E90" s="1506" t="s">
        <v>63</v>
      </c>
      <c r="F90" s="37"/>
      <c r="G90" s="1717"/>
      <c r="H90" s="41"/>
      <c r="I90" s="169"/>
      <c r="J90" s="519" t="s">
        <v>24</v>
      </c>
      <c r="K90" s="95">
        <v>44.6</v>
      </c>
      <c r="L90" s="95">
        <v>44.6</v>
      </c>
      <c r="M90" s="95">
        <v>25</v>
      </c>
      <c r="N90" s="147">
        <v>25</v>
      </c>
      <c r="O90" s="147"/>
      <c r="P90" s="186"/>
      <c r="Q90" s="95">
        <v>22</v>
      </c>
      <c r="R90" s="95">
        <v>20</v>
      </c>
      <c r="S90" s="1547" t="s">
        <v>186</v>
      </c>
      <c r="T90" s="770">
        <v>19</v>
      </c>
      <c r="U90" s="255">
        <v>18</v>
      </c>
      <c r="V90" s="255">
        <v>17</v>
      </c>
      <c r="W90" s="305">
        <v>17</v>
      </c>
      <c r="X90" s="450"/>
    </row>
    <row r="91" spans="1:24" s="1" customFormat="1" ht="16.5" customHeight="1">
      <c r="A91" s="13"/>
      <c r="B91" s="14"/>
      <c r="C91" s="573"/>
      <c r="D91" s="85"/>
      <c r="E91" s="1507"/>
      <c r="F91" s="37"/>
      <c r="G91" s="1717"/>
      <c r="H91" s="41"/>
      <c r="I91" s="169"/>
      <c r="J91" s="52" t="s">
        <v>25</v>
      </c>
      <c r="K91" s="136">
        <v>4.5</v>
      </c>
      <c r="L91" s="136">
        <v>4.5</v>
      </c>
      <c r="M91" s="136"/>
      <c r="N91" s="237"/>
      <c r="O91" s="237"/>
      <c r="P91" s="221"/>
      <c r="Q91" s="136"/>
      <c r="R91" s="136"/>
      <c r="S91" s="1678"/>
      <c r="T91" s="626"/>
      <c r="U91" s="253"/>
      <c r="V91" s="253"/>
      <c r="W91" s="303"/>
      <c r="X91" s="450"/>
    </row>
    <row r="92" spans="1:24" s="1" customFormat="1" ht="28.5" customHeight="1">
      <c r="A92" s="13"/>
      <c r="B92" s="14"/>
      <c r="C92" s="573"/>
      <c r="D92" s="977" t="s">
        <v>26</v>
      </c>
      <c r="E92" s="1483" t="s">
        <v>64</v>
      </c>
      <c r="F92" s="37"/>
      <c r="G92" s="37"/>
      <c r="H92" s="41"/>
      <c r="I92" s="170"/>
      <c r="J92" s="72" t="s">
        <v>24</v>
      </c>
      <c r="K92" s="95">
        <v>0.6</v>
      </c>
      <c r="L92" s="95">
        <v>0.6</v>
      </c>
      <c r="M92" s="95">
        <v>1.8</v>
      </c>
      <c r="N92" s="147"/>
      <c r="O92" s="147"/>
      <c r="P92" s="186">
        <v>1.8</v>
      </c>
      <c r="Q92" s="95">
        <v>0.9</v>
      </c>
      <c r="R92" s="95">
        <v>0.9</v>
      </c>
      <c r="S92" s="995" t="s">
        <v>187</v>
      </c>
      <c r="T92" s="277">
        <v>3</v>
      </c>
      <c r="U92" s="256">
        <v>4</v>
      </c>
      <c r="V92" s="256">
        <v>2</v>
      </c>
      <c r="W92" s="304">
        <v>2</v>
      </c>
      <c r="X92" s="450"/>
    </row>
    <row r="93" spans="1:24" s="1" customFormat="1" ht="24.75" customHeight="1">
      <c r="A93" s="13"/>
      <c r="B93" s="14"/>
      <c r="C93" s="573"/>
      <c r="D93" s="985"/>
      <c r="E93" s="1510"/>
      <c r="F93" s="74"/>
      <c r="G93" s="74"/>
      <c r="H93" s="157"/>
      <c r="I93" s="171"/>
      <c r="J93" s="52" t="s">
        <v>20</v>
      </c>
      <c r="K93" s="137"/>
      <c r="L93" s="137">
        <v>12.2</v>
      </c>
      <c r="M93" s="137"/>
      <c r="N93" s="227"/>
      <c r="O93" s="227"/>
      <c r="P93" s="188"/>
      <c r="Q93" s="137"/>
      <c r="R93" s="137"/>
      <c r="S93" s="1011"/>
      <c r="T93" s="278"/>
      <c r="U93" s="257"/>
      <c r="V93" s="257"/>
      <c r="W93" s="308"/>
      <c r="X93" s="450"/>
    </row>
    <row r="94" spans="1:24" s="1" customFormat="1" ht="24" customHeight="1">
      <c r="A94" s="13"/>
      <c r="B94" s="40"/>
      <c r="C94" s="585"/>
      <c r="D94" s="941" t="s">
        <v>28</v>
      </c>
      <c r="E94" s="1511" t="s">
        <v>185</v>
      </c>
      <c r="F94" s="75"/>
      <c r="G94" s="1718" t="s">
        <v>150</v>
      </c>
      <c r="H94" s="168">
        <v>1</v>
      </c>
      <c r="I94" s="953" t="s">
        <v>65</v>
      </c>
      <c r="J94" s="77" t="s">
        <v>24</v>
      </c>
      <c r="K94" s="135">
        <v>4.5</v>
      </c>
      <c r="L94" s="135">
        <v>4.5</v>
      </c>
      <c r="M94" s="135">
        <v>4.5</v>
      </c>
      <c r="N94" s="225">
        <v>4.5</v>
      </c>
      <c r="O94" s="225"/>
      <c r="P94" s="187"/>
      <c r="Q94" s="135">
        <v>4.5</v>
      </c>
      <c r="R94" s="135">
        <v>4.5</v>
      </c>
      <c r="S94" s="996" t="s">
        <v>103</v>
      </c>
      <c r="T94" s="274">
        <v>2</v>
      </c>
      <c r="U94" s="247">
        <v>2</v>
      </c>
      <c r="V94" s="254">
        <v>2</v>
      </c>
      <c r="W94" s="309">
        <v>2</v>
      </c>
      <c r="X94" s="450"/>
    </row>
    <row r="95" spans="1:24" s="1" customFormat="1" ht="31.5" customHeight="1">
      <c r="A95" s="13"/>
      <c r="B95" s="40"/>
      <c r="C95" s="585"/>
      <c r="D95" s="942"/>
      <c r="E95" s="1512"/>
      <c r="F95" s="21"/>
      <c r="G95" s="1719"/>
      <c r="H95" s="157"/>
      <c r="I95" s="591"/>
      <c r="J95" s="52" t="s">
        <v>20</v>
      </c>
      <c r="K95" s="98"/>
      <c r="L95" s="98"/>
      <c r="M95" s="137"/>
      <c r="N95" s="227"/>
      <c r="O95" s="227"/>
      <c r="P95" s="222"/>
      <c r="Q95" s="98"/>
      <c r="R95" s="98"/>
      <c r="S95" s="423"/>
      <c r="T95" s="266"/>
      <c r="U95" s="253"/>
      <c r="V95" s="245"/>
      <c r="W95" s="310"/>
      <c r="X95" s="450"/>
    </row>
    <row r="96" spans="1:24" s="1" customFormat="1" ht="45" customHeight="1">
      <c r="A96" s="13"/>
      <c r="B96" s="14"/>
      <c r="C96" s="573"/>
      <c r="D96" s="580" t="s">
        <v>30</v>
      </c>
      <c r="E96" s="1006" t="s">
        <v>66</v>
      </c>
      <c r="F96" s="182"/>
      <c r="G96" s="182"/>
      <c r="H96" s="183">
        <v>1</v>
      </c>
      <c r="I96" s="184" t="s">
        <v>61</v>
      </c>
      <c r="J96" s="46" t="s">
        <v>20</v>
      </c>
      <c r="K96" s="138">
        <v>4.4000000000000004</v>
      </c>
      <c r="L96" s="138">
        <v>4.4000000000000004</v>
      </c>
      <c r="M96" s="202">
        <v>2.2000000000000002</v>
      </c>
      <c r="N96" s="228">
        <v>2.2000000000000002</v>
      </c>
      <c r="O96" s="228"/>
      <c r="P96" s="223"/>
      <c r="Q96" s="138">
        <v>2.2000000000000002</v>
      </c>
      <c r="R96" s="138">
        <v>2.2000000000000002</v>
      </c>
      <c r="S96" s="381" t="s">
        <v>188</v>
      </c>
      <c r="T96" s="626">
        <v>20</v>
      </c>
      <c r="U96" s="253">
        <v>10</v>
      </c>
      <c r="V96" s="258">
        <v>10</v>
      </c>
      <c r="W96" s="306">
        <v>10</v>
      </c>
      <c r="X96" s="450"/>
    </row>
    <row r="97" spans="1:24" s="1" customFormat="1" ht="54" customHeight="1">
      <c r="A97" s="13"/>
      <c r="B97" s="40"/>
      <c r="C97" s="585"/>
      <c r="D97" s="581" t="s">
        <v>33</v>
      </c>
      <c r="E97" s="835" t="s">
        <v>193</v>
      </c>
      <c r="F97" s="838"/>
      <c r="G97" s="838"/>
      <c r="H97" s="41"/>
      <c r="I97" s="169"/>
      <c r="J97" s="52" t="s">
        <v>20</v>
      </c>
      <c r="K97" s="98">
        <v>7.6</v>
      </c>
      <c r="L97" s="98">
        <v>7.6</v>
      </c>
      <c r="M97" s="137">
        <v>7.6</v>
      </c>
      <c r="N97" s="227">
        <v>7.6</v>
      </c>
      <c r="O97" s="227"/>
      <c r="P97" s="222"/>
      <c r="Q97" s="98">
        <v>7.6</v>
      </c>
      <c r="R97" s="98">
        <v>7.6</v>
      </c>
      <c r="S97" s="439" t="s">
        <v>191</v>
      </c>
      <c r="T97" s="627">
        <v>116</v>
      </c>
      <c r="U97" s="258">
        <v>116</v>
      </c>
      <c r="V97" s="253">
        <v>116</v>
      </c>
      <c r="W97" s="303">
        <v>116</v>
      </c>
      <c r="X97" s="450"/>
    </row>
    <row r="98" spans="1:24" s="1" customFormat="1" ht="25.5" customHeight="1">
      <c r="A98" s="13"/>
      <c r="B98" s="14"/>
      <c r="C98" s="585"/>
      <c r="D98" s="1470" t="s">
        <v>36</v>
      </c>
      <c r="E98" s="1503" t="s">
        <v>67</v>
      </c>
      <c r="F98" s="838"/>
      <c r="G98" s="1679" t="s">
        <v>149</v>
      </c>
      <c r="H98" s="41"/>
      <c r="I98" s="169"/>
      <c r="J98" s="77" t="s">
        <v>20</v>
      </c>
      <c r="K98" s="528">
        <v>4</v>
      </c>
      <c r="L98" s="528">
        <v>4</v>
      </c>
      <c r="M98" s="360"/>
      <c r="N98" s="351"/>
      <c r="O98" s="351"/>
      <c r="P98" s="361"/>
      <c r="Q98" s="528"/>
      <c r="R98" s="349"/>
      <c r="S98" s="424" t="s">
        <v>102</v>
      </c>
      <c r="T98" s="311">
        <v>1</v>
      </c>
      <c r="U98" s="313"/>
      <c r="V98" s="313"/>
      <c r="W98" s="312"/>
      <c r="X98" s="450"/>
    </row>
    <row r="99" spans="1:24" s="1" customFormat="1" ht="19.5" customHeight="1">
      <c r="A99" s="13"/>
      <c r="B99" s="14"/>
      <c r="C99" s="585"/>
      <c r="D99" s="1796"/>
      <c r="E99" s="1504"/>
      <c r="F99" s="838"/>
      <c r="G99" s="1680"/>
      <c r="H99" s="41"/>
      <c r="I99" s="169"/>
      <c r="J99" s="52" t="s">
        <v>20</v>
      </c>
      <c r="K99" s="446">
        <v>2.1</v>
      </c>
      <c r="L99" s="446">
        <v>2.1</v>
      </c>
      <c r="M99" s="295">
        <v>1.5</v>
      </c>
      <c r="N99" s="358">
        <v>1.5</v>
      </c>
      <c r="O99" s="358"/>
      <c r="P99" s="359"/>
      <c r="Q99" s="446">
        <v>2</v>
      </c>
      <c r="R99" s="446">
        <v>0.8</v>
      </c>
      <c r="S99" s="1011" t="s">
        <v>68</v>
      </c>
      <c r="T99" s="278">
        <v>20</v>
      </c>
      <c r="U99" s="257">
        <v>19</v>
      </c>
      <c r="V99" s="257">
        <v>25</v>
      </c>
      <c r="W99" s="308">
        <v>10</v>
      </c>
      <c r="X99" s="450"/>
    </row>
    <row r="100" spans="1:24" s="1" customFormat="1" ht="42" customHeight="1">
      <c r="A100" s="13"/>
      <c r="B100" s="40"/>
      <c r="C100" s="585"/>
      <c r="D100" s="582" t="s">
        <v>37</v>
      </c>
      <c r="E100" s="835" t="s">
        <v>69</v>
      </c>
      <c r="F100" s="838"/>
      <c r="G100" s="1680"/>
      <c r="H100" s="41"/>
      <c r="I100" s="169"/>
      <c r="J100" s="52" t="s">
        <v>20</v>
      </c>
      <c r="K100" s="98">
        <v>8.3000000000000007</v>
      </c>
      <c r="L100" s="98">
        <v>8.3000000000000007</v>
      </c>
      <c r="M100" s="137">
        <v>7.8</v>
      </c>
      <c r="N100" s="227">
        <v>7.8</v>
      </c>
      <c r="O100" s="227"/>
      <c r="P100" s="222"/>
      <c r="Q100" s="98">
        <v>7.8</v>
      </c>
      <c r="R100" s="98">
        <v>7.8</v>
      </c>
      <c r="S100" s="439" t="s">
        <v>70</v>
      </c>
      <c r="T100" s="626">
        <v>110</v>
      </c>
      <c r="U100" s="253">
        <v>100</v>
      </c>
      <c r="V100" s="253">
        <v>100</v>
      </c>
      <c r="W100" s="303">
        <v>100</v>
      </c>
      <c r="X100" s="450"/>
    </row>
    <row r="101" spans="1:24" s="1" customFormat="1" ht="30" customHeight="1">
      <c r="A101" s="13"/>
      <c r="B101" s="40"/>
      <c r="C101" s="585"/>
      <c r="D101" s="745" t="s">
        <v>41</v>
      </c>
      <c r="E101" s="992" t="s">
        <v>71</v>
      </c>
      <c r="F101" s="838"/>
      <c r="G101" s="1680"/>
      <c r="H101" s="41"/>
      <c r="I101" s="170"/>
      <c r="J101" s="77" t="s">
        <v>20</v>
      </c>
      <c r="K101" s="365">
        <v>18</v>
      </c>
      <c r="L101" s="365">
        <v>18</v>
      </c>
      <c r="M101" s="135">
        <v>40</v>
      </c>
      <c r="N101" s="225">
        <v>40</v>
      </c>
      <c r="O101" s="225"/>
      <c r="P101" s="366"/>
      <c r="Q101" s="365"/>
      <c r="R101" s="365"/>
      <c r="S101" s="746" t="s">
        <v>258</v>
      </c>
      <c r="T101" s="275"/>
      <c r="U101" s="747">
        <v>1</v>
      </c>
      <c r="V101" s="747"/>
      <c r="W101" s="307"/>
      <c r="X101" s="450"/>
    </row>
    <row r="102" spans="1:24" s="1" customFormat="1" ht="43.5" customHeight="1">
      <c r="A102" s="13"/>
      <c r="B102" s="40"/>
      <c r="C102" s="586"/>
      <c r="D102" s="583"/>
      <c r="E102" s="993"/>
      <c r="F102" s="838"/>
      <c r="G102" s="748"/>
      <c r="H102" s="41"/>
      <c r="I102" s="170"/>
      <c r="J102" s="916"/>
      <c r="K102" s="95"/>
      <c r="L102" s="95"/>
      <c r="M102" s="95"/>
      <c r="N102" s="147"/>
      <c r="O102" s="147"/>
      <c r="P102" s="194"/>
      <c r="Q102" s="397"/>
      <c r="R102" s="397"/>
      <c r="S102" s="990" t="s">
        <v>271</v>
      </c>
      <c r="T102" s="255"/>
      <c r="U102" s="255">
        <v>1</v>
      </c>
      <c r="V102" s="255"/>
      <c r="W102" s="1013"/>
      <c r="X102" s="450"/>
    </row>
    <row r="103" spans="1:24" s="1" customFormat="1" ht="29.25" customHeight="1">
      <c r="A103" s="13"/>
      <c r="B103" s="40"/>
      <c r="C103" s="586"/>
      <c r="D103" s="583"/>
      <c r="E103" s="993"/>
      <c r="F103" s="838"/>
      <c r="G103" s="748"/>
      <c r="H103" s="41"/>
      <c r="I103" s="170"/>
      <c r="J103" s="52"/>
      <c r="K103" s="137"/>
      <c r="L103" s="137"/>
      <c r="M103" s="137"/>
      <c r="N103" s="227"/>
      <c r="O103" s="227"/>
      <c r="P103" s="222"/>
      <c r="Q103" s="98"/>
      <c r="R103" s="98"/>
      <c r="S103" s="749" t="s">
        <v>101</v>
      </c>
      <c r="T103" s="750">
        <v>1</v>
      </c>
      <c r="U103" s="253"/>
      <c r="V103" s="253"/>
      <c r="W103" s="303"/>
      <c r="X103" s="450"/>
    </row>
    <row r="104" spans="1:24" s="1" customFormat="1" ht="15" customHeight="1">
      <c r="A104" s="13"/>
      <c r="B104" s="40"/>
      <c r="C104" s="586"/>
      <c r="D104" s="941" t="s">
        <v>45</v>
      </c>
      <c r="E104" s="1443" t="s">
        <v>72</v>
      </c>
      <c r="F104" s="838"/>
      <c r="G104" s="838"/>
      <c r="H104" s="41"/>
      <c r="I104" s="1681" t="s">
        <v>61</v>
      </c>
      <c r="J104" s="751" t="s">
        <v>20</v>
      </c>
      <c r="K104" s="135">
        <v>70.2</v>
      </c>
      <c r="L104" s="135">
        <f>70.2+19.8</f>
        <v>90</v>
      </c>
      <c r="M104" s="135">
        <f>30.5+1.1</f>
        <v>31.6</v>
      </c>
      <c r="N104" s="225"/>
      <c r="O104" s="225"/>
      <c r="P104" s="366">
        <f>30.5+1.1</f>
        <v>31.6</v>
      </c>
      <c r="Q104" s="365">
        <v>28</v>
      </c>
      <c r="R104" s="365">
        <v>28</v>
      </c>
      <c r="S104" s="1839" t="s">
        <v>282</v>
      </c>
      <c r="T104" s="1049"/>
      <c r="U104" s="1050">
        <v>100</v>
      </c>
      <c r="V104" s="516"/>
      <c r="W104" s="368"/>
      <c r="X104" s="450"/>
    </row>
    <row r="105" spans="1:24" s="1" customFormat="1" ht="14.25" customHeight="1">
      <c r="A105" s="13"/>
      <c r="B105" s="40"/>
      <c r="C105" s="586"/>
      <c r="D105" s="984"/>
      <c r="E105" s="1505"/>
      <c r="F105" s="838"/>
      <c r="G105" s="838"/>
      <c r="H105" s="41"/>
      <c r="I105" s="1682"/>
      <c r="J105" s="55" t="s">
        <v>24</v>
      </c>
      <c r="K105" s="119">
        <v>59</v>
      </c>
      <c r="L105" s="119">
        <v>59</v>
      </c>
      <c r="M105" s="95">
        <f>60+35.4</f>
        <v>95.4</v>
      </c>
      <c r="N105" s="147"/>
      <c r="O105" s="147"/>
      <c r="P105" s="194">
        <f>60+35.4</f>
        <v>95.4</v>
      </c>
      <c r="Q105" s="397"/>
      <c r="R105" s="397"/>
      <c r="S105" s="1840"/>
      <c r="T105" s="703"/>
      <c r="U105" s="913"/>
      <c r="V105" s="287"/>
      <c r="W105" s="753"/>
      <c r="X105" s="450"/>
    </row>
    <row r="106" spans="1:24" s="1" customFormat="1" ht="15.75" customHeight="1">
      <c r="A106" s="13"/>
      <c r="B106" s="40"/>
      <c r="C106" s="586"/>
      <c r="D106" s="984"/>
      <c r="E106" s="1505"/>
      <c r="F106" s="838"/>
      <c r="G106" s="838"/>
      <c r="H106" s="41"/>
      <c r="I106" s="1682"/>
      <c r="J106" s="55" t="s">
        <v>25</v>
      </c>
      <c r="K106" s="119"/>
      <c r="L106" s="119"/>
      <c r="M106" s="95"/>
      <c r="N106" s="147"/>
      <c r="O106" s="147"/>
      <c r="P106" s="194"/>
      <c r="Q106" s="397"/>
      <c r="R106" s="119"/>
      <c r="S106" s="1523" t="s">
        <v>280</v>
      </c>
      <c r="T106" s="764"/>
      <c r="U106" s="264">
        <v>100</v>
      </c>
      <c r="V106" s="765"/>
      <c r="W106" s="766"/>
      <c r="X106" s="450"/>
    </row>
    <row r="107" spans="1:24" s="1" customFormat="1" ht="12.75" customHeight="1">
      <c r="A107" s="13"/>
      <c r="B107" s="40"/>
      <c r="C107" s="586"/>
      <c r="D107" s="984"/>
      <c r="E107" s="1505"/>
      <c r="F107" s="838"/>
      <c r="G107" s="838"/>
      <c r="H107" s="41"/>
      <c r="I107" s="1682"/>
      <c r="J107" s="55" t="s">
        <v>158</v>
      </c>
      <c r="K107" s="119"/>
      <c r="L107" s="119"/>
      <c r="M107" s="95">
        <f>P107</f>
        <v>48</v>
      </c>
      <c r="N107" s="147"/>
      <c r="O107" s="147"/>
      <c r="P107" s="194">
        <f>12+36</f>
        <v>48</v>
      </c>
      <c r="Q107" s="397"/>
      <c r="R107" s="119"/>
      <c r="S107" s="1524"/>
      <c r="T107" s="752"/>
      <c r="U107" s="265"/>
      <c r="V107" s="592"/>
      <c r="W107" s="767"/>
      <c r="X107" s="450"/>
    </row>
    <row r="108" spans="1:24" s="1" customFormat="1" ht="27" customHeight="1">
      <c r="A108" s="13"/>
      <c r="B108" s="40"/>
      <c r="C108" s="586"/>
      <c r="D108" s="984"/>
      <c r="E108" s="1505"/>
      <c r="F108" s="838"/>
      <c r="G108" s="838"/>
      <c r="H108" s="41"/>
      <c r="I108" s="1682"/>
      <c r="J108" s="55"/>
      <c r="K108" s="119"/>
      <c r="L108" s="119"/>
      <c r="M108" s="95"/>
      <c r="N108" s="147"/>
      <c r="O108" s="147"/>
      <c r="P108" s="194"/>
      <c r="Q108" s="397"/>
      <c r="R108" s="397"/>
      <c r="S108" s="343" t="s">
        <v>281</v>
      </c>
      <c r="T108" s="757"/>
      <c r="U108" s="758">
        <v>100</v>
      </c>
      <c r="V108" s="759"/>
      <c r="W108" s="755"/>
      <c r="X108" s="450"/>
    </row>
    <row r="109" spans="1:24" s="1" customFormat="1" ht="27" customHeight="1">
      <c r="A109" s="13"/>
      <c r="B109" s="40"/>
      <c r="C109" s="586"/>
      <c r="D109" s="1096"/>
      <c r="E109" s="1505"/>
      <c r="F109" s="838"/>
      <c r="G109" s="838"/>
      <c r="H109" s="41"/>
      <c r="I109" s="1682"/>
      <c r="J109" s="633"/>
      <c r="K109" s="128"/>
      <c r="L109" s="128"/>
      <c r="M109" s="137"/>
      <c r="N109" s="227"/>
      <c r="O109" s="227"/>
      <c r="P109" s="222"/>
      <c r="Q109" s="98"/>
      <c r="R109" s="98"/>
      <c r="S109" s="760" t="s">
        <v>298</v>
      </c>
      <c r="T109" s="761">
        <v>100</v>
      </c>
      <c r="U109" s="762">
        <v>100</v>
      </c>
      <c r="V109" s="763"/>
      <c r="W109" s="756"/>
      <c r="X109" s="450"/>
    </row>
    <row r="110" spans="1:24" s="1" customFormat="1" ht="80.25" customHeight="1">
      <c r="A110" s="13"/>
      <c r="B110" s="40"/>
      <c r="C110" s="586"/>
      <c r="D110" s="984"/>
      <c r="E110" s="1505"/>
      <c r="F110" s="838"/>
      <c r="G110" s="838"/>
      <c r="H110" s="41"/>
      <c r="I110" s="1683"/>
      <c r="J110" s="633" t="s">
        <v>25</v>
      </c>
      <c r="K110" s="128">
        <v>23.1</v>
      </c>
      <c r="L110" s="128">
        <v>23.1</v>
      </c>
      <c r="M110" s="137"/>
      <c r="N110" s="227"/>
      <c r="O110" s="227"/>
      <c r="P110" s="222"/>
      <c r="Q110" s="98"/>
      <c r="R110" s="98"/>
      <c r="S110" s="634" t="s">
        <v>299</v>
      </c>
      <c r="T110" s="245">
        <v>4</v>
      </c>
      <c r="U110" s="266"/>
      <c r="V110" s="517"/>
      <c r="W110" s="314"/>
      <c r="X110" s="450"/>
    </row>
    <row r="111" spans="1:24" s="1" customFormat="1" ht="22.5" customHeight="1">
      <c r="A111" s="13"/>
      <c r="B111" s="40"/>
      <c r="C111" s="586"/>
      <c r="D111" s="961"/>
      <c r="E111" s="999"/>
      <c r="F111" s="838"/>
      <c r="G111" s="838"/>
      <c r="H111" s="839"/>
      <c r="I111" s="1682" t="s">
        <v>23</v>
      </c>
      <c r="J111" s="420" t="s">
        <v>24</v>
      </c>
      <c r="K111" s="119">
        <v>20</v>
      </c>
      <c r="L111" s="119">
        <v>20</v>
      </c>
      <c r="M111" s="186"/>
      <c r="N111" s="147"/>
      <c r="O111" s="147"/>
      <c r="P111" s="186"/>
      <c r="Q111" s="119"/>
      <c r="R111" s="119"/>
      <c r="S111" s="1581" t="s">
        <v>278</v>
      </c>
      <c r="T111" s="254">
        <v>50</v>
      </c>
      <c r="U111" s="274">
        <v>100</v>
      </c>
      <c r="V111" s="516"/>
      <c r="W111" s="368"/>
      <c r="X111" s="450"/>
    </row>
    <row r="112" spans="1:24" s="1" customFormat="1" ht="19.5" customHeight="1">
      <c r="A112" s="13"/>
      <c r="B112" s="40"/>
      <c r="C112" s="586"/>
      <c r="D112" s="961"/>
      <c r="E112" s="999"/>
      <c r="F112" s="838"/>
      <c r="G112" s="838"/>
      <c r="H112" s="839"/>
      <c r="I112" s="1682"/>
      <c r="J112" s="420" t="s">
        <v>20</v>
      </c>
      <c r="K112" s="119"/>
      <c r="L112" s="119">
        <v>25</v>
      </c>
      <c r="M112" s="773">
        <f>N112+P112</f>
        <v>187.10000000000002</v>
      </c>
      <c r="N112" s="692">
        <v>96.2</v>
      </c>
      <c r="O112" s="693"/>
      <c r="P112" s="773">
        <f>48.6+42.3</f>
        <v>90.9</v>
      </c>
      <c r="Q112" s="119"/>
      <c r="R112" s="119"/>
      <c r="S112" s="1829"/>
      <c r="T112" s="244"/>
      <c r="U112" s="265"/>
      <c r="V112" s="592"/>
      <c r="W112" s="632"/>
      <c r="X112" s="450"/>
    </row>
    <row r="113" spans="1:28" s="1" customFormat="1" ht="29.25" customHeight="1">
      <c r="A113" s="13"/>
      <c r="B113" s="40"/>
      <c r="C113" s="586"/>
      <c r="D113" s="778"/>
      <c r="E113" s="1001"/>
      <c r="F113" s="37"/>
      <c r="G113" s="37"/>
      <c r="H113" s="744"/>
      <c r="I113" s="1706"/>
      <c r="J113" s="421" t="s">
        <v>25</v>
      </c>
      <c r="K113" s="128">
        <v>20</v>
      </c>
      <c r="L113" s="128">
        <v>20</v>
      </c>
      <c r="M113" s="222">
        <v>40</v>
      </c>
      <c r="N113" s="227"/>
      <c r="O113" s="227"/>
      <c r="P113" s="678">
        <v>40</v>
      </c>
      <c r="Q113" s="128"/>
      <c r="R113" s="128"/>
      <c r="S113" s="27" t="s">
        <v>244</v>
      </c>
      <c r="T113" s="245"/>
      <c r="U113" s="266">
        <v>100</v>
      </c>
      <c r="V113" s="517"/>
      <c r="W113" s="314"/>
      <c r="X113" s="450"/>
    </row>
    <row r="114" spans="1:28" s="1" customFormat="1" ht="15.75" customHeight="1">
      <c r="A114" s="13"/>
      <c r="B114" s="14"/>
      <c r="C114" s="585"/>
      <c r="D114" s="1795" t="s">
        <v>47</v>
      </c>
      <c r="E114" s="1833" t="s">
        <v>250</v>
      </c>
      <c r="F114" s="838"/>
      <c r="G114" s="1718" t="s">
        <v>220</v>
      </c>
      <c r="H114" s="41"/>
      <c r="I114" s="1834" t="s">
        <v>61</v>
      </c>
      <c r="J114" s="77" t="s">
        <v>20</v>
      </c>
      <c r="K114" s="528"/>
      <c r="L114" s="528">
        <v>87.2</v>
      </c>
      <c r="M114" s="360"/>
      <c r="N114" s="351"/>
      <c r="O114" s="351"/>
      <c r="P114" s="361"/>
      <c r="Q114" s="528"/>
      <c r="R114" s="349"/>
      <c r="S114" s="1099" t="s">
        <v>201</v>
      </c>
      <c r="T114" s="532">
        <v>1</v>
      </c>
      <c r="U114" s="529">
        <v>1</v>
      </c>
      <c r="V114" s="529"/>
      <c r="W114" s="530"/>
      <c r="X114" s="450"/>
    </row>
    <row r="115" spans="1:28" s="1" customFormat="1" ht="26.25" customHeight="1">
      <c r="A115" s="13"/>
      <c r="B115" s="14"/>
      <c r="C115" s="585"/>
      <c r="D115" s="1796"/>
      <c r="E115" s="1833"/>
      <c r="F115" s="838"/>
      <c r="G115" s="1719"/>
      <c r="H115" s="41"/>
      <c r="I115" s="1835"/>
      <c r="J115" s="52" t="s">
        <v>158</v>
      </c>
      <c r="K115" s="446"/>
      <c r="L115" s="446"/>
      <c r="M115" s="295">
        <f>P115</f>
        <v>87.2</v>
      </c>
      <c r="N115" s="358"/>
      <c r="O115" s="358"/>
      <c r="P115" s="359">
        <v>87.2</v>
      </c>
      <c r="Q115" s="446"/>
      <c r="R115" s="446"/>
      <c r="S115" s="1097"/>
      <c r="T115" s="525"/>
      <c r="U115" s="526"/>
      <c r="V115" s="526"/>
      <c r="W115" s="527"/>
      <c r="X115" s="450"/>
    </row>
    <row r="116" spans="1:28" s="1" customFormat="1" ht="15.75" customHeight="1">
      <c r="A116" s="13"/>
      <c r="B116" s="14"/>
      <c r="C116" s="585"/>
      <c r="D116" s="1795"/>
      <c r="E116" s="1781" t="s">
        <v>260</v>
      </c>
      <c r="F116" s="635"/>
      <c r="G116" s="1782" t="s">
        <v>220</v>
      </c>
      <c r="H116" s="636"/>
      <c r="I116" s="1784" t="s">
        <v>61</v>
      </c>
      <c r="J116" s="637" t="s">
        <v>20</v>
      </c>
      <c r="K116" s="638"/>
      <c r="L116" s="638">
        <v>155</v>
      </c>
      <c r="M116" s="360"/>
      <c r="N116" s="351"/>
      <c r="O116" s="351"/>
      <c r="P116" s="361"/>
      <c r="Q116" s="528"/>
      <c r="R116" s="349"/>
      <c r="S116" s="531" t="s">
        <v>201</v>
      </c>
      <c r="T116" s="532">
        <v>1</v>
      </c>
      <c r="U116" s="529"/>
      <c r="V116" s="529"/>
      <c r="W116" s="530"/>
      <c r="X116" s="450"/>
    </row>
    <row r="117" spans="1:28" s="1" customFormat="1" ht="26.25" customHeight="1">
      <c r="A117" s="13"/>
      <c r="B117" s="14"/>
      <c r="C117" s="585"/>
      <c r="D117" s="1796"/>
      <c r="E117" s="1781"/>
      <c r="F117" s="635"/>
      <c r="G117" s="1783"/>
      <c r="H117" s="636"/>
      <c r="I117" s="1785"/>
      <c r="J117" s="639"/>
      <c r="K117" s="640"/>
      <c r="L117" s="640"/>
      <c r="M117" s="295"/>
      <c r="N117" s="358"/>
      <c r="O117" s="358"/>
      <c r="P117" s="359"/>
      <c r="Q117" s="446"/>
      <c r="R117" s="446"/>
      <c r="S117" s="944"/>
      <c r="T117" s="525"/>
      <c r="U117" s="526"/>
      <c r="V117" s="526"/>
      <c r="W117" s="527"/>
      <c r="X117" s="450"/>
    </row>
    <row r="118" spans="1:28" s="1" customFormat="1" ht="15.75" customHeight="1" thickBot="1">
      <c r="A118" s="959"/>
      <c r="B118" s="499"/>
      <c r="C118" s="578"/>
      <c r="D118" s="561"/>
      <c r="E118" s="558"/>
      <c r="F118" s="559"/>
      <c r="G118" s="560"/>
      <c r="H118" s="561"/>
      <c r="I118" s="323"/>
      <c r="J118" s="997" t="s">
        <v>50</v>
      </c>
      <c r="K118" s="99">
        <f>SUM(K89:K113)</f>
        <v>320.89999999999998</v>
      </c>
      <c r="L118" s="99">
        <f t="shared" ref="L118:R118" si="10">SUM(L89:L117)</f>
        <v>620.09999999999991</v>
      </c>
      <c r="M118" s="99">
        <f t="shared" si="10"/>
        <v>609.70000000000005</v>
      </c>
      <c r="N118" s="99">
        <f t="shared" si="10"/>
        <v>214.8</v>
      </c>
      <c r="O118" s="99">
        <f t="shared" si="10"/>
        <v>0</v>
      </c>
      <c r="P118" s="99">
        <f t="shared" si="10"/>
        <v>394.90000000000003</v>
      </c>
      <c r="Q118" s="99">
        <f t="shared" si="10"/>
        <v>96.8</v>
      </c>
      <c r="R118" s="99">
        <f t="shared" si="10"/>
        <v>93.6</v>
      </c>
      <c r="S118" s="562"/>
      <c r="T118" s="563"/>
      <c r="U118" s="564"/>
      <c r="V118" s="565"/>
      <c r="W118" s="566"/>
      <c r="X118" s="450"/>
      <c r="AB118" s="1" t="s">
        <v>297</v>
      </c>
    </row>
    <row r="119" spans="1:28" s="1" customFormat="1" ht="44.25" customHeight="1">
      <c r="A119" s="1489" t="s">
        <v>13</v>
      </c>
      <c r="B119" s="1491" t="s">
        <v>13</v>
      </c>
      <c r="C119" s="1495" t="s">
        <v>45</v>
      </c>
      <c r="D119" s="1629"/>
      <c r="E119" s="1497" t="s">
        <v>73</v>
      </c>
      <c r="F119" s="1499"/>
      <c r="G119" s="1688" t="s">
        <v>151</v>
      </c>
      <c r="H119" s="1487">
        <v>1</v>
      </c>
      <c r="I119" s="1698" t="s">
        <v>117</v>
      </c>
      <c r="J119" s="42" t="s">
        <v>20</v>
      </c>
      <c r="K119" s="144">
        <v>9</v>
      </c>
      <c r="L119" s="144">
        <v>9</v>
      </c>
      <c r="M119" s="206">
        <v>9</v>
      </c>
      <c r="N119" s="238">
        <v>9</v>
      </c>
      <c r="O119" s="238"/>
      <c r="P119" s="224"/>
      <c r="Q119" s="144">
        <v>9</v>
      </c>
      <c r="R119" s="144">
        <v>9</v>
      </c>
      <c r="S119" s="51" t="s">
        <v>74</v>
      </c>
      <c r="T119" s="912">
        <v>5</v>
      </c>
      <c r="U119" s="1007">
        <v>4</v>
      </c>
      <c r="V119" s="1007">
        <v>4</v>
      </c>
      <c r="W119" s="1015">
        <v>4</v>
      </c>
      <c r="X119" s="450"/>
    </row>
    <row r="120" spans="1:28" s="1" customFormat="1" ht="19.5" customHeight="1" thickBot="1">
      <c r="A120" s="1490"/>
      <c r="B120" s="1492"/>
      <c r="C120" s="1496"/>
      <c r="D120" s="1631"/>
      <c r="E120" s="1498"/>
      <c r="F120" s="1500"/>
      <c r="G120" s="1690"/>
      <c r="H120" s="1488"/>
      <c r="I120" s="1699"/>
      <c r="J120" s="44" t="s">
        <v>50</v>
      </c>
      <c r="K120" s="133">
        <f t="shared" ref="K120:R120" si="11">SUM(K119)</f>
        <v>9</v>
      </c>
      <c r="L120" s="133">
        <f t="shared" si="11"/>
        <v>9</v>
      </c>
      <c r="M120" s="99">
        <f t="shared" si="11"/>
        <v>9</v>
      </c>
      <c r="N120" s="324">
        <f t="shared" si="11"/>
        <v>9</v>
      </c>
      <c r="O120" s="324">
        <f t="shared" si="11"/>
        <v>0</v>
      </c>
      <c r="P120" s="323">
        <f t="shared" si="11"/>
        <v>0</v>
      </c>
      <c r="Q120" s="133">
        <f t="shared" si="11"/>
        <v>9</v>
      </c>
      <c r="R120" s="133">
        <f t="shared" si="11"/>
        <v>9</v>
      </c>
      <c r="S120" s="141"/>
      <c r="T120" s="914"/>
      <c r="U120" s="1008"/>
      <c r="V120" s="1008"/>
      <c r="W120" s="1017"/>
      <c r="X120" s="450"/>
    </row>
    <row r="121" spans="1:28" s="45" customFormat="1" ht="25.5" customHeight="1">
      <c r="A121" s="1489" t="s">
        <v>13</v>
      </c>
      <c r="B121" s="1491" t="s">
        <v>13</v>
      </c>
      <c r="C121" s="1493" t="s">
        <v>47</v>
      </c>
      <c r="D121" s="1798"/>
      <c r="E121" s="1025" t="s">
        <v>248</v>
      </c>
      <c r="F121" s="771"/>
      <c r="G121" s="376"/>
      <c r="H121" s="977">
        <v>5</v>
      </c>
      <c r="I121" s="953" t="s">
        <v>169</v>
      </c>
      <c r="J121" s="46" t="s">
        <v>21</v>
      </c>
      <c r="K121" s="129">
        <v>4.8</v>
      </c>
      <c r="L121" s="129">
        <v>4.8</v>
      </c>
      <c r="M121" s="1364">
        <v>5.2</v>
      </c>
      <c r="N121" s="1362">
        <v>5.2</v>
      </c>
      <c r="O121" s="228"/>
      <c r="P121" s="211"/>
      <c r="Q121" s="129">
        <v>4.8</v>
      </c>
      <c r="R121" s="129">
        <v>4.8</v>
      </c>
      <c r="S121" s="944" t="s">
        <v>112</v>
      </c>
      <c r="T121" s="913">
        <v>1</v>
      </c>
      <c r="U121" s="243">
        <v>1</v>
      </c>
      <c r="V121" s="243">
        <v>1</v>
      </c>
      <c r="W121" s="1016">
        <v>1</v>
      </c>
      <c r="X121" s="924"/>
    </row>
    <row r="122" spans="1:28" s="45" customFormat="1" ht="16.5" customHeight="1">
      <c r="A122" s="1468"/>
      <c r="B122" s="1469"/>
      <c r="C122" s="1797"/>
      <c r="D122" s="1799"/>
      <c r="E122" s="704" t="s">
        <v>75</v>
      </c>
      <c r="F122" s="705"/>
      <c r="G122" s="1700"/>
      <c r="H122" s="665">
        <v>3</v>
      </c>
      <c r="I122" s="666" t="s">
        <v>210</v>
      </c>
      <c r="J122" s="667" t="s">
        <v>21</v>
      </c>
      <c r="K122" s="631">
        <v>245.1</v>
      </c>
      <c r="L122" s="147">
        <f>245.1-166.1</f>
        <v>79</v>
      </c>
      <c r="M122" s="668"/>
      <c r="N122" s="669"/>
      <c r="O122" s="669"/>
      <c r="P122" s="670"/>
      <c r="Q122" s="631"/>
      <c r="R122" s="631"/>
      <c r="S122" s="944"/>
      <c r="T122" s="702"/>
      <c r="U122" s="703"/>
      <c r="V122" s="700"/>
      <c r="W122" s="701"/>
      <c r="X122" s="924"/>
    </row>
    <row r="123" spans="1:28" s="45" customFormat="1" ht="18.75" customHeight="1" thickBot="1">
      <c r="A123" s="1490"/>
      <c r="B123" s="1492"/>
      <c r="C123" s="1494"/>
      <c r="D123" s="1800"/>
      <c r="E123" s="375"/>
      <c r="F123" s="948"/>
      <c r="G123" s="1701"/>
      <c r="H123" s="418"/>
      <c r="I123" s="956"/>
      <c r="J123" s="44" t="s">
        <v>50</v>
      </c>
      <c r="K123" s="133">
        <f>SUM(K121:K122)</f>
        <v>249.9</v>
      </c>
      <c r="L123" s="133">
        <f t="shared" ref="L123:R123" si="12">SUM(L121:L122)</f>
        <v>83.8</v>
      </c>
      <c r="M123" s="133">
        <f>SUM(M121:M122)</f>
        <v>5.2</v>
      </c>
      <c r="N123" s="133">
        <f t="shared" si="12"/>
        <v>5.2</v>
      </c>
      <c r="O123" s="133">
        <f t="shared" si="12"/>
        <v>0</v>
      </c>
      <c r="P123" s="133">
        <f t="shared" si="12"/>
        <v>0</v>
      </c>
      <c r="Q123" s="133">
        <f t="shared" si="12"/>
        <v>4.8</v>
      </c>
      <c r="R123" s="133">
        <f t="shared" si="12"/>
        <v>4.8</v>
      </c>
      <c r="S123" s="945"/>
      <c r="T123" s="914"/>
      <c r="U123" s="914"/>
      <c r="V123" s="971"/>
      <c r="W123" s="1017"/>
      <c r="X123" s="924"/>
    </row>
    <row r="124" spans="1:28" s="1" customFormat="1" ht="15" customHeight="1" thickBot="1">
      <c r="A124" s="959" t="s">
        <v>13</v>
      </c>
      <c r="B124" s="964" t="s">
        <v>13</v>
      </c>
      <c r="C124" s="1466" t="s">
        <v>76</v>
      </c>
      <c r="D124" s="1467"/>
      <c r="E124" s="1467"/>
      <c r="F124" s="1467"/>
      <c r="G124" s="1467"/>
      <c r="H124" s="1467"/>
      <c r="I124" s="1467"/>
      <c r="J124" s="1482"/>
      <c r="K124" s="139">
        <f t="shared" ref="K124:R124" si="13">K123+K120+K118+K87+K85+K82+K66+K64+K60+K56+K53</f>
        <v>14787.8</v>
      </c>
      <c r="L124" s="139">
        <f t="shared" si="13"/>
        <v>12212.8</v>
      </c>
      <c r="M124" s="139">
        <f t="shared" si="13"/>
        <v>12305.8</v>
      </c>
      <c r="N124" s="139">
        <f t="shared" si="13"/>
        <v>8949</v>
      </c>
      <c r="O124" s="139">
        <f t="shared" si="13"/>
        <v>5242.8</v>
      </c>
      <c r="P124" s="139">
        <f t="shared" si="13"/>
        <v>3356.7999999999997</v>
      </c>
      <c r="Q124" s="139">
        <f t="shared" si="13"/>
        <v>12245.299999999997</v>
      </c>
      <c r="R124" s="139">
        <f t="shared" si="13"/>
        <v>12960.499999999998</v>
      </c>
      <c r="S124" s="47"/>
      <c r="T124" s="259"/>
      <c r="U124" s="427"/>
      <c r="V124" s="427"/>
      <c r="W124" s="48"/>
      <c r="X124" s="450"/>
    </row>
    <row r="125" spans="1:28" s="1" customFormat="1" ht="17.25" customHeight="1" thickBot="1">
      <c r="A125" s="49" t="s">
        <v>13</v>
      </c>
      <c r="B125" s="50" t="s">
        <v>22</v>
      </c>
      <c r="C125" s="1458" t="s">
        <v>77</v>
      </c>
      <c r="D125" s="1459"/>
      <c r="E125" s="1459"/>
      <c r="F125" s="1459"/>
      <c r="G125" s="1459"/>
      <c r="H125" s="1459"/>
      <c r="I125" s="1459"/>
      <c r="J125" s="1459"/>
      <c r="K125" s="1459"/>
      <c r="L125" s="1459"/>
      <c r="M125" s="1459"/>
      <c r="N125" s="1459"/>
      <c r="O125" s="1459"/>
      <c r="P125" s="1459"/>
      <c r="Q125" s="1459"/>
      <c r="R125" s="1459"/>
      <c r="S125" s="1459"/>
      <c r="T125" s="1459"/>
      <c r="U125" s="1459"/>
      <c r="V125" s="1459"/>
      <c r="W125" s="1461"/>
      <c r="X125" s="450"/>
    </row>
    <row r="126" spans="1:28" s="1" customFormat="1" ht="27" customHeight="1">
      <c r="A126" s="958" t="s">
        <v>13</v>
      </c>
      <c r="B126" s="963" t="s">
        <v>22</v>
      </c>
      <c r="C126" s="1005" t="s">
        <v>13</v>
      </c>
      <c r="D126" s="978"/>
      <c r="E126" s="1022" t="s">
        <v>285</v>
      </c>
      <c r="F126" s="155"/>
      <c r="G126" s="156"/>
      <c r="H126" s="413" t="s">
        <v>18</v>
      </c>
      <c r="I126" s="414"/>
      <c r="J126" s="414"/>
      <c r="K126" s="158"/>
      <c r="L126" s="158"/>
      <c r="M126" s="279"/>
      <c r="N126" s="284"/>
      <c r="O126" s="284"/>
      <c r="P126" s="282"/>
      <c r="Q126" s="158"/>
      <c r="R126" s="158"/>
      <c r="S126" s="159"/>
      <c r="T126" s="285"/>
      <c r="U126" s="292"/>
      <c r="V126" s="292"/>
      <c r="W126" s="288"/>
      <c r="X126" s="450"/>
    </row>
    <row r="127" spans="1:28" s="1" customFormat="1" ht="20.25" customHeight="1">
      <c r="A127" s="958"/>
      <c r="B127" s="963"/>
      <c r="C127" s="1005"/>
      <c r="D127" s="988" t="s">
        <v>13</v>
      </c>
      <c r="E127" s="1483" t="s">
        <v>124</v>
      </c>
      <c r="F127" s="1485" t="s">
        <v>152</v>
      </c>
      <c r="G127" s="1791" t="s">
        <v>155</v>
      </c>
      <c r="H127" s="977"/>
      <c r="I127" s="1702" t="s">
        <v>79</v>
      </c>
      <c r="J127" s="533" t="s">
        <v>20</v>
      </c>
      <c r="K127" s="118">
        <v>645.1</v>
      </c>
      <c r="L127" s="118">
        <v>510.1</v>
      </c>
      <c r="M127" s="187">
        <v>473.7</v>
      </c>
      <c r="N127" s="725">
        <v>358.9</v>
      </c>
      <c r="O127" s="225"/>
      <c r="P127" s="207">
        <v>114.8</v>
      </c>
      <c r="Q127" s="695">
        <v>465</v>
      </c>
      <c r="R127" s="695">
        <v>465</v>
      </c>
      <c r="S127" s="347" t="s">
        <v>114</v>
      </c>
      <c r="T127" s="535">
        <v>439</v>
      </c>
      <c r="U127" s="364">
        <v>439</v>
      </c>
      <c r="V127" s="364">
        <v>439</v>
      </c>
      <c r="W127" s="339">
        <v>439</v>
      </c>
      <c r="X127" s="450"/>
    </row>
    <row r="128" spans="1:28" s="1" customFormat="1" ht="26.25" customHeight="1">
      <c r="A128" s="958"/>
      <c r="B128" s="963"/>
      <c r="C128" s="1005"/>
      <c r="D128" s="978"/>
      <c r="E128" s="1484"/>
      <c r="F128" s="1486"/>
      <c r="G128" s="1792"/>
      <c r="H128" s="978"/>
      <c r="I128" s="1794"/>
      <c r="J128" s="142" t="s">
        <v>158</v>
      </c>
      <c r="K128" s="119"/>
      <c r="L128" s="119"/>
      <c r="M128" s="95">
        <f>N128</f>
        <v>9</v>
      </c>
      <c r="N128" s="147">
        <v>9</v>
      </c>
      <c r="O128" s="147"/>
      <c r="P128" s="208"/>
      <c r="Q128" s="119"/>
      <c r="R128" s="119"/>
      <c r="S128" s="1018" t="s">
        <v>239</v>
      </c>
      <c r="T128" s="340">
        <v>439</v>
      </c>
      <c r="U128" s="341">
        <v>439</v>
      </c>
      <c r="V128" s="341">
        <v>439</v>
      </c>
      <c r="W128" s="342">
        <v>439</v>
      </c>
      <c r="X128" s="450"/>
    </row>
    <row r="129" spans="1:24" s="1" customFormat="1" ht="18.75" customHeight="1">
      <c r="A129" s="958"/>
      <c r="B129" s="963"/>
      <c r="C129" s="1005"/>
      <c r="D129" s="978"/>
      <c r="E129" s="993"/>
      <c r="F129" s="1486"/>
      <c r="G129" s="1792"/>
      <c r="H129" s="978"/>
      <c r="I129" s="1794"/>
      <c r="J129" s="142"/>
      <c r="K129" s="119"/>
      <c r="L129" s="119"/>
      <c r="M129" s="95"/>
      <c r="N129" s="147"/>
      <c r="O129" s="147"/>
      <c r="P129" s="208"/>
      <c r="Q129" s="119"/>
      <c r="R129" s="119"/>
      <c r="S129" s="179" t="s">
        <v>115</v>
      </c>
      <c r="T129" s="317">
        <f>87+6+1</f>
        <v>94</v>
      </c>
      <c r="U129" s="318">
        <v>5</v>
      </c>
      <c r="V129" s="318">
        <v>10</v>
      </c>
      <c r="W129" s="316">
        <v>70</v>
      </c>
      <c r="X129" s="450"/>
    </row>
    <row r="130" spans="1:24" s="1" customFormat="1" ht="18.75" customHeight="1">
      <c r="A130" s="958"/>
      <c r="B130" s="963"/>
      <c r="C130" s="1005"/>
      <c r="D130" s="978"/>
      <c r="E130" s="993"/>
      <c r="F130" s="1486"/>
      <c r="G130" s="1792"/>
      <c r="H130" s="978"/>
      <c r="I130" s="1794"/>
      <c r="J130" s="142"/>
      <c r="K130" s="119"/>
      <c r="L130" s="119"/>
      <c r="M130" s="95"/>
      <c r="N130" s="147"/>
      <c r="O130" s="147"/>
      <c r="P130" s="208"/>
      <c r="Q130" s="119"/>
      <c r="R130" s="119"/>
      <c r="S130" s="179" t="s">
        <v>113</v>
      </c>
      <c r="T130" s="317">
        <v>31</v>
      </c>
      <c r="U130" s="318">
        <v>0</v>
      </c>
      <c r="V130" s="318">
        <v>15</v>
      </c>
      <c r="W130" s="316">
        <v>0</v>
      </c>
      <c r="X130" s="450"/>
    </row>
    <row r="131" spans="1:24" s="1" customFormat="1" ht="18.75" customHeight="1">
      <c r="A131" s="958"/>
      <c r="B131" s="963"/>
      <c r="C131" s="1005"/>
      <c r="D131" s="978"/>
      <c r="E131" s="999"/>
      <c r="F131" s="1486"/>
      <c r="G131" s="1792"/>
      <c r="H131" s="978"/>
      <c r="I131" s="172"/>
      <c r="J131" s="142"/>
      <c r="K131" s="119"/>
      <c r="L131" s="119"/>
      <c r="M131" s="95"/>
      <c r="N131" s="147"/>
      <c r="O131" s="147"/>
      <c r="P131" s="208"/>
      <c r="Q131" s="119"/>
      <c r="R131" s="119"/>
      <c r="S131" s="344" t="s">
        <v>189</v>
      </c>
      <c r="T131" s="345">
        <v>18</v>
      </c>
      <c r="U131" s="346">
        <v>3</v>
      </c>
      <c r="V131" s="346">
        <v>3</v>
      </c>
      <c r="W131" s="316">
        <v>4</v>
      </c>
      <c r="X131" s="450"/>
    </row>
    <row r="132" spans="1:24" s="1" customFormat="1" ht="18.75" customHeight="1">
      <c r="A132" s="1092"/>
      <c r="B132" s="1093"/>
      <c r="C132" s="1103"/>
      <c r="D132" s="1102"/>
      <c r="E132" s="1089"/>
      <c r="F132" s="1486"/>
      <c r="G132" s="1792"/>
      <c r="H132" s="1102"/>
      <c r="I132" s="172"/>
      <c r="J132" s="142"/>
      <c r="K132" s="119"/>
      <c r="L132" s="119"/>
      <c r="M132" s="95"/>
      <c r="N132" s="147"/>
      <c r="O132" s="147"/>
      <c r="P132" s="208"/>
      <c r="Q132" s="119"/>
      <c r="R132" s="119"/>
      <c r="S132" s="179" t="s">
        <v>190</v>
      </c>
      <c r="T132" s="317">
        <v>13</v>
      </c>
      <c r="U132" s="318">
        <v>14</v>
      </c>
      <c r="V132" s="318">
        <v>14</v>
      </c>
      <c r="W132" s="316">
        <v>14</v>
      </c>
      <c r="X132" s="450"/>
    </row>
    <row r="133" spans="1:24" s="1" customFormat="1" ht="18.75" customHeight="1">
      <c r="A133" s="958"/>
      <c r="B133" s="963"/>
      <c r="C133" s="1005"/>
      <c r="D133" s="985"/>
      <c r="E133" s="1001"/>
      <c r="F133" s="1790"/>
      <c r="G133" s="1793"/>
      <c r="H133" s="985"/>
      <c r="I133" s="536"/>
      <c r="J133" s="143" t="s">
        <v>20</v>
      </c>
      <c r="K133" s="128"/>
      <c r="L133" s="128"/>
      <c r="M133" s="137">
        <f>N133+P133</f>
        <v>13.3</v>
      </c>
      <c r="N133" s="227">
        <v>3.3</v>
      </c>
      <c r="O133" s="227"/>
      <c r="P133" s="210">
        <v>10</v>
      </c>
      <c r="Q133" s="128"/>
      <c r="R133" s="128"/>
      <c r="S133" s="27" t="s">
        <v>300</v>
      </c>
      <c r="T133" s="1108"/>
      <c r="U133" s="537">
        <v>1</v>
      </c>
      <c r="V133" s="537"/>
      <c r="W133" s="457"/>
      <c r="X133" s="450"/>
    </row>
    <row r="134" spans="1:24" s="1" customFormat="1" ht="36" customHeight="1">
      <c r="A134" s="958"/>
      <c r="B134" s="963"/>
      <c r="C134" s="1005"/>
      <c r="D134" s="984"/>
      <c r="E134" s="1704" t="s">
        <v>211</v>
      </c>
      <c r="F134" s="1725" t="s">
        <v>78</v>
      </c>
      <c r="G134" s="1782" t="s">
        <v>221</v>
      </c>
      <c r="H134" s="728"/>
      <c r="I134" s="1807" t="s">
        <v>169</v>
      </c>
      <c r="J134" s="729" t="s">
        <v>20</v>
      </c>
      <c r="K134" s="679">
        <v>10</v>
      </c>
      <c r="L134" s="679">
        <v>10</v>
      </c>
      <c r="M134" s="730"/>
      <c r="N134" s="731"/>
      <c r="O134" s="731"/>
      <c r="P134" s="732"/>
      <c r="Q134" s="733"/>
      <c r="R134" s="733"/>
      <c r="S134" s="727" t="s">
        <v>183</v>
      </c>
      <c r="T134" s="734" t="s">
        <v>168</v>
      </c>
      <c r="U134" s="684"/>
      <c r="V134" s="683"/>
      <c r="W134" s="338"/>
      <c r="X134" s="450"/>
    </row>
    <row r="135" spans="1:24" s="4" customFormat="1" ht="32.25" customHeight="1">
      <c r="A135" s="958"/>
      <c r="B135" s="963"/>
      <c r="C135" s="1005"/>
      <c r="D135" s="583"/>
      <c r="E135" s="1705"/>
      <c r="F135" s="1726"/>
      <c r="G135" s="1801"/>
      <c r="H135" s="735"/>
      <c r="I135" s="1808"/>
      <c r="J135" s="729"/>
      <c r="K135" s="679"/>
      <c r="L135" s="679"/>
      <c r="M135" s="736"/>
      <c r="N135" s="680"/>
      <c r="O135" s="680"/>
      <c r="P135" s="681"/>
      <c r="Q135" s="679"/>
      <c r="R135" s="679"/>
      <c r="S135" s="682"/>
      <c r="T135" s="683"/>
      <c r="U135" s="683"/>
      <c r="V135" s="683"/>
      <c r="W135" s="338"/>
      <c r="X135" s="31"/>
    </row>
    <row r="136" spans="1:24" s="45" customFormat="1" ht="12.75" customHeight="1" thickBot="1">
      <c r="A136" s="959"/>
      <c r="B136" s="964"/>
      <c r="C136" s="587"/>
      <c r="D136" s="561"/>
      <c r="E136" s="558"/>
      <c r="F136" s="559"/>
      <c r="G136" s="560"/>
      <c r="H136" s="561"/>
      <c r="I136" s="323"/>
      <c r="J136" s="44" t="s">
        <v>50</v>
      </c>
      <c r="K136" s="133">
        <f t="shared" ref="K136:R136" si="14">SUM(K127:K135)</f>
        <v>655.1</v>
      </c>
      <c r="L136" s="133">
        <f t="shared" si="14"/>
        <v>520.1</v>
      </c>
      <c r="M136" s="133">
        <f>SUM(M127:M135)</f>
        <v>496</v>
      </c>
      <c r="N136" s="133">
        <f t="shared" si="14"/>
        <v>371.2</v>
      </c>
      <c r="O136" s="133">
        <f t="shared" si="14"/>
        <v>0</v>
      </c>
      <c r="P136" s="133">
        <f t="shared" si="14"/>
        <v>124.8</v>
      </c>
      <c r="Q136" s="133">
        <f>SUM(Q127:Q135)</f>
        <v>465</v>
      </c>
      <c r="R136" s="133">
        <f t="shared" si="14"/>
        <v>465</v>
      </c>
      <c r="S136" s="562"/>
      <c r="T136" s="563"/>
      <c r="U136" s="564"/>
      <c r="V136" s="565"/>
      <c r="W136" s="566"/>
      <c r="X136" s="924"/>
    </row>
    <row r="137" spans="1:24" s="1" customFormat="1" ht="13.5" thickBot="1">
      <c r="A137" s="49" t="s">
        <v>13</v>
      </c>
      <c r="B137" s="53" t="s">
        <v>22</v>
      </c>
      <c r="C137" s="1437" t="s">
        <v>76</v>
      </c>
      <c r="D137" s="1438"/>
      <c r="E137" s="1438"/>
      <c r="F137" s="1438"/>
      <c r="G137" s="1438"/>
      <c r="H137" s="1438"/>
      <c r="I137" s="1467"/>
      <c r="J137" s="1467"/>
      <c r="K137" s="145">
        <f>K136</f>
        <v>655.1</v>
      </c>
      <c r="L137" s="145">
        <f>L136</f>
        <v>520.1</v>
      </c>
      <c r="M137" s="145">
        <f t="shared" ref="M137:R137" si="15">M136</f>
        <v>496</v>
      </c>
      <c r="N137" s="145">
        <f t="shared" si="15"/>
        <v>371.2</v>
      </c>
      <c r="O137" s="145">
        <f t="shared" si="15"/>
        <v>0</v>
      </c>
      <c r="P137" s="145">
        <f t="shared" si="15"/>
        <v>124.8</v>
      </c>
      <c r="Q137" s="145">
        <f t="shared" si="15"/>
        <v>465</v>
      </c>
      <c r="R137" s="145">
        <f t="shared" si="15"/>
        <v>465</v>
      </c>
      <c r="S137" s="538"/>
      <c r="T137" s="539"/>
      <c r="U137" s="539"/>
      <c r="V137" s="539"/>
      <c r="W137" s="289"/>
      <c r="X137" s="450"/>
    </row>
    <row r="138" spans="1:24" s="1" customFormat="1" ht="17.25" customHeight="1" thickBot="1">
      <c r="A138" s="49" t="s">
        <v>13</v>
      </c>
      <c r="B138" s="50" t="s">
        <v>26</v>
      </c>
      <c r="C138" s="1458" t="s">
        <v>218</v>
      </c>
      <c r="D138" s="1459"/>
      <c r="E138" s="1459"/>
      <c r="F138" s="1459"/>
      <c r="G138" s="1459"/>
      <c r="H138" s="1459"/>
      <c r="I138" s="1459"/>
      <c r="J138" s="1459"/>
      <c r="K138" s="1459"/>
      <c r="L138" s="1459"/>
      <c r="M138" s="1459"/>
      <c r="N138" s="1459"/>
      <c r="O138" s="1459"/>
      <c r="P138" s="1459"/>
      <c r="Q138" s="1459"/>
      <c r="R138" s="1459"/>
      <c r="S138" s="1459"/>
      <c r="T138" s="1459"/>
      <c r="U138" s="1459"/>
      <c r="V138" s="1459"/>
      <c r="W138" s="1461"/>
      <c r="X138" s="450"/>
    </row>
    <row r="139" spans="1:24" s="1" customFormat="1" ht="27" customHeight="1">
      <c r="A139" s="986" t="s">
        <v>13</v>
      </c>
      <c r="B139" s="973" t="s">
        <v>26</v>
      </c>
      <c r="C139" s="989" t="s">
        <v>13</v>
      </c>
      <c r="D139" s="413"/>
      <c r="E139" s="57" t="s">
        <v>284</v>
      </c>
      <c r="F139" s="603"/>
      <c r="G139" s="156"/>
      <c r="H139" s="413"/>
      <c r="I139" s="414"/>
      <c r="J139" s="414"/>
      <c r="K139" s="158"/>
      <c r="L139" s="158"/>
      <c r="M139" s="279"/>
      <c r="N139" s="284"/>
      <c r="O139" s="284"/>
      <c r="P139" s="282"/>
      <c r="Q139" s="158"/>
      <c r="R139" s="279"/>
      <c r="S139" s="618"/>
      <c r="T139" s="285"/>
      <c r="U139" s="292"/>
      <c r="V139" s="292"/>
      <c r="W139" s="288"/>
      <c r="X139" s="450"/>
    </row>
    <row r="140" spans="1:24" s="1" customFormat="1" ht="21.75" customHeight="1">
      <c r="A140" s="1468"/>
      <c r="B140" s="1469"/>
      <c r="C140" s="1750"/>
      <c r="D140" s="984" t="s">
        <v>13</v>
      </c>
      <c r="E140" s="1471" t="s">
        <v>253</v>
      </c>
      <c r="F140" s="1472"/>
      <c r="G140" s="982"/>
      <c r="H140" s="1826" t="s">
        <v>18</v>
      </c>
      <c r="I140" s="1702" t="s">
        <v>29</v>
      </c>
      <c r="J140" s="72" t="s">
        <v>20</v>
      </c>
      <c r="K140" s="186"/>
      <c r="L140" s="119"/>
      <c r="M140" s="95">
        <v>90</v>
      </c>
      <c r="N140" s="147">
        <v>90</v>
      </c>
      <c r="O140" s="147"/>
      <c r="P140" s="608"/>
      <c r="Q140" s="431"/>
      <c r="R140" s="95"/>
      <c r="S140" s="1531" t="s">
        <v>252</v>
      </c>
      <c r="T140" s="274"/>
      <c r="U140" s="274">
        <v>1</v>
      </c>
      <c r="V140" s="613"/>
      <c r="W140" s="309"/>
      <c r="X140" s="450"/>
    </row>
    <row r="141" spans="1:24" s="1" customFormat="1" ht="11.25" customHeight="1">
      <c r="A141" s="1468"/>
      <c r="B141" s="1469"/>
      <c r="C141" s="1750"/>
      <c r="D141" s="942"/>
      <c r="E141" s="1471"/>
      <c r="F141" s="1472"/>
      <c r="G141" s="1000"/>
      <c r="H141" s="1474"/>
      <c r="I141" s="1703"/>
      <c r="J141" s="52"/>
      <c r="K141" s="188"/>
      <c r="L141" s="128"/>
      <c r="M141" s="609"/>
      <c r="N141" s="610"/>
      <c r="O141" s="610"/>
      <c r="P141" s="611"/>
      <c r="Q141" s="612"/>
      <c r="R141" s="137"/>
      <c r="S141" s="1480"/>
      <c r="T141" s="266"/>
      <c r="U141" s="266"/>
      <c r="V141" s="245"/>
      <c r="W141" s="310"/>
      <c r="X141" s="450"/>
    </row>
    <row r="142" spans="1:24" s="4" customFormat="1" ht="39.75" customHeight="1">
      <c r="A142" s="1463"/>
      <c r="B142" s="1464"/>
      <c r="C142" s="1802"/>
      <c r="D142" s="1003" t="s">
        <v>22</v>
      </c>
      <c r="E142" s="848" t="s">
        <v>219</v>
      </c>
      <c r="F142" s="604" t="s">
        <v>242</v>
      </c>
      <c r="G142" s="982"/>
      <c r="H142" s="706"/>
      <c r="I142" s="949"/>
      <c r="J142" s="55" t="s">
        <v>20</v>
      </c>
      <c r="K142" s="597"/>
      <c r="L142" s="119"/>
      <c r="M142" s="147">
        <v>12.3</v>
      </c>
      <c r="N142" s="147">
        <v>12.3</v>
      </c>
      <c r="O142" s="147">
        <v>9.4</v>
      </c>
      <c r="P142" s="596"/>
      <c r="Q142" s="119">
        <v>29</v>
      </c>
      <c r="R142" s="95">
        <v>29.9</v>
      </c>
      <c r="S142" s="769" t="s">
        <v>240</v>
      </c>
      <c r="T142" s="294">
        <v>1</v>
      </c>
      <c r="U142" s="913"/>
      <c r="V142" s="970"/>
      <c r="W142" s="1016">
        <v>1</v>
      </c>
      <c r="X142" s="31"/>
    </row>
    <row r="143" spans="1:24" s="4" customFormat="1" ht="15" customHeight="1">
      <c r="A143" s="1463"/>
      <c r="B143" s="1464"/>
      <c r="C143" s="1802"/>
      <c r="D143" s="1003"/>
      <c r="E143" s="848"/>
      <c r="F143" s="982"/>
      <c r="G143" s="982"/>
      <c r="H143" s="983"/>
      <c r="I143" s="606"/>
      <c r="J143" s="55" t="s">
        <v>227</v>
      </c>
      <c r="K143" s="593"/>
      <c r="L143" s="119"/>
      <c r="M143" s="147">
        <v>70</v>
      </c>
      <c r="N143" s="147">
        <v>70</v>
      </c>
      <c r="O143" s="594"/>
      <c r="P143" s="596"/>
      <c r="Q143" s="119">
        <v>165</v>
      </c>
      <c r="R143" s="95">
        <v>168.4</v>
      </c>
      <c r="S143" s="616" t="s">
        <v>231</v>
      </c>
      <c r="T143" s="617"/>
      <c r="U143" s="264"/>
      <c r="V143" s="469"/>
      <c r="W143" s="337">
        <v>1</v>
      </c>
      <c r="X143" s="31"/>
    </row>
    <row r="144" spans="1:24" s="4" customFormat="1" ht="16.5" customHeight="1">
      <c r="A144" s="1463"/>
      <c r="B144" s="1464"/>
      <c r="C144" s="1802"/>
      <c r="D144" s="1003"/>
      <c r="E144" s="848"/>
      <c r="F144" s="1751" t="s">
        <v>241</v>
      </c>
      <c r="G144" s="982"/>
      <c r="H144" s="983"/>
      <c r="I144" s="606"/>
      <c r="J144" s="55"/>
      <c r="K144" s="593"/>
      <c r="L144" s="119"/>
      <c r="M144" s="147"/>
      <c r="N144" s="147"/>
      <c r="O144" s="594"/>
      <c r="P144" s="596"/>
      <c r="Q144" s="119"/>
      <c r="R144" s="95"/>
      <c r="S144" s="622" t="s">
        <v>232</v>
      </c>
      <c r="T144" s="623"/>
      <c r="U144" s="624"/>
      <c r="V144" s="624">
        <v>100</v>
      </c>
      <c r="W144" s="625">
        <v>166</v>
      </c>
      <c r="X144" s="31"/>
    </row>
    <row r="145" spans="1:24" s="4" customFormat="1" ht="27" customHeight="1">
      <c r="A145" s="1463"/>
      <c r="B145" s="1464"/>
      <c r="C145" s="1802"/>
      <c r="D145" s="1003"/>
      <c r="E145" s="848"/>
      <c r="F145" s="1804"/>
      <c r="G145" s="982"/>
      <c r="H145" s="983"/>
      <c r="I145" s="606"/>
      <c r="J145" s="55"/>
      <c r="K145" s="593"/>
      <c r="L145" s="119"/>
      <c r="M145" s="186"/>
      <c r="N145" s="147"/>
      <c r="O145" s="595"/>
      <c r="P145" s="593"/>
      <c r="Q145" s="119"/>
      <c r="R145" s="95"/>
      <c r="S145" s="622" t="s">
        <v>233</v>
      </c>
      <c r="T145" s="623"/>
      <c r="U145" s="624"/>
      <c r="V145" s="624"/>
      <c r="W145" s="625">
        <v>20</v>
      </c>
      <c r="X145" s="31"/>
    </row>
    <row r="146" spans="1:24" s="4" customFormat="1" ht="16.5" customHeight="1">
      <c r="A146" s="1463"/>
      <c r="B146" s="1464"/>
      <c r="C146" s="1802"/>
      <c r="D146" s="568"/>
      <c r="E146" s="994"/>
      <c r="F146" s="1000"/>
      <c r="G146" s="1000"/>
      <c r="H146" s="983"/>
      <c r="I146" s="607"/>
      <c r="J146" s="633"/>
      <c r="K146" s="671"/>
      <c r="L146" s="128"/>
      <c r="M146" s="188"/>
      <c r="N146" s="227"/>
      <c r="O146" s="672"/>
      <c r="P146" s="671"/>
      <c r="Q146" s="128"/>
      <c r="R146" s="137"/>
      <c r="S146" s="619" t="s">
        <v>228</v>
      </c>
      <c r="T146" s="620"/>
      <c r="U146" s="620"/>
      <c r="V146" s="620"/>
      <c r="W146" s="621">
        <v>1</v>
      </c>
      <c r="X146" s="31"/>
    </row>
    <row r="147" spans="1:24" s="4" customFormat="1" ht="28.5" customHeight="1">
      <c r="A147" s="1463"/>
      <c r="B147" s="1464"/>
      <c r="C147" s="1802"/>
      <c r="D147" s="1003" t="s">
        <v>26</v>
      </c>
      <c r="E147" s="848" t="s">
        <v>308</v>
      </c>
      <c r="F147" s="604"/>
      <c r="G147" s="982"/>
      <c r="H147" s="605"/>
      <c r="I147" s="949" t="s">
        <v>243</v>
      </c>
      <c r="J147" s="55" t="s">
        <v>20</v>
      </c>
      <c r="K147" s="597"/>
      <c r="L147" s="119"/>
      <c r="M147" s="147">
        <v>5</v>
      </c>
      <c r="N147" s="147">
        <v>5</v>
      </c>
      <c r="O147" s="147"/>
      <c r="P147" s="596"/>
      <c r="Q147" s="119">
        <v>30</v>
      </c>
      <c r="R147" s="95">
        <v>20</v>
      </c>
      <c r="S147" s="690" t="s">
        <v>286</v>
      </c>
      <c r="T147" s="691"/>
      <c r="U147" s="267">
        <v>1</v>
      </c>
      <c r="V147" s="479"/>
      <c r="W147" s="465"/>
      <c r="X147" s="31"/>
    </row>
    <row r="148" spans="1:24" s="4" customFormat="1" ht="16.5" customHeight="1">
      <c r="A148" s="1463"/>
      <c r="B148" s="1464"/>
      <c r="C148" s="1802"/>
      <c r="D148" s="568"/>
      <c r="E148" s="994"/>
      <c r="F148" s="1000"/>
      <c r="G148" s="1000"/>
      <c r="H148" s="568"/>
      <c r="I148" s="607"/>
      <c r="J148" s="55"/>
      <c r="K148" s="593"/>
      <c r="L148" s="119"/>
      <c r="M148" s="186"/>
      <c r="N148" s="147"/>
      <c r="O148" s="595"/>
      <c r="P148" s="593"/>
      <c r="Q148" s="119"/>
      <c r="R148" s="95"/>
      <c r="S148" s="619" t="s">
        <v>246</v>
      </c>
      <c r="T148" s="620"/>
      <c r="U148" s="620"/>
      <c r="V148" s="620"/>
      <c r="W148" s="621">
        <v>1</v>
      </c>
      <c r="X148" s="31"/>
    </row>
    <row r="149" spans="1:24" s="45" customFormat="1" ht="17.25" customHeight="1" thickBot="1">
      <c r="A149" s="1446"/>
      <c r="B149" s="1448"/>
      <c r="C149" s="1803"/>
      <c r="D149" s="442"/>
      <c r="E149" s="599"/>
      <c r="F149" s="600"/>
      <c r="G149" s="560"/>
      <c r="H149" s="601"/>
      <c r="I149" s="602"/>
      <c r="J149" s="44" t="s">
        <v>50</v>
      </c>
      <c r="K149" s="133"/>
      <c r="L149" s="133"/>
      <c r="M149" s="133">
        <f t="shared" ref="M149:Q149" si="16">SUM(M140:M148)</f>
        <v>177.3</v>
      </c>
      <c r="N149" s="133">
        <f t="shared" si="16"/>
        <v>177.3</v>
      </c>
      <c r="O149" s="133">
        <f t="shared" si="16"/>
        <v>9.4</v>
      </c>
      <c r="P149" s="133">
        <f t="shared" si="16"/>
        <v>0</v>
      </c>
      <c r="Q149" s="133">
        <f t="shared" si="16"/>
        <v>224</v>
      </c>
      <c r="R149" s="133">
        <f>SUM(R140:R148)</f>
        <v>218.3</v>
      </c>
      <c r="S149" s="562"/>
      <c r="T149" s="563"/>
      <c r="U149" s="564"/>
      <c r="V149" s="565"/>
      <c r="W149" s="566"/>
      <c r="X149" s="924"/>
    </row>
    <row r="150" spans="1:24" s="1" customFormat="1" ht="13.5" thickBot="1">
      <c r="A150" s="959" t="s">
        <v>13</v>
      </c>
      <c r="B150" s="974" t="s">
        <v>26</v>
      </c>
      <c r="C150" s="1466" t="s">
        <v>76</v>
      </c>
      <c r="D150" s="1467"/>
      <c r="E150" s="1467"/>
      <c r="F150" s="1467"/>
      <c r="G150" s="1467"/>
      <c r="H150" s="1467"/>
      <c r="I150" s="1467"/>
      <c r="J150" s="1467"/>
      <c r="K150" s="598">
        <f>K149</f>
        <v>0</v>
      </c>
      <c r="L150" s="598">
        <f t="shared" ref="L150:R150" si="17">L149</f>
        <v>0</v>
      </c>
      <c r="M150" s="598">
        <f t="shared" si="17"/>
        <v>177.3</v>
      </c>
      <c r="N150" s="598">
        <f t="shared" si="17"/>
        <v>177.3</v>
      </c>
      <c r="O150" s="598">
        <f t="shared" si="17"/>
        <v>9.4</v>
      </c>
      <c r="P150" s="598">
        <f t="shared" si="17"/>
        <v>0</v>
      </c>
      <c r="Q150" s="598">
        <f t="shared" si="17"/>
        <v>224</v>
      </c>
      <c r="R150" s="598">
        <f t="shared" si="17"/>
        <v>218.3</v>
      </c>
      <c r="S150" s="47"/>
      <c r="T150" s="259"/>
      <c r="U150" s="259"/>
      <c r="V150" s="259"/>
      <c r="W150" s="48"/>
      <c r="X150" s="450"/>
    </row>
    <row r="151" spans="1:24" s="1" customFormat="1" ht="16.5" customHeight="1" thickBot="1">
      <c r="A151" s="49" t="s">
        <v>13</v>
      </c>
      <c r="B151" s="401" t="s">
        <v>28</v>
      </c>
      <c r="C151" s="1458" t="s">
        <v>80</v>
      </c>
      <c r="D151" s="1459"/>
      <c r="E151" s="1459"/>
      <c r="F151" s="1459"/>
      <c r="G151" s="1459"/>
      <c r="H151" s="1459"/>
      <c r="I151" s="1459"/>
      <c r="J151" s="1459"/>
      <c r="K151" s="1460"/>
      <c r="L151" s="1460"/>
      <c r="M151" s="1460"/>
      <c r="N151" s="1460"/>
      <c r="O151" s="1460"/>
      <c r="P151" s="1460"/>
      <c r="Q151" s="1460"/>
      <c r="R151" s="1460"/>
      <c r="S151" s="1459"/>
      <c r="T151" s="1459"/>
      <c r="U151" s="1459"/>
      <c r="V151" s="1459"/>
      <c r="W151" s="1461"/>
      <c r="X151" s="450"/>
    </row>
    <row r="152" spans="1:24" s="1" customFormat="1" ht="39.75" customHeight="1">
      <c r="A152" s="957" t="s">
        <v>13</v>
      </c>
      <c r="B152" s="972" t="s">
        <v>28</v>
      </c>
      <c r="C152" s="588" t="s">
        <v>13</v>
      </c>
      <c r="D152" s="987"/>
      <c r="E152" s="57" t="s">
        <v>81</v>
      </c>
      <c r="F152" s="836"/>
      <c r="G152" s="590"/>
      <c r="H152" s="173" t="s">
        <v>18</v>
      </c>
      <c r="I152" s="955" t="s">
        <v>82</v>
      </c>
      <c r="J152" s="36"/>
      <c r="K152" s="96"/>
      <c r="L152" s="319"/>
      <c r="M152" s="297"/>
      <c r="N152" s="299"/>
      <c r="O152" s="299"/>
      <c r="P152" s="297"/>
      <c r="Q152" s="319"/>
      <c r="R152" s="297"/>
      <c r="S152" s="58"/>
      <c r="T152" s="285"/>
      <c r="U152" s="292"/>
      <c r="V152" s="292"/>
      <c r="W152" s="288"/>
      <c r="X152" s="450"/>
    </row>
    <row r="153" spans="1:24" s="1" customFormat="1" ht="17.25" customHeight="1">
      <c r="A153" s="958"/>
      <c r="B153" s="963"/>
      <c r="C153" s="1010"/>
      <c r="D153" s="984" t="s">
        <v>13</v>
      </c>
      <c r="E153" s="1483" t="s">
        <v>301</v>
      </c>
      <c r="F153" s="80"/>
      <c r="G153" s="415"/>
      <c r="H153" s="911"/>
      <c r="I153" s="950"/>
      <c r="J153" s="17" t="s">
        <v>20</v>
      </c>
      <c r="K153" s="97">
        <v>205.5</v>
      </c>
      <c r="L153" s="349">
        <v>205.5</v>
      </c>
      <c r="M153" s="350">
        <v>37.1</v>
      </c>
      <c r="N153" s="351">
        <v>37.1</v>
      </c>
      <c r="O153" s="351"/>
      <c r="P153" s="540"/>
      <c r="Q153" s="349"/>
      <c r="R153" s="350"/>
      <c r="S153" s="738" t="s">
        <v>196</v>
      </c>
      <c r="T153" s="364">
        <v>900</v>
      </c>
      <c r="U153" s="739">
        <v>1000</v>
      </c>
      <c r="V153" s="739"/>
      <c r="W153" s="456"/>
      <c r="X153" s="450"/>
    </row>
    <row r="154" spans="1:24" s="1" customFormat="1" ht="16.5" customHeight="1">
      <c r="A154" s="1092"/>
      <c r="B154" s="1093"/>
      <c r="C154" s="1101"/>
      <c r="D154" s="1096"/>
      <c r="E154" s="1484"/>
      <c r="F154" s="80"/>
      <c r="G154" s="415"/>
      <c r="H154" s="911"/>
      <c r="I154" s="1091"/>
      <c r="J154" s="19" t="s">
        <v>158</v>
      </c>
      <c r="K154" s="195">
        <v>31</v>
      </c>
      <c r="L154" s="352">
        <v>31</v>
      </c>
      <c r="M154" s="353">
        <f>N154+P154</f>
        <v>40.799999999999997</v>
      </c>
      <c r="N154" s="354">
        <v>17</v>
      </c>
      <c r="O154" s="354"/>
      <c r="P154" s="353">
        <v>23.8</v>
      </c>
      <c r="Q154" s="352"/>
      <c r="R154" s="355"/>
      <c r="S154" s="1109" t="s">
        <v>195</v>
      </c>
      <c r="T154" s="1110" t="s">
        <v>173</v>
      </c>
      <c r="U154" s="1111" t="s">
        <v>302</v>
      </c>
      <c r="V154" s="436"/>
      <c r="W154" s="437"/>
      <c r="X154" s="450"/>
    </row>
    <row r="155" spans="1:24" s="1" customFormat="1" ht="14.25" customHeight="1">
      <c r="A155" s="958"/>
      <c r="B155" s="963"/>
      <c r="C155" s="1010"/>
      <c r="D155" s="984"/>
      <c r="E155" s="1505"/>
      <c r="F155" s="80"/>
      <c r="G155" s="1751"/>
      <c r="H155" s="911"/>
      <c r="I155" s="950"/>
      <c r="J155" s="19"/>
      <c r="K155" s="195"/>
      <c r="L155" s="352"/>
      <c r="M155" s="353"/>
      <c r="N155" s="354"/>
      <c r="O155" s="354"/>
      <c r="P155" s="541"/>
      <c r="Q155" s="352"/>
      <c r="R155" s="355"/>
      <c r="S155" s="928" t="s">
        <v>125</v>
      </c>
      <c r="T155" s="435" t="s">
        <v>83</v>
      </c>
      <c r="U155" s="436"/>
      <c r="V155" s="436"/>
      <c r="W155" s="437"/>
      <c r="X155" s="450"/>
    </row>
    <row r="156" spans="1:24" s="1" customFormat="1" ht="31.5" customHeight="1">
      <c r="A156" s="958"/>
      <c r="B156" s="963"/>
      <c r="C156" s="1010"/>
      <c r="D156" s="984"/>
      <c r="E156" s="1058" t="s">
        <v>287</v>
      </c>
      <c r="F156" s="80"/>
      <c r="G156" s="1752"/>
      <c r="H156" s="911"/>
      <c r="I156" s="950"/>
      <c r="J156" s="22" t="s">
        <v>20</v>
      </c>
      <c r="K156" s="295"/>
      <c r="L156" s="356"/>
      <c r="M156" s="357"/>
      <c r="N156" s="358"/>
      <c r="O156" s="358"/>
      <c r="P156" s="740"/>
      <c r="Q156" s="356"/>
      <c r="R156" s="359"/>
      <c r="S156" s="741" t="s">
        <v>197</v>
      </c>
      <c r="T156" s="742" t="s">
        <v>108</v>
      </c>
      <c r="U156" s="743"/>
      <c r="V156" s="743"/>
      <c r="W156" s="437"/>
      <c r="X156" s="450"/>
    </row>
    <row r="157" spans="1:24" s="1" customFormat="1" ht="32.25" customHeight="1">
      <c r="A157" s="958"/>
      <c r="B157" s="963"/>
      <c r="C157" s="1010"/>
      <c r="D157" s="941" t="s">
        <v>22</v>
      </c>
      <c r="E157" s="1074" t="s">
        <v>174</v>
      </c>
      <c r="F157" s="80"/>
      <c r="G157" s="1073" t="s">
        <v>222</v>
      </c>
      <c r="H157" s="911"/>
      <c r="I157" s="950"/>
      <c r="J157" s="19" t="s">
        <v>20</v>
      </c>
      <c r="K157" s="195">
        <v>17</v>
      </c>
      <c r="L157" s="352">
        <v>0</v>
      </c>
      <c r="M157" s="353">
        <v>20</v>
      </c>
      <c r="N157" s="354">
        <v>20</v>
      </c>
      <c r="O157" s="354"/>
      <c r="P157" s="353"/>
      <c r="Q157" s="352">
        <v>30</v>
      </c>
      <c r="R157" s="355"/>
      <c r="S157" s="1081" t="s">
        <v>288</v>
      </c>
      <c r="T157" s="1082"/>
      <c r="U157" s="1082">
        <v>40</v>
      </c>
      <c r="V157" s="1083">
        <v>100</v>
      </c>
      <c r="W157" s="1084"/>
      <c r="X157" s="450"/>
    </row>
    <row r="158" spans="1:24" s="1" customFormat="1" ht="41.25" customHeight="1">
      <c r="A158" s="958"/>
      <c r="B158" s="963"/>
      <c r="C158" s="1010"/>
      <c r="D158" s="941" t="s">
        <v>26</v>
      </c>
      <c r="E158" s="1462" t="s">
        <v>199</v>
      </c>
      <c r="F158" s="80"/>
      <c r="G158" s="982" t="s">
        <v>224</v>
      </c>
      <c r="H158" s="911"/>
      <c r="I158" s="950"/>
      <c r="J158" s="26" t="s">
        <v>20</v>
      </c>
      <c r="K158" s="360"/>
      <c r="L158" s="349"/>
      <c r="M158" s="360">
        <f>110-65</f>
        <v>45</v>
      </c>
      <c r="N158" s="351"/>
      <c r="O158" s="351"/>
      <c r="P158" s="350">
        <v>45</v>
      </c>
      <c r="Q158" s="349">
        <v>50</v>
      </c>
      <c r="R158" s="685"/>
      <c r="S158" s="686" t="s">
        <v>290</v>
      </c>
      <c r="T158" s="673"/>
      <c r="U158" s="440">
        <v>50</v>
      </c>
      <c r="V158" s="420">
        <v>100</v>
      </c>
      <c r="W158" s="441"/>
      <c r="X158" s="450"/>
    </row>
    <row r="159" spans="1:24" s="1" customFormat="1" ht="18.75" customHeight="1">
      <c r="A159" s="958"/>
      <c r="B159" s="963"/>
      <c r="C159" s="1010"/>
      <c r="D159" s="942"/>
      <c r="E159" s="1409"/>
      <c r="F159" s="80"/>
      <c r="G159" s="982"/>
      <c r="H159" s="911"/>
      <c r="I159" s="950"/>
      <c r="J159" s="22" t="s">
        <v>158</v>
      </c>
      <c r="K159" s="295">
        <v>8.5</v>
      </c>
      <c r="L159" s="356">
        <v>8.5</v>
      </c>
      <c r="M159" s="357"/>
      <c r="N159" s="358"/>
      <c r="O159" s="358"/>
      <c r="P159" s="357"/>
      <c r="Q159" s="356"/>
      <c r="R159" s="676"/>
      <c r="S159" s="687" t="s">
        <v>198</v>
      </c>
      <c r="T159" s="688">
        <v>350</v>
      </c>
      <c r="U159" s="689"/>
      <c r="V159" s="420"/>
      <c r="W159" s="441"/>
      <c r="X159" s="450"/>
    </row>
    <row r="160" spans="1:24" s="1" customFormat="1" ht="26.25" customHeight="1">
      <c r="A160" s="958"/>
      <c r="B160" s="963"/>
      <c r="C160" s="1010"/>
      <c r="D160" s="941" t="s">
        <v>28</v>
      </c>
      <c r="E160" s="1443" t="s">
        <v>245</v>
      </c>
      <c r="F160" s="80"/>
      <c r="G160" s="982"/>
      <c r="H160" s="911"/>
      <c r="I160" s="950"/>
      <c r="J160" s="26" t="s">
        <v>20</v>
      </c>
      <c r="K160" s="360">
        <v>15</v>
      </c>
      <c r="L160" s="349">
        <v>0</v>
      </c>
      <c r="M160" s="350">
        <f>81.3+15-13.3+8.7</f>
        <v>91.7</v>
      </c>
      <c r="N160" s="351"/>
      <c r="O160" s="351"/>
      <c r="P160" s="350">
        <f>92.7-11.4+15-13.3+8.7</f>
        <v>91.7</v>
      </c>
      <c r="Q160" s="349"/>
      <c r="R160" s="361"/>
      <c r="S160" s="333" t="s">
        <v>291</v>
      </c>
      <c r="T160" s="410"/>
      <c r="U160" s="410">
        <v>100</v>
      </c>
      <c r="V160" s="455"/>
      <c r="W160" s="459"/>
      <c r="X160" s="450"/>
    </row>
    <row r="161" spans="1:26" s="1" customFormat="1" ht="16.5" customHeight="1">
      <c r="A161" s="958"/>
      <c r="B161" s="963"/>
      <c r="C161" s="1010"/>
      <c r="D161" s="1086"/>
      <c r="E161" s="1742"/>
      <c r="F161" s="80"/>
      <c r="G161" s="982"/>
      <c r="H161" s="911"/>
      <c r="I161" s="950"/>
      <c r="J161" s="19" t="s">
        <v>158</v>
      </c>
      <c r="K161" s="195"/>
      <c r="L161" s="352"/>
      <c r="M161" s="353">
        <v>114.6</v>
      </c>
      <c r="N161" s="354"/>
      <c r="O161" s="354"/>
      <c r="P161" s="353">
        <f>98.6+11.4+13.3-8.7</f>
        <v>114.6</v>
      </c>
      <c r="Q161" s="352"/>
      <c r="R161" s="355"/>
      <c r="S161" s="330" t="s">
        <v>292</v>
      </c>
      <c r="T161" s="689"/>
      <c r="U161" s="440">
        <v>33</v>
      </c>
      <c r="V161" s="420"/>
      <c r="W161" s="441"/>
      <c r="X161" s="450"/>
    </row>
    <row r="162" spans="1:26" s="1" customFormat="1" ht="12.75" customHeight="1">
      <c r="A162" s="958"/>
      <c r="B162" s="963"/>
      <c r="C162" s="1010"/>
      <c r="D162" s="984" t="s">
        <v>30</v>
      </c>
      <c r="E162" s="1443" t="s">
        <v>182</v>
      </c>
      <c r="F162" s="80"/>
      <c r="G162" s="982"/>
      <c r="H162" s="911"/>
      <c r="I162" s="950"/>
      <c r="J162" s="26" t="s">
        <v>20</v>
      </c>
      <c r="K162" s="360">
        <v>99</v>
      </c>
      <c r="L162" s="349">
        <f>99+44.4</f>
        <v>143.4</v>
      </c>
      <c r="M162" s="350"/>
      <c r="N162" s="351"/>
      <c r="O162" s="351"/>
      <c r="P162" s="350"/>
      <c r="Q162" s="349"/>
      <c r="R162" s="685"/>
      <c r="S162" s="1479" t="s">
        <v>296</v>
      </c>
      <c r="T162" s="410">
        <v>50</v>
      </c>
      <c r="U162" s="410">
        <v>100</v>
      </c>
      <c r="V162" s="455"/>
      <c r="W162" s="459"/>
      <c r="X162" s="450"/>
    </row>
    <row r="163" spans="1:26" s="1" customFormat="1" ht="15.75" customHeight="1">
      <c r="A163" s="958"/>
      <c r="B163" s="963"/>
      <c r="C163" s="1010"/>
      <c r="D163" s="942"/>
      <c r="E163" s="1409"/>
      <c r="F163" s="80"/>
      <c r="G163" s="982"/>
      <c r="H163" s="911"/>
      <c r="I163" s="950"/>
      <c r="J163" s="22" t="s">
        <v>158</v>
      </c>
      <c r="K163" s="295"/>
      <c r="L163" s="356"/>
      <c r="M163" s="357">
        <v>59.6</v>
      </c>
      <c r="N163" s="358"/>
      <c r="O163" s="358"/>
      <c r="P163" s="357">
        <v>59.6</v>
      </c>
      <c r="Q163" s="356"/>
      <c r="R163" s="676"/>
      <c r="S163" s="1697"/>
      <c r="T163" s="332"/>
      <c r="U163" s="332"/>
      <c r="V163" s="421"/>
      <c r="W163" s="457"/>
      <c r="X163" s="450"/>
    </row>
    <row r="164" spans="1:26" s="1" customFormat="1" ht="29.25" customHeight="1">
      <c r="A164" s="958"/>
      <c r="B164" s="963"/>
      <c r="C164" s="1010"/>
      <c r="D164" s="984" t="s">
        <v>33</v>
      </c>
      <c r="E164" s="991" t="s">
        <v>265</v>
      </c>
      <c r="F164" s="80"/>
      <c r="G164" s="982"/>
      <c r="H164" s="911"/>
      <c r="I164" s="950"/>
      <c r="J164" s="103" t="s">
        <v>20</v>
      </c>
      <c r="K164" s="362"/>
      <c r="L164" s="363"/>
      <c r="M164" s="1051"/>
      <c r="N164" s="1052"/>
      <c r="O164" s="1052"/>
      <c r="P164" s="1051"/>
      <c r="Q164" s="363"/>
      <c r="R164" s="677"/>
      <c r="S164" s="1053" t="s">
        <v>295</v>
      </c>
      <c r="T164" s="542"/>
      <c r="U164" s="348"/>
      <c r="V164" s="454"/>
      <c r="W164" s="339"/>
      <c r="X164" s="450"/>
      <c r="Y164" s="395"/>
    </row>
    <row r="165" spans="1:26" s="1" customFormat="1" ht="18.75" customHeight="1">
      <c r="A165" s="958"/>
      <c r="B165" s="963"/>
      <c r="C165" s="1010"/>
      <c r="D165" s="984"/>
      <c r="E165" s="547" t="s">
        <v>175</v>
      </c>
      <c r="F165" s="80"/>
      <c r="G165" s="1009"/>
      <c r="H165" s="911"/>
      <c r="I165" s="950"/>
      <c r="J165" s="543" t="s">
        <v>20</v>
      </c>
      <c r="K165" s="544">
        <v>22.6</v>
      </c>
      <c r="L165" s="320">
        <v>22.6</v>
      </c>
      <c r="M165" s="296"/>
      <c r="N165" s="300"/>
      <c r="O165" s="300"/>
      <c r="P165" s="296"/>
      <c r="Q165" s="320"/>
      <c r="R165" s="675"/>
      <c r="S165" s="674" t="s">
        <v>294</v>
      </c>
      <c r="T165" s="411">
        <v>76</v>
      </c>
      <c r="U165" s="412"/>
      <c r="V165" s="545"/>
      <c r="W165" s="458"/>
      <c r="X165" s="450"/>
    </row>
    <row r="166" spans="1:26" s="1" customFormat="1" ht="32.25" customHeight="1">
      <c r="A166" s="958"/>
      <c r="B166" s="963"/>
      <c r="C166" s="1010"/>
      <c r="D166" s="984"/>
      <c r="E166" s="546" t="s">
        <v>213</v>
      </c>
      <c r="F166" s="80"/>
      <c r="G166" s="1009"/>
      <c r="H166" s="911"/>
      <c r="I166" s="950"/>
      <c r="J166" s="22" t="s">
        <v>20</v>
      </c>
      <c r="K166" s="295">
        <v>25</v>
      </c>
      <c r="L166" s="356">
        <v>0</v>
      </c>
      <c r="M166" s="357"/>
      <c r="N166" s="358"/>
      <c r="O166" s="358"/>
      <c r="P166" s="357"/>
      <c r="Q166" s="356"/>
      <c r="R166" s="359"/>
      <c r="S166" s="550"/>
      <c r="T166" s="411"/>
      <c r="U166" s="412"/>
      <c r="V166" s="551"/>
      <c r="W166" s="552"/>
      <c r="X166" s="450"/>
      <c r="Y166" s="395"/>
      <c r="Z166" s="395"/>
    </row>
    <row r="167" spans="1:26" s="45" customFormat="1" ht="15" customHeight="1" thickBot="1">
      <c r="A167" s="959"/>
      <c r="B167" s="964"/>
      <c r="C167" s="587"/>
      <c r="D167" s="561"/>
      <c r="E167" s="558"/>
      <c r="F167" s="559"/>
      <c r="G167" s="560"/>
      <c r="H167" s="561"/>
      <c r="I167" s="323"/>
      <c r="J167" s="44" t="s">
        <v>50</v>
      </c>
      <c r="K167" s="133">
        <f t="shared" ref="K167:R167" si="18">SUM(K153:K166)</f>
        <v>423.6</v>
      </c>
      <c r="L167" s="133">
        <f t="shared" si="18"/>
        <v>411</v>
      </c>
      <c r="M167" s="133">
        <f t="shared" si="18"/>
        <v>408.80000000000007</v>
      </c>
      <c r="N167" s="133">
        <f t="shared" si="18"/>
        <v>74.099999999999994</v>
      </c>
      <c r="O167" s="133">
        <f t="shared" si="18"/>
        <v>0</v>
      </c>
      <c r="P167" s="133">
        <f t="shared" si="18"/>
        <v>334.70000000000005</v>
      </c>
      <c r="Q167" s="133">
        <f t="shared" si="18"/>
        <v>80</v>
      </c>
      <c r="R167" s="133">
        <f t="shared" si="18"/>
        <v>0</v>
      </c>
      <c r="S167" s="562"/>
      <c r="T167" s="563"/>
      <c r="U167" s="564"/>
      <c r="V167" s="565"/>
      <c r="W167" s="566"/>
      <c r="X167" s="924"/>
    </row>
    <row r="168" spans="1:26" s="4" customFormat="1" ht="15" customHeight="1">
      <c r="A168" s="1445" t="s">
        <v>13</v>
      </c>
      <c r="B168" s="1447" t="s">
        <v>28</v>
      </c>
      <c r="C168" s="1449" t="s">
        <v>22</v>
      </c>
      <c r="D168" s="1002"/>
      <c r="E168" s="1451" t="s">
        <v>179</v>
      </c>
      <c r="F168" s="1453"/>
      <c r="G168" s="1837" t="s">
        <v>223</v>
      </c>
      <c r="H168" s="1435" t="s">
        <v>55</v>
      </c>
      <c r="I168" s="1843" t="s">
        <v>169</v>
      </c>
      <c r="J168" s="55" t="s">
        <v>20</v>
      </c>
      <c r="K168" s="280"/>
      <c r="L168" s="176"/>
      <c r="M168" s="325"/>
      <c r="N168" s="146"/>
      <c r="O168" s="146"/>
      <c r="P168" s="325"/>
      <c r="Q168" s="176"/>
      <c r="R168" s="283"/>
      <c r="S168" s="321"/>
      <c r="T168" s="286"/>
      <c r="U168" s="293"/>
      <c r="V168" s="293"/>
      <c r="W168" s="290"/>
      <c r="X168" s="31"/>
    </row>
    <row r="169" spans="1:26" s="4" customFormat="1" ht="10.5" customHeight="1">
      <c r="A169" s="1463"/>
      <c r="B169" s="1464"/>
      <c r="C169" s="1465"/>
      <c r="D169" s="1003"/>
      <c r="E169" s="1644"/>
      <c r="F169" s="1645"/>
      <c r="G169" s="1841"/>
      <c r="H169" s="1642"/>
      <c r="I169" s="1844"/>
      <c r="J169" s="55"/>
      <c r="K169" s="281"/>
      <c r="L169" s="119"/>
      <c r="M169" s="186"/>
      <c r="N169" s="147"/>
      <c r="O169" s="147"/>
      <c r="P169" s="186"/>
      <c r="Q169" s="119"/>
      <c r="R169" s="194"/>
      <c r="S169" s="1643"/>
      <c r="T169" s="287"/>
      <c r="U169" s="294"/>
      <c r="V169" s="294"/>
      <c r="W169" s="291"/>
      <c r="X169" s="31"/>
    </row>
    <row r="170" spans="1:26" s="1" customFormat="1" ht="21" customHeight="1" thickBot="1">
      <c r="A170" s="1446"/>
      <c r="B170" s="1448"/>
      <c r="C170" s="1450"/>
      <c r="D170" s="1004"/>
      <c r="E170" s="1452"/>
      <c r="F170" s="1454"/>
      <c r="G170" s="1842"/>
      <c r="H170" s="1436"/>
      <c r="I170" s="1845"/>
      <c r="J170" s="56" t="s">
        <v>50</v>
      </c>
      <c r="K170" s="99">
        <f>K169+K168</f>
        <v>0</v>
      </c>
      <c r="L170" s="133">
        <f>L169+L168</f>
        <v>0</v>
      </c>
      <c r="M170" s="326">
        <f t="shared" ref="M170:R170" si="19">M169+M168</f>
        <v>0</v>
      </c>
      <c r="N170" s="148">
        <f t="shared" si="19"/>
        <v>0</v>
      </c>
      <c r="O170" s="148">
        <f t="shared" si="19"/>
        <v>0</v>
      </c>
      <c r="P170" s="99">
        <f t="shared" si="19"/>
        <v>0</v>
      </c>
      <c r="Q170" s="133">
        <f t="shared" si="19"/>
        <v>0</v>
      </c>
      <c r="R170" s="326">
        <f t="shared" si="19"/>
        <v>0</v>
      </c>
      <c r="S170" s="1535"/>
      <c r="T170" s="1008"/>
      <c r="U170" s="914"/>
      <c r="V170" s="914"/>
      <c r="W170" s="843"/>
      <c r="X170" s="450"/>
    </row>
    <row r="171" spans="1:26" s="1" customFormat="1" ht="13.5" thickBot="1">
      <c r="A171" s="49" t="s">
        <v>13</v>
      </c>
      <c r="B171" s="53" t="s">
        <v>28</v>
      </c>
      <c r="C171" s="1437" t="s">
        <v>76</v>
      </c>
      <c r="D171" s="1438"/>
      <c r="E171" s="1438"/>
      <c r="F171" s="1438"/>
      <c r="G171" s="1438"/>
      <c r="H171" s="1438"/>
      <c r="I171" s="1438"/>
      <c r="J171" s="1439"/>
      <c r="K171" s="149">
        <f t="shared" ref="K171:R171" si="20">K167+K170</f>
        <v>423.6</v>
      </c>
      <c r="L171" s="145">
        <f t="shared" si="20"/>
        <v>411</v>
      </c>
      <c r="M171" s="327">
        <f t="shared" si="20"/>
        <v>408.80000000000007</v>
      </c>
      <c r="N171" s="149">
        <f t="shared" si="20"/>
        <v>74.099999999999994</v>
      </c>
      <c r="O171" s="149">
        <f t="shared" si="20"/>
        <v>0</v>
      </c>
      <c r="P171" s="149">
        <f t="shared" si="20"/>
        <v>334.70000000000005</v>
      </c>
      <c r="Q171" s="145">
        <f t="shared" si="20"/>
        <v>80</v>
      </c>
      <c r="R171" s="327">
        <f t="shared" si="20"/>
        <v>0</v>
      </c>
      <c r="S171" s="1440"/>
      <c r="T171" s="1441"/>
      <c r="U171" s="1441"/>
      <c r="V171" s="1441"/>
      <c r="W171" s="1442"/>
      <c r="X171" s="450"/>
    </row>
    <row r="172" spans="1:26" s="4" customFormat="1" ht="13.5" thickBot="1">
      <c r="A172" s="49" t="s">
        <v>13</v>
      </c>
      <c r="B172" s="1410" t="s">
        <v>84</v>
      </c>
      <c r="C172" s="1411"/>
      <c r="D172" s="1411"/>
      <c r="E172" s="1411"/>
      <c r="F172" s="1411"/>
      <c r="G172" s="1411"/>
      <c r="H172" s="1411"/>
      <c r="I172" s="1411"/>
      <c r="J172" s="1412"/>
      <c r="K172" s="100">
        <f t="shared" ref="K172:R172" si="21">SUM(K171,K137,K124,K150,)</f>
        <v>15866.5</v>
      </c>
      <c r="L172" s="100">
        <f t="shared" si="21"/>
        <v>13143.9</v>
      </c>
      <c r="M172" s="100">
        <f t="shared" si="21"/>
        <v>13387.899999999998</v>
      </c>
      <c r="N172" s="100">
        <f t="shared" si="21"/>
        <v>9571.5999999999985</v>
      </c>
      <c r="O172" s="100">
        <f t="shared" si="21"/>
        <v>5252.2</v>
      </c>
      <c r="P172" s="100">
        <f t="shared" si="21"/>
        <v>3816.2999999999997</v>
      </c>
      <c r="Q172" s="100">
        <f t="shared" si="21"/>
        <v>13014.299999999997</v>
      </c>
      <c r="R172" s="100">
        <f t="shared" si="21"/>
        <v>13643.799999999997</v>
      </c>
      <c r="S172" s="1455"/>
      <c r="T172" s="1456"/>
      <c r="U172" s="1456"/>
      <c r="V172" s="1456"/>
      <c r="W172" s="1457"/>
      <c r="X172" s="31"/>
    </row>
    <row r="173" spans="1:26" s="4" customFormat="1" ht="13.5" thickBot="1">
      <c r="A173" s="59" t="s">
        <v>26</v>
      </c>
      <c r="B173" s="1413" t="s">
        <v>85</v>
      </c>
      <c r="C173" s="1414"/>
      <c r="D173" s="1414"/>
      <c r="E173" s="1414"/>
      <c r="F173" s="1414"/>
      <c r="G173" s="1414"/>
      <c r="H173" s="1414"/>
      <c r="I173" s="1414"/>
      <c r="J173" s="1415"/>
      <c r="K173" s="101">
        <f>K172</f>
        <v>15866.5</v>
      </c>
      <c r="L173" s="328">
        <f>L172</f>
        <v>13143.9</v>
      </c>
      <c r="M173" s="298">
        <f t="shared" ref="M173:R173" si="22">M172</f>
        <v>13387.899999999998</v>
      </c>
      <c r="N173" s="301">
        <f t="shared" si="22"/>
        <v>9571.5999999999985</v>
      </c>
      <c r="O173" s="301">
        <f t="shared" si="22"/>
        <v>5252.2</v>
      </c>
      <c r="P173" s="298">
        <f t="shared" si="22"/>
        <v>3816.2999999999997</v>
      </c>
      <c r="Q173" s="328">
        <f t="shared" si="22"/>
        <v>13014.299999999997</v>
      </c>
      <c r="R173" s="298">
        <f t="shared" si="22"/>
        <v>13643.799999999997</v>
      </c>
      <c r="S173" s="1432"/>
      <c r="T173" s="1433"/>
      <c r="U173" s="1433"/>
      <c r="V173" s="1433"/>
      <c r="W173" s="1434"/>
      <c r="X173" s="31"/>
    </row>
    <row r="174" spans="1:26" s="416" customFormat="1" ht="18" customHeight="1">
      <c r="A174" s="1720" t="s">
        <v>212</v>
      </c>
      <c r="B174" s="1721"/>
      <c r="C174" s="1721"/>
      <c r="D174" s="1721"/>
      <c r="E174" s="1721"/>
      <c r="F174" s="1721"/>
      <c r="G174" s="1721"/>
      <c r="H174" s="1721"/>
      <c r="I174" s="1721"/>
      <c r="J174" s="1721"/>
      <c r="K174" s="1721"/>
      <c r="L174" s="1721"/>
      <c r="M174" s="1721"/>
      <c r="N174" s="1721"/>
      <c r="O174" s="1721"/>
      <c r="P174" s="1721"/>
      <c r="Q174" s="1721"/>
      <c r="R174" s="1721"/>
      <c r="S174" s="548"/>
      <c r="T174" s="548"/>
      <c r="U174" s="548"/>
      <c r="V174" s="548"/>
      <c r="W174" s="548"/>
      <c r="X174" s="922"/>
    </row>
    <row r="175" spans="1:26" s="450" customFormat="1" ht="17.25" customHeight="1">
      <c r="A175" s="1740" t="s">
        <v>303</v>
      </c>
      <c r="B175" s="1741"/>
      <c r="C175" s="1741"/>
      <c r="D175" s="1741"/>
      <c r="E175" s="1741"/>
      <c r="F175" s="1741"/>
      <c r="G175" s="1741"/>
      <c r="H175" s="1741"/>
      <c r="I175" s="1741"/>
      <c r="J175" s="1741"/>
      <c r="K175" s="1741"/>
      <c r="L175" s="1741"/>
      <c r="M175" s="1741"/>
      <c r="N175" s="1741"/>
      <c r="O175" s="1741"/>
      <c r="P175" s="1741"/>
      <c r="Q175" s="1741"/>
      <c r="R175" s="1741"/>
      <c r="S175" s="1741"/>
      <c r="T175" s="453"/>
      <c r="U175" s="453"/>
      <c r="V175" s="453"/>
      <c r="W175" s="453"/>
      <c r="X175" s="922"/>
    </row>
    <row r="176" spans="1:26" s="31" customFormat="1" ht="12.75">
      <c r="A176" s="174"/>
      <c r="B176" s="60"/>
      <c r="C176" s="60"/>
      <c r="D176" s="60"/>
      <c r="E176" s="60"/>
      <c r="F176" s="60"/>
      <c r="G176" s="60"/>
      <c r="H176" s="60"/>
      <c r="I176" s="60"/>
      <c r="J176" s="60"/>
      <c r="K176" s="322"/>
      <c r="L176" s="322"/>
      <c r="M176" s="322"/>
      <c r="N176" s="322"/>
      <c r="O176" s="322"/>
      <c r="P176" s="322"/>
      <c r="Q176" s="322"/>
      <c r="R176" s="322"/>
      <c r="S176" s="174"/>
      <c r="T176" s="174"/>
      <c r="U176" s="174"/>
      <c r="V176" s="174"/>
      <c r="W176" s="174"/>
    </row>
    <row r="177" spans="1:24" s="4" customFormat="1" ht="18.75" customHeight="1">
      <c r="A177" s="43"/>
      <c r="B177" s="60"/>
      <c r="C177" s="1398" t="s">
        <v>86</v>
      </c>
      <c r="D177" s="1398"/>
      <c r="E177" s="1398"/>
      <c r="F177" s="1398"/>
      <c r="G177" s="1398"/>
      <c r="H177" s="1398"/>
      <c r="I177" s="1398"/>
      <c r="J177" s="1398"/>
      <c r="K177" s="1398"/>
      <c r="L177" s="406"/>
      <c r="M177" s="406"/>
      <c r="N177" s="406"/>
      <c r="O177" s="406"/>
      <c r="P177" s="406"/>
      <c r="Q177" s="406"/>
      <c r="R177" s="406"/>
      <c r="S177" s="54"/>
      <c r="T177" s="24"/>
      <c r="U177" s="24"/>
      <c r="V177" s="24"/>
      <c r="W177" s="24"/>
      <c r="X177" s="31"/>
    </row>
    <row r="178" spans="1:24" s="4" customFormat="1" ht="12" customHeight="1" thickBot="1">
      <c r="A178" s="43"/>
      <c r="B178" s="39"/>
      <c r="C178" s="39"/>
      <c r="D178" s="39"/>
      <c r="E178" s="39"/>
      <c r="F178" s="61"/>
      <c r="G178" s="61"/>
      <c r="H178" s="62"/>
      <c r="I178" s="39"/>
      <c r="J178" s="54"/>
      <c r="K178" s="54"/>
      <c r="L178" s="54"/>
      <c r="M178" s="54"/>
      <c r="N178" s="54"/>
      <c r="O178" s="54"/>
      <c r="P178" s="54"/>
      <c r="Q178" s="54"/>
      <c r="R178" s="54"/>
      <c r="S178" s="54"/>
      <c r="T178" s="24"/>
      <c r="U178" s="24"/>
      <c r="V178" s="24"/>
      <c r="W178" s="24"/>
      <c r="X178" s="31"/>
    </row>
    <row r="179" spans="1:24" s="4" customFormat="1" ht="77.25" customHeight="1" thickBot="1">
      <c r="A179" s="63"/>
      <c r="B179" s="63"/>
      <c r="C179" s="1399" t="s">
        <v>87</v>
      </c>
      <c r="D179" s="1400"/>
      <c r="E179" s="1400"/>
      <c r="F179" s="1400"/>
      <c r="G179" s="1400"/>
      <c r="H179" s="1400"/>
      <c r="I179" s="1400"/>
      <c r="J179" s="1401"/>
      <c r="K179" s="404" t="s">
        <v>203</v>
      </c>
      <c r="L179" s="404" t="s">
        <v>204</v>
      </c>
      <c r="M179" s="1730" t="s">
        <v>205</v>
      </c>
      <c r="N179" s="1731"/>
      <c r="O179" s="1731"/>
      <c r="P179" s="1732"/>
      <c r="Q179" s="878" t="s">
        <v>159</v>
      </c>
      <c r="R179" s="878" t="s">
        <v>206</v>
      </c>
      <c r="S179" s="43"/>
      <c r="T179" s="62"/>
      <c r="U179" s="62"/>
      <c r="V179" s="62"/>
      <c r="W179" s="62"/>
      <c r="X179" s="31"/>
    </row>
    <row r="180" spans="1:24" s="4" customFormat="1" ht="12.75">
      <c r="A180" s="63"/>
      <c r="B180" s="63"/>
      <c r="C180" s="1402" t="s">
        <v>88</v>
      </c>
      <c r="D180" s="1716"/>
      <c r="E180" s="1403"/>
      <c r="F180" s="1403"/>
      <c r="G180" s="1403"/>
      <c r="H180" s="1403"/>
      <c r="I180" s="1404"/>
      <c r="J180" s="1404"/>
      <c r="K180" s="150">
        <f>K181+K188+K189+K190+K191</f>
        <v>15866.499999999998</v>
      </c>
      <c r="L180" s="150">
        <f>L181+L188+L189+L190+L191</f>
        <v>13143.9</v>
      </c>
      <c r="M180" s="1733">
        <f>M181+M188+M189+M190+M191</f>
        <v>13317.899999999998</v>
      </c>
      <c r="N180" s="1734"/>
      <c r="O180" s="1734"/>
      <c r="P180" s="1735"/>
      <c r="Q180" s="150">
        <f>Q181+Q188+Q189+Q190+Q191</f>
        <v>12849.299999999997</v>
      </c>
      <c r="R180" s="150">
        <f>R181+R188+R189+R190+R191</f>
        <v>13475.399999999998</v>
      </c>
      <c r="S180" s="174"/>
      <c r="T180" s="174"/>
      <c r="U180" s="174"/>
      <c r="V180" s="174"/>
      <c r="W180" s="174"/>
      <c r="X180" s="31"/>
    </row>
    <row r="181" spans="1:24" s="4" customFormat="1" ht="12.75" customHeight="1">
      <c r="A181" s="63"/>
      <c r="B181" s="63"/>
      <c r="C181" s="1405" t="s">
        <v>89</v>
      </c>
      <c r="D181" s="1406"/>
      <c r="E181" s="1406"/>
      <c r="F181" s="1406"/>
      <c r="G181" s="1406"/>
      <c r="H181" s="1406"/>
      <c r="I181" s="1406"/>
      <c r="J181" s="1407"/>
      <c r="K181" s="151">
        <f>SUM(K182:K187)</f>
        <v>12836.999999999998</v>
      </c>
      <c r="L181" s="151">
        <f>SUM(L182:L187)</f>
        <v>10114.4</v>
      </c>
      <c r="M181" s="1736">
        <f>SUM(M182:P187)</f>
        <v>9960.1999999999989</v>
      </c>
      <c r="N181" s="1737"/>
      <c r="O181" s="1737"/>
      <c r="P181" s="1738"/>
      <c r="Q181" s="151">
        <f>SUM(Q182:Q187)</f>
        <v>12849.299999999997</v>
      </c>
      <c r="R181" s="151">
        <f>SUM(R182:R187)</f>
        <v>13475.399999999998</v>
      </c>
      <c r="S181" s="174"/>
      <c r="T181" s="174"/>
      <c r="U181" s="174"/>
      <c r="V181" s="174"/>
      <c r="W181" s="174"/>
      <c r="X181" s="31"/>
    </row>
    <row r="182" spans="1:24" s="4" customFormat="1" ht="12.75" customHeight="1">
      <c r="A182" s="63"/>
      <c r="B182" s="63"/>
      <c r="C182" s="1389" t="s">
        <v>90</v>
      </c>
      <c r="D182" s="1739"/>
      <c r="E182" s="1390"/>
      <c r="F182" s="1390"/>
      <c r="G182" s="1390"/>
      <c r="H182" s="1390"/>
      <c r="I182" s="1391"/>
      <c r="J182" s="1391"/>
      <c r="K182" s="152">
        <f>SUMIF(J13:J173,"SB",K13:K173)</f>
        <v>11625.199999999999</v>
      </c>
      <c r="L182" s="152">
        <f>SUMIF(J13:J173,"SB",L13:L173)</f>
        <v>9021.6</v>
      </c>
      <c r="M182" s="1727">
        <f>SUMIF(J14:J172,"SB",M14:M172)</f>
        <v>9187.9999999999982</v>
      </c>
      <c r="N182" s="1728"/>
      <c r="O182" s="1728"/>
      <c r="P182" s="1729"/>
      <c r="Q182" s="152">
        <f>SUMIF(J13:J173,"SB",Q13:Q173)</f>
        <v>12180.099999999997</v>
      </c>
      <c r="R182" s="152">
        <f>SUMIF(J13:J173,"SB",R13:R173)</f>
        <v>12808.199999999997</v>
      </c>
      <c r="S182" s="43"/>
      <c r="T182" s="62"/>
      <c r="U182" s="62"/>
      <c r="V182" s="62"/>
      <c r="W182" s="62"/>
      <c r="X182" s="31"/>
    </row>
    <row r="183" spans="1:24" s="4" customFormat="1" ht="12.75" customHeight="1">
      <c r="A183" s="63"/>
      <c r="B183" s="63"/>
      <c r="C183" s="1392" t="s">
        <v>91</v>
      </c>
      <c r="D183" s="1393"/>
      <c r="E183" s="1393"/>
      <c r="F183" s="1393"/>
      <c r="G183" s="1393"/>
      <c r="H183" s="1393"/>
      <c r="I183" s="1393"/>
      <c r="J183" s="1394"/>
      <c r="K183" s="152">
        <f>SUMIF(J13:J173,"SB(VR)",K13:K173)</f>
        <v>30.5</v>
      </c>
      <c r="L183" s="152">
        <f>SUMIF(J13:J173,"SB(VR)",L13:L173)</f>
        <v>24.3</v>
      </c>
      <c r="M183" s="1727">
        <f>SUMIF(J13:J173,"SB(VR)",M13:M173)</f>
        <v>18.100000000000001</v>
      </c>
      <c r="N183" s="1728"/>
      <c r="O183" s="1728"/>
      <c r="P183" s="1729"/>
      <c r="Q183" s="152">
        <f>SUMIF(J13:J173,"SB(VR)",Q13:Q173)</f>
        <v>18.100000000000001</v>
      </c>
      <c r="R183" s="152">
        <f>SUMIF(J13:J173,"SB(VR)",R13:R173)</f>
        <v>18.100000000000001</v>
      </c>
      <c r="S183" s="43"/>
      <c r="T183" s="62"/>
      <c r="U183" s="62"/>
      <c r="V183" s="62"/>
      <c r="W183" s="62"/>
      <c r="X183" s="31"/>
    </row>
    <row r="184" spans="1:24" s="4" customFormat="1" ht="12.75" customHeight="1">
      <c r="A184" s="63"/>
      <c r="B184" s="63"/>
      <c r="C184" s="1395" t="s">
        <v>92</v>
      </c>
      <c r="D184" s="1396"/>
      <c r="E184" s="1396"/>
      <c r="F184" s="1396"/>
      <c r="G184" s="1396"/>
      <c r="H184" s="1396"/>
      <c r="I184" s="1396"/>
      <c r="J184" s="1397"/>
      <c r="K184" s="152">
        <f>SUMIF(J12:J173,"SB(VB)",K12:K173)</f>
        <v>1047.5</v>
      </c>
      <c r="L184" s="152">
        <f>SUMIF(J12:J173,"SB(VB)",L12:L173)</f>
        <v>934.69999999999993</v>
      </c>
      <c r="M184" s="1727">
        <f>SUMIF(J13:J173,"SB(VB)",M13:M173)</f>
        <v>624.10000000000014</v>
      </c>
      <c r="N184" s="1728"/>
      <c r="O184" s="1728"/>
      <c r="P184" s="1729"/>
      <c r="Q184" s="152">
        <f>SUMIF(J12:J173,"SB(VB)",Q12:Q173)</f>
        <v>623.69999999999993</v>
      </c>
      <c r="R184" s="152">
        <f>SUMIF(J12:J173,"SB(VB)",R12:R173)</f>
        <v>623.69999999999993</v>
      </c>
      <c r="S184" s="43"/>
      <c r="T184" s="62"/>
      <c r="U184" s="62"/>
      <c r="V184" s="62"/>
      <c r="W184" s="62"/>
      <c r="X184" s="31"/>
    </row>
    <row r="185" spans="1:24" s="4" customFormat="1" ht="12.75" customHeight="1">
      <c r="A185" s="63"/>
      <c r="B185" s="63"/>
      <c r="C185" s="1395" t="s">
        <v>93</v>
      </c>
      <c r="D185" s="1396"/>
      <c r="E185" s="1396"/>
      <c r="F185" s="1396"/>
      <c r="G185" s="1396"/>
      <c r="H185" s="1396"/>
      <c r="I185" s="1396"/>
      <c r="J185" s="1397"/>
      <c r="K185" s="152">
        <f>SUMIF(J12:J173,"SB(P)",K12:K173)</f>
        <v>0</v>
      </c>
      <c r="L185" s="152">
        <f>SUMIF(J12:J173,"SB(P)",L12:L173)</f>
        <v>0</v>
      </c>
      <c r="M185" s="1727">
        <f>SUMIF(J13:J173,"SB(P)",M13:M173)</f>
        <v>0</v>
      </c>
      <c r="N185" s="1728"/>
      <c r="O185" s="1728"/>
      <c r="P185" s="1729"/>
      <c r="Q185" s="152">
        <f>SUMIF(J12:J173,"SB(P)",Q12:Q173)</f>
        <v>0</v>
      </c>
      <c r="R185" s="152">
        <f>SUMIF(J12:J173,"SB(P)",R12:R173)</f>
        <v>0</v>
      </c>
      <c r="S185" s="54"/>
      <c r="T185" s="24"/>
      <c r="U185" s="24"/>
      <c r="V185" s="24"/>
      <c r="W185" s="24"/>
      <c r="X185" s="31"/>
    </row>
    <row r="186" spans="1:24" s="1" customFormat="1" ht="12.75" customHeight="1">
      <c r="A186" s="63"/>
      <c r="B186" s="63"/>
      <c r="C186" s="1428" t="s">
        <v>94</v>
      </c>
      <c r="D186" s="1711"/>
      <c r="E186" s="1429"/>
      <c r="F186" s="1429"/>
      <c r="G186" s="1429"/>
      <c r="H186" s="1429"/>
      <c r="I186" s="1430"/>
      <c r="J186" s="1430"/>
      <c r="K186" s="152">
        <f>SUMIF(J13:J173,"SB(SP)",K13:K173)</f>
        <v>133.80000000000001</v>
      </c>
      <c r="L186" s="152">
        <f>SUMIF(J13:J173,"SB(SP)",L13:L173)</f>
        <v>133.80000000000001</v>
      </c>
      <c r="M186" s="1727">
        <f>SUMIF(J13:J173,"SB(SP)",M13:M173)</f>
        <v>130</v>
      </c>
      <c r="N186" s="1728"/>
      <c r="O186" s="1728"/>
      <c r="P186" s="1729"/>
      <c r="Q186" s="152">
        <f>SUMIF(J13:J173,"SB(SP)",Q13:Q173)</f>
        <v>27.4</v>
      </c>
      <c r="R186" s="152">
        <f>SUMIF(J13:J173,"SB(SP)",R13:R173)</f>
        <v>25.4</v>
      </c>
      <c r="S186" s="63"/>
      <c r="T186" s="64"/>
      <c r="U186" s="64"/>
      <c r="V186" s="64"/>
      <c r="W186" s="64"/>
      <c r="X186" s="450"/>
    </row>
    <row r="187" spans="1:24" s="1" customFormat="1" ht="12.75" customHeight="1">
      <c r="A187" s="63"/>
      <c r="B187" s="63"/>
      <c r="C187" s="1425" t="s">
        <v>200</v>
      </c>
      <c r="D187" s="1431"/>
      <c r="E187" s="1431"/>
      <c r="F187" s="1431"/>
      <c r="G187" s="1431"/>
      <c r="H187" s="1431"/>
      <c r="I187" s="1431"/>
      <c r="J187" s="1431"/>
      <c r="K187" s="82">
        <f>SUMIF(J5:J166,"SB(ES)",K5:K166)</f>
        <v>0</v>
      </c>
      <c r="L187" s="82">
        <f>SUMIF(J14:J166,"SB(ES)",L14:L177)</f>
        <v>0</v>
      </c>
      <c r="M187" s="1727">
        <f>SUMIF(J14:J166,"SB(ES)",M14:M166)</f>
        <v>0</v>
      </c>
      <c r="N187" s="1728"/>
      <c r="O187" s="1728"/>
      <c r="P187" s="1729"/>
      <c r="Q187" s="82">
        <f>SUMIF(J5:J166,"SB(ES)",Q5:Q166)</f>
        <v>0</v>
      </c>
      <c r="R187" s="82">
        <f>SUMIF(J5:J166,"SB(ES)",R5:R166)</f>
        <v>0</v>
      </c>
      <c r="S187" s="63"/>
      <c r="T187" s="64"/>
      <c r="U187" s="64"/>
      <c r="V187" s="64"/>
      <c r="W187" s="64"/>
      <c r="X187" s="450"/>
    </row>
    <row r="188" spans="1:24" s="1" customFormat="1" ht="12.75" customHeight="1">
      <c r="A188" s="63"/>
      <c r="B188" s="63"/>
      <c r="C188" s="1419" t="s">
        <v>95</v>
      </c>
      <c r="D188" s="1743"/>
      <c r="E188" s="1420"/>
      <c r="F188" s="1420"/>
      <c r="G188" s="1420"/>
      <c r="H188" s="1420"/>
      <c r="I188" s="1421"/>
      <c r="J188" s="1421"/>
      <c r="K188" s="81">
        <f>SUMIF(J19:J177,"SB(L)",K19:K177)</f>
        <v>2981.7999999999997</v>
      </c>
      <c r="L188" s="81">
        <f>SUMIF(J19:J177,"SB(L)",L19:L177)</f>
        <v>2981.7999999999997</v>
      </c>
      <c r="M188" s="1712">
        <f>SUMIF(J10:J177,"SB(L)",M10:M177)</f>
        <v>3291.7999999999997</v>
      </c>
      <c r="N188" s="1713"/>
      <c r="O188" s="1713"/>
      <c r="P188" s="1714"/>
      <c r="Q188" s="81">
        <f>SUMIF(J19:J177,"SB(L)",Q19:Q177)</f>
        <v>0</v>
      </c>
      <c r="R188" s="81">
        <f>SUMIF(J19:J177,"SB(L)",R19:R177)</f>
        <v>0</v>
      </c>
      <c r="S188" s="63"/>
      <c r="T188" s="64"/>
      <c r="U188" s="64"/>
      <c r="V188" s="64"/>
      <c r="W188" s="64"/>
      <c r="X188" s="450"/>
    </row>
    <row r="189" spans="1:24" s="1" customFormat="1" ht="12.75" customHeight="1">
      <c r="A189" s="63"/>
      <c r="B189" s="63"/>
      <c r="C189" s="1419" t="s">
        <v>96</v>
      </c>
      <c r="D189" s="1743"/>
      <c r="E189" s="1420"/>
      <c r="F189" s="1420"/>
      <c r="G189" s="1420"/>
      <c r="H189" s="1420"/>
      <c r="I189" s="1421"/>
      <c r="J189" s="1421"/>
      <c r="K189" s="81">
        <f>SUMIF(J14:J173,"SB(SPL)",K14:K173)</f>
        <v>47.7</v>
      </c>
      <c r="L189" s="81">
        <f>SUMIF(J14:J173,"SB(SPL)",L14:L173)</f>
        <v>47.7</v>
      </c>
      <c r="M189" s="1712">
        <f>SUMIF(J75:J173,"SB(SPL)",M75:M173)</f>
        <v>40</v>
      </c>
      <c r="N189" s="1713"/>
      <c r="O189" s="1713"/>
      <c r="P189" s="1714"/>
      <c r="Q189" s="81">
        <f>SUMIF(J14:J173,"SB(SPL)",Q14:Q173)</f>
        <v>0</v>
      </c>
      <c r="R189" s="81">
        <f>SUMIF(J14:J173,"SB(SPL)",R14:R173)</f>
        <v>0</v>
      </c>
      <c r="S189" s="63"/>
      <c r="T189" s="64"/>
      <c r="U189" s="64"/>
      <c r="V189" s="64"/>
      <c r="W189" s="64"/>
      <c r="X189" s="450"/>
    </row>
    <row r="190" spans="1:24" s="1" customFormat="1" ht="12.75" customHeight="1">
      <c r="A190" s="63"/>
      <c r="B190" s="63"/>
      <c r="C190" s="1419" t="s">
        <v>97</v>
      </c>
      <c r="D190" s="1743"/>
      <c r="E190" s="1420"/>
      <c r="F190" s="1420"/>
      <c r="G190" s="1420"/>
      <c r="H190" s="1420"/>
      <c r="I190" s="1421"/>
      <c r="J190" s="1421"/>
      <c r="K190" s="81">
        <f>SUMIF(J14:J173,"SB(VRL)",K14:K173)</f>
        <v>0</v>
      </c>
      <c r="L190" s="81">
        <f>SUMIF(J14:J173,"SB(VRL)",L14:L173)</f>
        <v>0</v>
      </c>
      <c r="M190" s="1712">
        <f>SUMIF(J13:J173,"SB(VRL)",M13:M173)</f>
        <v>25.9</v>
      </c>
      <c r="N190" s="1713"/>
      <c r="O190" s="1713"/>
      <c r="P190" s="1714"/>
      <c r="Q190" s="81">
        <f>SUMIF(J14:J173,"SB(VRL)",Q14:Q173)</f>
        <v>0</v>
      </c>
      <c r="R190" s="81">
        <f>SUMIF(J14:J173,"SB(VRL)",R14:R173)</f>
        <v>0</v>
      </c>
      <c r="S190" s="63"/>
      <c r="T190" s="64"/>
      <c r="U190" s="64"/>
      <c r="V190" s="64"/>
      <c r="W190" s="64"/>
      <c r="X190" s="450"/>
    </row>
    <row r="191" spans="1:24" s="1" customFormat="1" ht="13.5" customHeight="1">
      <c r="A191" s="63"/>
      <c r="B191" s="63"/>
      <c r="C191" s="1419" t="s">
        <v>107</v>
      </c>
      <c r="D191" s="1743"/>
      <c r="E191" s="1420"/>
      <c r="F191" s="1420"/>
      <c r="G191" s="1420"/>
      <c r="H191" s="1420"/>
      <c r="I191" s="1421"/>
      <c r="J191" s="1421"/>
      <c r="K191" s="81">
        <f>SUMIF(J16:J173,"SB(ŽPL)",K16:K173)</f>
        <v>0</v>
      </c>
      <c r="L191" s="81">
        <f>SUMIF(J16:J173,"SB(ŽPL)",L16:L173)</f>
        <v>0</v>
      </c>
      <c r="M191" s="1712">
        <f>SUMIF(J13:J173,"SB(ŽPL)",M13:M173)</f>
        <v>0</v>
      </c>
      <c r="N191" s="1713"/>
      <c r="O191" s="1713"/>
      <c r="P191" s="1714"/>
      <c r="Q191" s="81">
        <f>SUMIF(J16:J173,"SB(ŽPL)",Q16:Q173)</f>
        <v>0</v>
      </c>
      <c r="R191" s="81">
        <f>SUMIF(J16:J173,"SB(ŽPL)",R16:R173)</f>
        <v>0</v>
      </c>
      <c r="S191" s="63"/>
      <c r="T191" s="64"/>
      <c r="U191" s="64"/>
      <c r="V191" s="64"/>
      <c r="W191" s="64"/>
      <c r="X191" s="450"/>
    </row>
    <row r="192" spans="1:24" s="1" customFormat="1" ht="12.75" customHeight="1">
      <c r="A192" s="432"/>
      <c r="B192" s="432"/>
      <c r="C192" s="1422" t="s">
        <v>98</v>
      </c>
      <c r="D192" s="1723"/>
      <c r="E192" s="1423"/>
      <c r="F192" s="1423"/>
      <c r="G192" s="1423"/>
      <c r="H192" s="1423"/>
      <c r="I192" s="1724"/>
      <c r="J192" s="1424"/>
      <c r="K192" s="83">
        <f>K194</f>
        <v>0</v>
      </c>
      <c r="L192" s="83">
        <f>L194</f>
        <v>0</v>
      </c>
      <c r="M192" s="1744">
        <f ca="1">M194+M193</f>
        <v>70</v>
      </c>
      <c r="N192" s="1745"/>
      <c r="O192" s="1745"/>
      <c r="P192" s="1746"/>
      <c r="Q192" s="83">
        <f>Q194+Q193</f>
        <v>165</v>
      </c>
      <c r="R192" s="83">
        <f>R194+R193</f>
        <v>168.4</v>
      </c>
      <c r="S192" s="63"/>
      <c r="T192" s="64"/>
      <c r="U192" s="64"/>
      <c r="V192" s="64"/>
      <c r="W192" s="64"/>
      <c r="X192" s="450"/>
    </row>
    <row r="193" spans="1:24" s="54" customFormat="1">
      <c r="A193" s="776"/>
      <c r="B193" s="777"/>
      <c r="C193" s="1425" t="s">
        <v>249</v>
      </c>
      <c r="D193" s="1426"/>
      <c r="E193" s="1426"/>
      <c r="F193" s="1426"/>
      <c r="G193" s="1426"/>
      <c r="H193" s="1426"/>
      <c r="I193" s="1426"/>
      <c r="J193" s="1427"/>
      <c r="K193" s="152">
        <f>SUMIF(J66:J175,"ES",K66:K175)</f>
        <v>0</v>
      </c>
      <c r="L193" s="152">
        <f>SUMIF(J66:J175,"ES",L66:L175)</f>
        <v>0</v>
      </c>
      <c r="M193" s="1727">
        <f>SUMIF(J14:J172,"ES",M14:M172)</f>
        <v>70</v>
      </c>
      <c r="N193" s="1728"/>
      <c r="O193" s="1728"/>
      <c r="P193" s="1729"/>
      <c r="Q193" s="152">
        <f>SUMIF(J66:J175,"ES",Q66:Q175)</f>
        <v>165</v>
      </c>
      <c r="R193" s="152">
        <f>SUMIF(J66:J175,"ES",R66:R175)</f>
        <v>168.4</v>
      </c>
      <c r="S193" s="432"/>
      <c r="T193" s="432"/>
      <c r="U193" s="63"/>
      <c r="V193" s="63"/>
      <c r="W193" s="63"/>
      <c r="X193" s="43"/>
    </row>
    <row r="194" spans="1:24" s="1" customFormat="1" ht="16.5" customHeight="1">
      <c r="A194" s="432"/>
      <c r="B194" s="432"/>
      <c r="C194" s="1389" t="s">
        <v>99</v>
      </c>
      <c r="D194" s="1739"/>
      <c r="E194" s="1390"/>
      <c r="F194" s="1390"/>
      <c r="G194" s="1390"/>
      <c r="H194" s="1390"/>
      <c r="I194" s="1391"/>
      <c r="J194" s="1391"/>
      <c r="K194" s="152">
        <f>SUMIF(J13:J173,"LRVB",K13:K173)</f>
        <v>0</v>
      </c>
      <c r="L194" s="152">
        <f>SUMIF(J13:J173,"LRVB",L13:L173)</f>
        <v>0</v>
      </c>
      <c r="M194" s="1727">
        <f ca="1">SUMIF(J13:J173,"LRVB",M35:M173)</f>
        <v>0</v>
      </c>
      <c r="N194" s="1728"/>
      <c r="O194" s="1728"/>
      <c r="P194" s="1729"/>
      <c r="Q194" s="152">
        <f>SUMIF(J13:J173,"LRVB",Q13:Q173)</f>
        <v>0</v>
      </c>
      <c r="R194" s="152">
        <f>SUMIF(J13:J173,"LRVB",R13:R173)</f>
        <v>0</v>
      </c>
      <c r="S194" s="63"/>
      <c r="T194" s="64"/>
      <c r="U194" s="64"/>
      <c r="V194" s="64"/>
      <c r="W194" s="64"/>
      <c r="X194" s="450"/>
    </row>
    <row r="195" spans="1:24" s="1" customFormat="1" ht="13.5" customHeight="1" thickBot="1">
      <c r="A195" s="432"/>
      <c r="B195" s="432"/>
      <c r="C195" s="1416" t="s">
        <v>100</v>
      </c>
      <c r="D195" s="1417"/>
      <c r="E195" s="1417"/>
      <c r="F195" s="1417"/>
      <c r="G195" s="1417"/>
      <c r="H195" s="1417"/>
      <c r="I195" s="1417"/>
      <c r="J195" s="1418"/>
      <c r="K195" s="153">
        <f>K192+K180</f>
        <v>15866.499999999998</v>
      </c>
      <c r="L195" s="153">
        <f>L192+L180</f>
        <v>13143.9</v>
      </c>
      <c r="M195" s="1747">
        <f ca="1">M192+M180</f>
        <v>13387.899999999998</v>
      </c>
      <c r="N195" s="1748"/>
      <c r="O195" s="1748"/>
      <c r="P195" s="1749"/>
      <c r="Q195" s="153">
        <f>Q192+Q180</f>
        <v>13014.299999999997</v>
      </c>
      <c r="R195" s="153">
        <f>R192+R180</f>
        <v>13643.799999999997</v>
      </c>
      <c r="S195" s="87"/>
      <c r="T195" s="64"/>
      <c r="U195" s="64"/>
      <c r="V195" s="64"/>
      <c r="W195" s="64"/>
      <c r="X195" s="450"/>
    </row>
    <row r="196" spans="1:24" s="66" customFormat="1" ht="11.25">
      <c r="A196" s="65"/>
      <c r="B196" s="65"/>
      <c r="C196" s="65"/>
      <c r="D196" s="65"/>
      <c r="E196" s="65"/>
      <c r="F196" s="65"/>
      <c r="G196" s="65"/>
      <c r="H196" s="65"/>
      <c r="I196" s="65"/>
      <c r="J196" s="65"/>
      <c r="K196" s="73"/>
      <c r="L196" s="73"/>
      <c r="M196" s="73"/>
      <c r="N196" s="73"/>
      <c r="O196" s="73"/>
      <c r="P196" s="73"/>
      <c r="Q196" s="73"/>
      <c r="R196" s="73"/>
      <c r="S196" s="93"/>
      <c r="T196" s="65"/>
      <c r="U196" s="65"/>
      <c r="V196" s="65"/>
      <c r="W196" s="65"/>
      <c r="X196" s="925"/>
    </row>
    <row r="197" spans="1:24" s="66" customFormat="1" ht="12.75">
      <c r="A197" s="65"/>
      <c r="B197" s="65"/>
      <c r="C197" s="65"/>
      <c r="D197" s="65"/>
      <c r="E197" s="63"/>
      <c r="F197" s="67"/>
      <c r="G197" s="67"/>
      <c r="H197" s="68"/>
      <c r="I197" s="65"/>
      <c r="J197" s="65"/>
      <c r="K197" s="93"/>
      <c r="L197" s="93"/>
      <c r="M197" s="93"/>
      <c r="N197" s="93"/>
      <c r="O197" s="93"/>
      <c r="P197" s="93"/>
      <c r="Q197" s="93"/>
      <c r="R197" s="93"/>
      <c r="S197" s="93"/>
      <c r="T197" s="68"/>
      <c r="U197" s="68"/>
      <c r="V197" s="68"/>
      <c r="W197" s="68"/>
      <c r="X197" s="925"/>
    </row>
    <row r="198" spans="1:24" s="66" customFormat="1" ht="12.75">
      <c r="A198" s="65"/>
      <c r="B198" s="65"/>
      <c r="C198" s="65"/>
      <c r="D198" s="65"/>
      <c r="E198" s="63"/>
      <c r="F198" s="67"/>
      <c r="G198" s="67"/>
      <c r="H198" s="68"/>
      <c r="I198" s="65"/>
      <c r="J198" s="65"/>
      <c r="K198" s="65"/>
      <c r="L198" s="65"/>
      <c r="M198" s="65"/>
      <c r="N198" s="65"/>
      <c r="O198" s="65"/>
      <c r="P198" s="65"/>
      <c r="Q198" s="65"/>
      <c r="R198" s="65"/>
      <c r="S198" s="65"/>
      <c r="T198" s="68"/>
      <c r="U198" s="68"/>
      <c r="V198" s="68"/>
      <c r="W198" s="68"/>
      <c r="X198" s="925"/>
    </row>
    <row r="199" spans="1:24">
      <c r="K199" s="89"/>
      <c r="L199" s="89"/>
      <c r="M199" s="89"/>
      <c r="N199" s="89"/>
      <c r="O199" s="89"/>
      <c r="P199" s="89"/>
      <c r="Q199" s="89"/>
      <c r="R199" s="89"/>
    </row>
    <row r="200" spans="1:24">
      <c r="K200" s="89"/>
      <c r="L200" s="89"/>
      <c r="M200" s="89"/>
      <c r="N200" s="89"/>
      <c r="O200" s="89"/>
      <c r="P200" s="89"/>
      <c r="Q200" s="89"/>
      <c r="R200" s="89"/>
    </row>
    <row r="201" spans="1:24">
      <c r="K201" s="185"/>
      <c r="L201" s="185"/>
      <c r="M201" s="185"/>
      <c r="N201" s="185"/>
      <c r="O201" s="185"/>
      <c r="P201" s="185"/>
      <c r="Q201" s="185"/>
      <c r="R201" s="185"/>
    </row>
  </sheetData>
  <mergeCells count="250">
    <mergeCell ref="D114:D115"/>
    <mergeCell ref="E114:E115"/>
    <mergeCell ref="G114:G115"/>
    <mergeCell ref="I114:I115"/>
    <mergeCell ref="E20:E24"/>
    <mergeCell ref="S140:S141"/>
    <mergeCell ref="M193:P193"/>
    <mergeCell ref="T29:T30"/>
    <mergeCell ref="S54:S56"/>
    <mergeCell ref="I61:I62"/>
    <mergeCell ref="G65:G66"/>
    <mergeCell ref="S104:S105"/>
    <mergeCell ref="E65:E66"/>
    <mergeCell ref="F65:F66"/>
    <mergeCell ref="F168:F170"/>
    <mergeCell ref="G168:G170"/>
    <mergeCell ref="H168:H170"/>
    <mergeCell ref="I168:I170"/>
    <mergeCell ref="I43:I44"/>
    <mergeCell ref="E39:E40"/>
    <mergeCell ref="E34:E37"/>
    <mergeCell ref="I29:I30"/>
    <mergeCell ref="S29:S30"/>
    <mergeCell ref="E54:E56"/>
    <mergeCell ref="S111:S112"/>
    <mergeCell ref="S171:W171"/>
    <mergeCell ref="U29:U30"/>
    <mergeCell ref="V29:V30"/>
    <mergeCell ref="A65:A66"/>
    <mergeCell ref="B65:B66"/>
    <mergeCell ref="C65:C66"/>
    <mergeCell ref="H65:H66"/>
    <mergeCell ref="V54:V56"/>
    <mergeCell ref="S61:S64"/>
    <mergeCell ref="I45:I46"/>
    <mergeCell ref="E49:E50"/>
    <mergeCell ref="A54:A56"/>
    <mergeCell ref="B54:B56"/>
    <mergeCell ref="C54:C56"/>
    <mergeCell ref="G54:G56"/>
    <mergeCell ref="H54:H56"/>
    <mergeCell ref="I54:I56"/>
    <mergeCell ref="V61:V64"/>
    <mergeCell ref="F54:F56"/>
    <mergeCell ref="A61:A64"/>
    <mergeCell ref="A57:A60"/>
    <mergeCell ref="B57:B60"/>
    <mergeCell ref="C57:C60"/>
    <mergeCell ref="B168:B170"/>
    <mergeCell ref="E14:E16"/>
    <mergeCell ref="F14:F16"/>
    <mergeCell ref="H14:H16"/>
    <mergeCell ref="G14:G19"/>
    <mergeCell ref="G43:G44"/>
    <mergeCell ref="I34:I36"/>
    <mergeCell ref="E43:E44"/>
    <mergeCell ref="G29:G30"/>
    <mergeCell ref="G34:G37"/>
    <mergeCell ref="G39:G40"/>
    <mergeCell ref="E29:E31"/>
    <mergeCell ref="E41:E42"/>
    <mergeCell ref="G41:G42"/>
    <mergeCell ref="I41:I42"/>
    <mergeCell ref="H140:H141"/>
    <mergeCell ref="D98:D99"/>
    <mergeCell ref="H34:H38"/>
    <mergeCell ref="F57:F60"/>
    <mergeCell ref="G57:G60"/>
    <mergeCell ref="H57:H60"/>
    <mergeCell ref="I57:I58"/>
    <mergeCell ref="B61:B64"/>
    <mergeCell ref="C61:C64"/>
    <mergeCell ref="A83:A85"/>
    <mergeCell ref="F127:F133"/>
    <mergeCell ref="G127:G133"/>
    <mergeCell ref="I127:I130"/>
    <mergeCell ref="E127:E128"/>
    <mergeCell ref="S106:S107"/>
    <mergeCell ref="D116:D117"/>
    <mergeCell ref="A168:A170"/>
    <mergeCell ref="A119:A120"/>
    <mergeCell ref="B119:B120"/>
    <mergeCell ref="A121:A123"/>
    <mergeCell ref="B121:B123"/>
    <mergeCell ref="C121:C123"/>
    <mergeCell ref="D121:D123"/>
    <mergeCell ref="G134:G135"/>
    <mergeCell ref="A142:A149"/>
    <mergeCell ref="B142:B149"/>
    <mergeCell ref="C142:C149"/>
    <mergeCell ref="F144:F145"/>
    <mergeCell ref="I86:I87"/>
    <mergeCell ref="S169:S170"/>
    <mergeCell ref="I134:I135"/>
    <mergeCell ref="C124:J124"/>
    <mergeCell ref="C125:W125"/>
    <mergeCell ref="K6:K8"/>
    <mergeCell ref="L6:L8"/>
    <mergeCell ref="I14:I19"/>
    <mergeCell ref="S14:S16"/>
    <mergeCell ref="A10:W10"/>
    <mergeCell ref="B11:W11"/>
    <mergeCell ref="C12:W12"/>
    <mergeCell ref="A9:W9"/>
    <mergeCell ref="E116:E117"/>
    <mergeCell ref="G116:G117"/>
    <mergeCell ref="I116:I117"/>
    <mergeCell ref="B83:B85"/>
    <mergeCell ref="C83:C85"/>
    <mergeCell ref="E83:E85"/>
    <mergeCell ref="F83:F85"/>
    <mergeCell ref="G83:G85"/>
    <mergeCell ref="H83:H85"/>
    <mergeCell ref="I83:I85"/>
    <mergeCell ref="A86:A87"/>
    <mergeCell ref="B86:B87"/>
    <mergeCell ref="C86:C87"/>
    <mergeCell ref="E86:E87"/>
    <mergeCell ref="S68:S69"/>
    <mergeCell ref="S77:S78"/>
    <mergeCell ref="E2:S2"/>
    <mergeCell ref="S1:W1"/>
    <mergeCell ref="A4:W4"/>
    <mergeCell ref="S5:W5"/>
    <mergeCell ref="A6:A8"/>
    <mergeCell ref="B6:B8"/>
    <mergeCell ref="C6:C8"/>
    <mergeCell ref="D6:D8"/>
    <mergeCell ref="E6:E8"/>
    <mergeCell ref="F6:F8"/>
    <mergeCell ref="S6:W6"/>
    <mergeCell ref="S7:S8"/>
    <mergeCell ref="J6:J8"/>
    <mergeCell ref="R6:R8"/>
    <mergeCell ref="Q6:Q8"/>
    <mergeCell ref="E3:S3"/>
    <mergeCell ref="M6:P6"/>
    <mergeCell ref="M7:M8"/>
    <mergeCell ref="N7:O7"/>
    <mergeCell ref="P7:P8"/>
    <mergeCell ref="T7:W7"/>
    <mergeCell ref="G6:G8"/>
    <mergeCell ref="I6:I8"/>
    <mergeCell ref="H6:H8"/>
    <mergeCell ref="C195:J195"/>
    <mergeCell ref="C184:J184"/>
    <mergeCell ref="E158:E159"/>
    <mergeCell ref="E160:E161"/>
    <mergeCell ref="C188:J188"/>
    <mergeCell ref="B172:J172"/>
    <mergeCell ref="C138:W138"/>
    <mergeCell ref="M192:P192"/>
    <mergeCell ref="M194:P194"/>
    <mergeCell ref="M195:P195"/>
    <mergeCell ref="C189:J189"/>
    <mergeCell ref="B140:B141"/>
    <mergeCell ref="C140:C141"/>
    <mergeCell ref="E140:E141"/>
    <mergeCell ref="F140:F141"/>
    <mergeCell ref="C193:J193"/>
    <mergeCell ref="C194:J194"/>
    <mergeCell ref="C190:J190"/>
    <mergeCell ref="C191:J191"/>
    <mergeCell ref="G155:G156"/>
    <mergeCell ref="E153:E155"/>
    <mergeCell ref="M190:P190"/>
    <mergeCell ref="S172:W172"/>
    <mergeCell ref="B173:J173"/>
    <mergeCell ref="C192:J192"/>
    <mergeCell ref="F134:F135"/>
    <mergeCell ref="M191:P191"/>
    <mergeCell ref="C171:J171"/>
    <mergeCell ref="M184:P184"/>
    <mergeCell ref="M185:P185"/>
    <mergeCell ref="M186:P186"/>
    <mergeCell ref="M179:P179"/>
    <mergeCell ref="M180:P180"/>
    <mergeCell ref="M181:P181"/>
    <mergeCell ref="M189:P189"/>
    <mergeCell ref="M182:P182"/>
    <mergeCell ref="C181:J181"/>
    <mergeCell ref="C182:J182"/>
    <mergeCell ref="C183:J183"/>
    <mergeCell ref="A175:S175"/>
    <mergeCell ref="C168:C170"/>
    <mergeCell ref="E168:E170"/>
    <mergeCell ref="M183:P183"/>
    <mergeCell ref="C187:J187"/>
    <mergeCell ref="M187:P187"/>
    <mergeCell ref="C185:J185"/>
    <mergeCell ref="S173:W173"/>
    <mergeCell ref="C151:W151"/>
    <mergeCell ref="I111:I113"/>
    <mergeCell ref="E104:E110"/>
    <mergeCell ref="I68:I69"/>
    <mergeCell ref="I72:I74"/>
    <mergeCell ref="C186:J186"/>
    <mergeCell ref="M188:P188"/>
    <mergeCell ref="A20:A27"/>
    <mergeCell ref="B20:B27"/>
    <mergeCell ref="C20:C27"/>
    <mergeCell ref="A34:A38"/>
    <mergeCell ref="B34:B38"/>
    <mergeCell ref="A140:A141"/>
    <mergeCell ref="C177:K177"/>
    <mergeCell ref="C179:J179"/>
    <mergeCell ref="C180:J180"/>
    <mergeCell ref="E90:E91"/>
    <mergeCell ref="E92:E93"/>
    <mergeCell ref="E94:E95"/>
    <mergeCell ref="G119:G120"/>
    <mergeCell ref="G89:G91"/>
    <mergeCell ref="E162:E163"/>
    <mergeCell ref="G94:G95"/>
    <mergeCell ref="A174:R174"/>
    <mergeCell ref="C34:C38"/>
    <mergeCell ref="S162:S163"/>
    <mergeCell ref="C119:C120"/>
    <mergeCell ref="D119:D120"/>
    <mergeCell ref="E119:E120"/>
    <mergeCell ref="F119:F120"/>
    <mergeCell ref="H119:H120"/>
    <mergeCell ref="I119:I120"/>
    <mergeCell ref="C150:J150"/>
    <mergeCell ref="G122:G123"/>
    <mergeCell ref="I140:I141"/>
    <mergeCell ref="E134:E135"/>
    <mergeCell ref="C137:J137"/>
    <mergeCell ref="W29:W30"/>
    <mergeCell ref="W61:W64"/>
    <mergeCell ref="E68:E70"/>
    <mergeCell ref="G68:G69"/>
    <mergeCell ref="E72:E76"/>
    <mergeCell ref="S90:S91"/>
    <mergeCell ref="E98:E99"/>
    <mergeCell ref="G98:G101"/>
    <mergeCell ref="I104:I110"/>
    <mergeCell ref="F34:F38"/>
    <mergeCell ref="W54:W56"/>
    <mergeCell ref="S83:S85"/>
    <mergeCell ref="E61:E64"/>
    <mergeCell ref="F61:F64"/>
    <mergeCell ref="G61:G64"/>
    <mergeCell ref="H61:H64"/>
    <mergeCell ref="F86:F87"/>
    <mergeCell ref="G86:G87"/>
    <mergeCell ref="H86:H87"/>
    <mergeCell ref="E77:E79"/>
    <mergeCell ref="G77:G80"/>
    <mergeCell ref="G72:G74"/>
  </mergeCells>
  <printOptions horizontalCentered="1"/>
  <pageMargins left="0.19685039370078741" right="0.19685039370078741" top="0.74803149606299213" bottom="0" header="0" footer="0"/>
  <pageSetup paperSize="9" scale="74" orientation="landscape" r:id="rId1"/>
  <rowBreaks count="6" manualBreakCount="6">
    <brk id="33" max="22" man="1"/>
    <brk id="53" max="22" man="1"/>
    <brk id="76" max="22" man="1"/>
    <brk id="97" max="22" man="1"/>
    <brk id="118" max="22" man="1"/>
    <brk id="167"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3 programa</vt:lpstr>
      <vt:lpstr>Lyginamasis variantas</vt:lpstr>
      <vt:lpstr>aiškinamoji lentelė </vt:lpstr>
      <vt:lpstr>'3 programa'!Print_Area</vt:lpstr>
      <vt:lpstr>'aiškinamoji lentelė '!Print_Area</vt:lpstr>
      <vt:lpstr>'Lyginamasis variantas'!Print_Area</vt:lpstr>
      <vt:lpstr>'3 programa'!Print_Titles</vt:lpstr>
      <vt:lpstr>'aiškinamoji lentelė '!Print_Titles</vt:lpstr>
      <vt:lpstr>'Lyginamasis variantas'!Print_Titles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admin</cp:lastModifiedBy>
  <cp:lastPrinted>2018-01-19T11:02:37Z</cp:lastPrinted>
  <dcterms:created xsi:type="dcterms:W3CDTF">2015-10-15T13:35:41Z</dcterms:created>
  <dcterms:modified xsi:type="dcterms:W3CDTF">2018-01-25T12:44:16Z</dcterms:modified>
</cp:coreProperties>
</file>