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LUOSNIS\Kmsa\Strateginio planavimo skyrius\SVP PLANAI\2018-2020 SVP\2018-2020 SVP SPRENDIMAS\"/>
    </mc:Choice>
  </mc:AlternateContent>
  <bookViews>
    <workbookView xWindow="30" yWindow="3105" windowWidth="15480" windowHeight="8280"/>
  </bookViews>
  <sheets>
    <sheet name="6 programa" sheetId="9" r:id="rId1"/>
    <sheet name="Lyginamasis variantas" sheetId="10" state="hidden" r:id="rId2"/>
    <sheet name="aiškinamoji lentelė" sheetId="5" state="hidden" r:id="rId3"/>
  </sheets>
  <definedNames>
    <definedName name="_xlnm.Print_Area" localSheetId="0">'6 programa'!$A$1:$N$252</definedName>
    <definedName name="_xlnm.Print_Area" localSheetId="2">'aiškinamoji lentelė'!$A$1:$W$301</definedName>
    <definedName name="_xlnm.Print_Area" localSheetId="1">'Lyginamasis variantas'!$A$1:$U$253</definedName>
    <definedName name="_xlnm.Print_Titles" localSheetId="0">'6 programa'!$8:$10</definedName>
    <definedName name="_xlnm.Print_Titles" localSheetId="2">'aiškinamoji lentelė'!$6:$8</definedName>
    <definedName name="_xlnm.Print_Titles" localSheetId="1">'Lyginamasis variantas'!$8:$10</definedName>
  </definedNames>
  <calcPr calcId="162913" fullPrecision="0"/>
</workbook>
</file>

<file path=xl/calcChain.xml><?xml version="1.0" encoding="utf-8"?>
<calcChain xmlns="http://schemas.openxmlformats.org/spreadsheetml/2006/main">
  <c r="M108" i="10" l="1"/>
  <c r="M228" i="10" s="1"/>
  <c r="M229" i="10" s="1"/>
  <c r="M227" i="10"/>
  <c r="P108" i="10"/>
  <c r="P228" i="10" s="1"/>
  <c r="P229" i="10" s="1"/>
  <c r="P227" i="10"/>
  <c r="J15" i="9" l="1"/>
  <c r="O38" i="10"/>
  <c r="N38" i="10"/>
  <c r="P35" i="10"/>
  <c r="L15" i="10" l="1"/>
  <c r="L38" i="10" s="1"/>
  <c r="I15" i="9"/>
  <c r="P38" i="10"/>
  <c r="M38" i="10"/>
  <c r="M34" i="10"/>
  <c r="P34" i="10"/>
  <c r="L239" i="10" l="1"/>
  <c r="N248" i="10"/>
  <c r="N247" i="10"/>
  <c r="N246" i="10"/>
  <c r="N243" i="10"/>
  <c r="N242" i="10"/>
  <c r="N240" i="10"/>
  <c r="N239" i="10"/>
  <c r="N238" i="10"/>
  <c r="N237" i="10"/>
  <c r="N236" i="10"/>
  <c r="L248" i="10"/>
  <c r="L247" i="10"/>
  <c r="L246" i="10"/>
  <c r="L245" i="10"/>
  <c r="L243" i="10"/>
  <c r="L242" i="10"/>
  <c r="L240" i="10"/>
  <c r="L237" i="10"/>
  <c r="L236" i="10"/>
  <c r="I248" i="10"/>
  <c r="I247" i="10"/>
  <c r="I246" i="10"/>
  <c r="I245" i="10"/>
  <c r="I242" i="10"/>
  <c r="I240" i="10"/>
  <c r="I238" i="10"/>
  <c r="I237" i="10"/>
  <c r="N235" i="10" l="1"/>
  <c r="T118" i="10" l="1"/>
  <c r="T117" i="10"/>
  <c r="N226" i="10"/>
  <c r="N222" i="10"/>
  <c r="N170" i="10"/>
  <c r="N166" i="10"/>
  <c r="N163" i="10"/>
  <c r="N143" i="10"/>
  <c r="N140" i="10"/>
  <c r="N112" i="10"/>
  <c r="N107" i="10"/>
  <c r="N101" i="10"/>
  <c r="N94" i="10"/>
  <c r="N82" i="10"/>
  <c r="N71" i="10"/>
  <c r="N54" i="10"/>
  <c r="L226" i="10"/>
  <c r="L222" i="10"/>
  <c r="L183" i="10"/>
  <c r="L166" i="10"/>
  <c r="L163" i="10"/>
  <c r="L143" i="10"/>
  <c r="L137" i="10"/>
  <c r="L112" i="10"/>
  <c r="L107" i="10"/>
  <c r="L101" i="10"/>
  <c r="L94" i="10"/>
  <c r="L82" i="10"/>
  <c r="L71" i="10"/>
  <c r="L54" i="10"/>
  <c r="I223" i="10"/>
  <c r="I226" i="10" s="1"/>
  <c r="I188" i="10"/>
  <c r="I181" i="10"/>
  <c r="I166" i="10"/>
  <c r="I163" i="10"/>
  <c r="I149" i="10"/>
  <c r="I143" i="10"/>
  <c r="I140" i="10"/>
  <c r="I136" i="10"/>
  <c r="I107" i="10"/>
  <c r="I101" i="10"/>
  <c r="I84" i="10"/>
  <c r="I243" i="10" s="1"/>
  <c r="I83" i="10"/>
  <c r="I236" i="10" s="1"/>
  <c r="I82" i="10"/>
  <c r="I71" i="10"/>
  <c r="I54" i="10"/>
  <c r="I38" i="10"/>
  <c r="O248" i="10"/>
  <c r="P248" i="10" s="1"/>
  <c r="K248" i="10"/>
  <c r="M248" i="10" s="1"/>
  <c r="H248" i="10"/>
  <c r="J248" i="10" s="1"/>
  <c r="O247" i="10"/>
  <c r="P247" i="10" s="1"/>
  <c r="K247" i="10"/>
  <c r="M247" i="10" s="1"/>
  <c r="H247" i="10"/>
  <c r="J247" i="10" s="1"/>
  <c r="O246" i="10"/>
  <c r="P246" i="10" s="1"/>
  <c r="K246" i="10"/>
  <c r="M246" i="10" s="1"/>
  <c r="H246" i="10"/>
  <c r="J246" i="10" s="1"/>
  <c r="K245" i="10"/>
  <c r="H245" i="10"/>
  <c r="J245" i="10" s="1"/>
  <c r="O243" i="10"/>
  <c r="P243" i="10" s="1"/>
  <c r="K243" i="10"/>
  <c r="M243" i="10" s="1"/>
  <c r="O242" i="10"/>
  <c r="P242" i="10" s="1"/>
  <c r="K242" i="10"/>
  <c r="M242" i="10" s="1"/>
  <c r="H242" i="10"/>
  <c r="J242" i="10" s="1"/>
  <c r="O240" i="10"/>
  <c r="P240" i="10" s="1"/>
  <c r="K240" i="10"/>
  <c r="M240" i="10" s="1"/>
  <c r="H240" i="10"/>
  <c r="J240" i="10" s="1"/>
  <c r="O239" i="10"/>
  <c r="P239" i="10" s="1"/>
  <c r="K239" i="10"/>
  <c r="M239" i="10" s="1"/>
  <c r="O238" i="10"/>
  <c r="P238" i="10" s="1"/>
  <c r="H238" i="10"/>
  <c r="J238" i="10" s="1"/>
  <c r="O237" i="10"/>
  <c r="P237" i="10" s="1"/>
  <c r="K237" i="10"/>
  <c r="M237" i="10" s="1"/>
  <c r="H237" i="10"/>
  <c r="J237" i="10" s="1"/>
  <c r="O236" i="10"/>
  <c r="P236" i="10" s="1"/>
  <c r="K236" i="10"/>
  <c r="M236" i="10" s="1"/>
  <c r="O226" i="10"/>
  <c r="K226" i="10"/>
  <c r="K227" i="10" s="1"/>
  <c r="H223" i="10"/>
  <c r="H226" i="10" s="1"/>
  <c r="O222" i="10"/>
  <c r="K222" i="10"/>
  <c r="H188" i="10"/>
  <c r="H239" i="10" s="1"/>
  <c r="K183" i="10"/>
  <c r="H181" i="10"/>
  <c r="H241" i="10" s="1"/>
  <c r="O170" i="10"/>
  <c r="O245" i="10" s="1"/>
  <c r="O166" i="10"/>
  <c r="K166" i="10"/>
  <c r="H166" i="10"/>
  <c r="O163" i="10"/>
  <c r="K163" i="10"/>
  <c r="H149" i="10"/>
  <c r="H163" i="10" s="1"/>
  <c r="O143" i="10"/>
  <c r="K143" i="10"/>
  <c r="H143" i="10"/>
  <c r="O140" i="10"/>
  <c r="H140" i="10"/>
  <c r="K137" i="10"/>
  <c r="K238" i="10" s="1"/>
  <c r="H136" i="10"/>
  <c r="S118" i="10"/>
  <c r="S117" i="10"/>
  <c r="O112" i="10"/>
  <c r="O241" i="10" s="1"/>
  <c r="K112" i="10"/>
  <c r="K241" i="10" s="1"/>
  <c r="O107" i="10"/>
  <c r="K107" i="10"/>
  <c r="H107" i="10"/>
  <c r="O101" i="10"/>
  <c r="K101" i="10"/>
  <c r="H101" i="10"/>
  <c r="O94" i="10"/>
  <c r="K94" i="10"/>
  <c r="H84" i="10"/>
  <c r="H83" i="10"/>
  <c r="O82" i="10"/>
  <c r="K82" i="10"/>
  <c r="H82" i="10"/>
  <c r="O71" i="10"/>
  <c r="K71" i="10"/>
  <c r="H71" i="10"/>
  <c r="O54" i="10"/>
  <c r="K54" i="10"/>
  <c r="H54" i="10"/>
  <c r="K38" i="10"/>
  <c r="H38" i="10"/>
  <c r="K136" i="10" l="1"/>
  <c r="H144" i="10"/>
  <c r="N227" i="10"/>
  <c r="H236" i="10"/>
  <c r="J236" i="10" s="1"/>
  <c r="I183" i="10"/>
  <c r="I241" i="10"/>
  <c r="J241" i="10" s="1"/>
  <c r="H243" i="10"/>
  <c r="J243" i="10" s="1"/>
  <c r="I222" i="10"/>
  <c r="I227" i="10" s="1"/>
  <c r="I239" i="10"/>
  <c r="J239" i="10" s="1"/>
  <c r="N136" i="10"/>
  <c r="N144" i="10" s="1"/>
  <c r="N241" i="10"/>
  <c r="N234" i="10" s="1"/>
  <c r="L136" i="10"/>
  <c r="L241" i="10"/>
  <c r="M241" i="10" s="1"/>
  <c r="N183" i="10"/>
  <c r="N245" i="10"/>
  <c r="N244" i="10" s="1"/>
  <c r="I144" i="10"/>
  <c r="L140" i="10"/>
  <c r="L238" i="10"/>
  <c r="M238" i="10" s="1"/>
  <c r="K244" i="10"/>
  <c r="M245" i="10"/>
  <c r="H222" i="10"/>
  <c r="H227" i="10" s="1"/>
  <c r="L108" i="10"/>
  <c r="L227" i="10"/>
  <c r="N108" i="10"/>
  <c r="N184" i="10"/>
  <c r="H244" i="10"/>
  <c r="K108" i="10"/>
  <c r="K184" i="10"/>
  <c r="O227" i="10"/>
  <c r="I94" i="10"/>
  <c r="I108" i="10" s="1"/>
  <c r="I184" i="10"/>
  <c r="L184" i="10"/>
  <c r="O108" i="10"/>
  <c r="O235" i="10"/>
  <c r="P235" i="10" s="1"/>
  <c r="O244" i="10"/>
  <c r="K235" i="10"/>
  <c r="K234" i="10" s="1"/>
  <c r="K140" i="10"/>
  <c r="K144" i="10" s="1"/>
  <c r="H94" i="10"/>
  <c r="H108" i="10" s="1"/>
  <c r="O136" i="10"/>
  <c r="O144" i="10" s="1"/>
  <c r="H183" i="10"/>
  <c r="H184" i="10" s="1"/>
  <c r="O183" i="10"/>
  <c r="O184" i="10" s="1"/>
  <c r="M192" i="5"/>
  <c r="L144" i="10" l="1"/>
  <c r="H235" i="10"/>
  <c r="H234" i="10" s="1"/>
  <c r="I228" i="10"/>
  <c r="I229" i="10" s="1"/>
  <c r="P244" i="10"/>
  <c r="N228" i="10"/>
  <c r="N229" i="10" s="1"/>
  <c r="N249" i="10"/>
  <c r="P241" i="10"/>
  <c r="P245" i="10"/>
  <c r="K249" i="10"/>
  <c r="H249" i="10"/>
  <c r="O234" i="10"/>
  <c r="P234" i="10" s="1"/>
  <c r="L228" i="10"/>
  <c r="L229" i="10" s="1"/>
  <c r="H228" i="10"/>
  <c r="H229" i="10" s="1"/>
  <c r="K228" i="10"/>
  <c r="K229" i="10" s="1"/>
  <c r="O249" i="10"/>
  <c r="L235" i="10"/>
  <c r="L244" i="10"/>
  <c r="M244" i="10" s="1"/>
  <c r="O228" i="10"/>
  <c r="O229" i="10" s="1"/>
  <c r="H83" i="9"/>
  <c r="M93" i="5"/>
  <c r="P249" i="10" l="1"/>
  <c r="L234" i="10"/>
  <c r="M234" i="10" s="1"/>
  <c r="M235" i="10"/>
  <c r="I235" i="10"/>
  <c r="H149" i="9"/>
  <c r="I234" i="10" l="1"/>
  <c r="J234" i="10" s="1"/>
  <c r="J235" i="10"/>
  <c r="L249" i="10"/>
  <c r="M249" i="10" s="1"/>
  <c r="I244" i="10"/>
  <c r="H84" i="9"/>
  <c r="H94" i="9" s="1"/>
  <c r="M102" i="5"/>
  <c r="P100" i="5"/>
  <c r="M100" i="5"/>
  <c r="I249" i="10" l="1"/>
  <c r="J249" i="10" s="1"/>
  <c r="J244" i="10"/>
  <c r="I183" i="9"/>
  <c r="J170" i="9"/>
  <c r="J183" i="9" s="1"/>
  <c r="Q199" i="5" l="1"/>
  <c r="M199" i="5"/>
  <c r="P199" i="5"/>
  <c r="H188" i="9" l="1"/>
  <c r="H181" i="9" l="1"/>
  <c r="M194" i="5" l="1"/>
  <c r="M148" i="5" l="1"/>
  <c r="H136" i="9"/>
  <c r="M293" i="5" l="1"/>
  <c r="I242" i="9"/>
  <c r="H242" i="9"/>
  <c r="I222" i="9"/>
  <c r="J222" i="9"/>
  <c r="H222" i="9"/>
  <c r="R158" i="5"/>
  <c r="Q158" i="5"/>
  <c r="P158" i="5"/>
  <c r="O158" i="5"/>
  <c r="N158" i="5"/>
  <c r="M158" i="5"/>
  <c r="L158" i="5"/>
  <c r="K158" i="5"/>
  <c r="J143" i="9" l="1"/>
  <c r="I143" i="9"/>
  <c r="H143" i="9"/>
  <c r="K216" i="5" l="1"/>
  <c r="L216" i="5"/>
  <c r="M216" i="5"/>
  <c r="N216" i="5"/>
  <c r="O216" i="5"/>
  <c r="P216" i="5"/>
  <c r="Q216" i="5"/>
  <c r="R216" i="5"/>
  <c r="H183" i="9"/>
  <c r="I163" i="9" l="1"/>
  <c r="J163" i="9"/>
  <c r="H163" i="9"/>
  <c r="H140" i="9" l="1"/>
  <c r="H144" i="9" s="1"/>
  <c r="I137" i="9"/>
  <c r="I140" i="9" s="1"/>
  <c r="J140" i="9"/>
  <c r="I112" i="9"/>
  <c r="I136" i="9" s="1"/>
  <c r="J112" i="9"/>
  <c r="J136" i="9" s="1"/>
  <c r="J144" i="9" l="1"/>
  <c r="I144" i="9"/>
  <c r="I82" i="9"/>
  <c r="J82" i="9"/>
  <c r="H82" i="9"/>
  <c r="H107" i="9"/>
  <c r="I107" i="9"/>
  <c r="J107" i="9"/>
  <c r="I101" i="9"/>
  <c r="J101" i="9"/>
  <c r="H101" i="9"/>
  <c r="I94" i="9"/>
  <c r="J94" i="9"/>
  <c r="H71" i="9"/>
  <c r="I71" i="9"/>
  <c r="J71" i="9"/>
  <c r="H54" i="9"/>
  <c r="J54" i="9"/>
  <c r="I54" i="9"/>
  <c r="Q93" i="5" l="1"/>
  <c r="M253" i="5" l="1"/>
  <c r="N253" i="5"/>
  <c r="M220" i="5"/>
  <c r="N220" i="5"/>
  <c r="R93" i="5"/>
  <c r="M182" i="5" l="1"/>
  <c r="L102" i="5" l="1"/>
  <c r="K102" i="5"/>
  <c r="Q182" i="5" l="1"/>
  <c r="N182" i="5"/>
  <c r="H38" i="9" l="1"/>
  <c r="H108" i="9" s="1"/>
  <c r="J38" i="9" l="1"/>
  <c r="I38" i="9"/>
  <c r="J248" i="9" l="1"/>
  <c r="I248" i="9"/>
  <c r="H248" i="9"/>
  <c r="J247" i="9"/>
  <c r="I247" i="9"/>
  <c r="H247" i="9"/>
  <c r="J246" i="9"/>
  <c r="I246" i="9"/>
  <c r="H246" i="9"/>
  <c r="J245" i="9"/>
  <c r="I245" i="9"/>
  <c r="H245" i="9"/>
  <c r="J243" i="9"/>
  <c r="I243" i="9"/>
  <c r="H243" i="9"/>
  <c r="J242" i="9"/>
  <c r="J241" i="9"/>
  <c r="I241" i="9"/>
  <c r="H241" i="9"/>
  <c r="J240" i="9"/>
  <c r="I240" i="9"/>
  <c r="H240" i="9"/>
  <c r="H239" i="9"/>
  <c r="I238" i="9"/>
  <c r="H238" i="9"/>
  <c r="J237" i="9"/>
  <c r="I237" i="9"/>
  <c r="H237" i="9"/>
  <c r="J226" i="9"/>
  <c r="I226" i="9"/>
  <c r="H223" i="9"/>
  <c r="H226" i="9" s="1"/>
  <c r="J236" i="9"/>
  <c r="I239" i="9"/>
  <c r="J166" i="9"/>
  <c r="J184" i="9" s="1"/>
  <c r="I166" i="9"/>
  <c r="I184" i="9" s="1"/>
  <c r="H166" i="9"/>
  <c r="H184" i="9" s="1"/>
  <c r="J239" i="9"/>
  <c r="J238" i="9"/>
  <c r="M118" i="9"/>
  <c r="N118" i="9" s="1"/>
  <c r="M117" i="9"/>
  <c r="N117" i="9" s="1"/>
  <c r="I236" i="9" l="1"/>
  <c r="I235" i="9" s="1"/>
  <c r="I234" i="9" s="1"/>
  <c r="H236" i="9"/>
  <c r="H244" i="9"/>
  <c r="H227" i="9"/>
  <c r="J227" i="9"/>
  <c r="J108" i="9"/>
  <c r="J244" i="9"/>
  <c r="I244" i="9"/>
  <c r="J235" i="9"/>
  <c r="J234" i="9" s="1"/>
  <c r="I108" i="9"/>
  <c r="I227" i="9"/>
  <c r="J249" i="9" l="1"/>
  <c r="I249" i="9"/>
  <c r="H235" i="9"/>
  <c r="H234" i="9" s="1"/>
  <c r="H249" i="9" s="1"/>
  <c r="I228" i="9"/>
  <c r="I229" i="9" s="1"/>
  <c r="J228" i="9"/>
  <c r="J229" i="9" s="1"/>
  <c r="H228" i="9"/>
  <c r="H229" i="9" s="1"/>
  <c r="M195" i="5" l="1"/>
  <c r="R267" i="5" l="1"/>
  <c r="Q267" i="5"/>
  <c r="M267" i="5"/>
  <c r="M25" i="5" l="1"/>
  <c r="M37" i="5" s="1"/>
  <c r="Q25" i="5" l="1"/>
  <c r="Q37" i="5" s="1"/>
  <c r="M272" i="5" l="1"/>
  <c r="M88" i="5" l="1"/>
  <c r="Q276" i="5" l="1"/>
  <c r="L276" i="5"/>
  <c r="P273" i="5" l="1"/>
  <c r="M273" i="5"/>
  <c r="M276" i="5" s="1"/>
  <c r="M277" i="5" l="1"/>
  <c r="K155" i="5"/>
  <c r="L155" i="5"/>
  <c r="M155" i="5"/>
  <c r="M159" i="5" s="1"/>
  <c r="N155" i="5"/>
  <c r="O155" i="5"/>
  <c r="P155" i="5"/>
  <c r="Q155" i="5"/>
  <c r="R155" i="5"/>
  <c r="M40" i="5"/>
  <c r="M52" i="5" s="1"/>
  <c r="L41" i="5"/>
  <c r="M55" i="5"/>
  <c r="M71" i="5" s="1"/>
  <c r="L71" i="5" l="1"/>
  <c r="K37" i="5" l="1"/>
  <c r="K192" i="5" l="1"/>
  <c r="P148" i="5" l="1"/>
  <c r="P159" i="5" s="1"/>
  <c r="N148" i="5"/>
  <c r="N159" i="5" s="1"/>
  <c r="P116" i="5"/>
  <c r="M116" i="5"/>
  <c r="L111" i="5" l="1"/>
  <c r="K111" i="5"/>
  <c r="R111" i="5"/>
  <c r="Q111" i="5"/>
  <c r="P111" i="5"/>
  <c r="M111" i="5"/>
  <c r="R88" i="5"/>
  <c r="Q88" i="5"/>
  <c r="P88" i="5"/>
  <c r="R71" i="5"/>
  <c r="Q71" i="5"/>
  <c r="K71" i="5"/>
  <c r="N52" i="5"/>
  <c r="O52" i="5"/>
  <c r="P52" i="5"/>
  <c r="Q52" i="5"/>
  <c r="R52" i="5"/>
  <c r="M117" i="5" l="1"/>
  <c r="R37" i="5"/>
  <c r="P37" i="5"/>
  <c r="M299" i="5" l="1"/>
  <c r="M298" i="5"/>
  <c r="M297" i="5"/>
  <c r="N272" i="5"/>
  <c r="O272" i="5"/>
  <c r="P272" i="5"/>
  <c r="K52" i="5" l="1"/>
  <c r="L37" i="5"/>
  <c r="N37" i="5"/>
  <c r="O37" i="5"/>
  <c r="L148" i="5"/>
  <c r="L159" i="5" s="1"/>
  <c r="O148" i="5"/>
  <c r="O159" i="5" s="1"/>
  <c r="K148" i="5"/>
  <c r="K159" i="5" s="1"/>
  <c r="K297" i="5"/>
  <c r="K294" i="5"/>
  <c r="L272" i="5"/>
  <c r="K272" i="5"/>
  <c r="R102" i="5" l="1"/>
  <c r="L52" i="5"/>
  <c r="N71" i="5"/>
  <c r="O71" i="5"/>
  <c r="P71" i="5"/>
  <c r="N195" i="5" l="1"/>
  <c r="O195" i="5"/>
  <c r="P195" i="5"/>
  <c r="Q195" i="5"/>
  <c r="R195" i="5"/>
  <c r="R141" i="5" l="1"/>
  <c r="R247" i="5" l="1"/>
  <c r="Q247" i="5"/>
  <c r="Q272" i="5" l="1"/>
  <c r="R272" i="5"/>
  <c r="Q187" i="5"/>
  <c r="R187" i="5" l="1"/>
  <c r="Q192" i="5"/>
  <c r="N192" i="5"/>
  <c r="L182" i="5"/>
  <c r="L192" i="5" s="1"/>
  <c r="R125" i="5" l="1"/>
  <c r="R148" i="5" s="1"/>
  <c r="R159" i="5" s="1"/>
  <c r="Q125" i="5"/>
  <c r="Q148" i="5" s="1"/>
  <c r="Q159" i="5" s="1"/>
  <c r="V125" i="5"/>
  <c r="W125" i="5" s="1"/>
  <c r="V124" i="5"/>
  <c r="W124" i="5" s="1"/>
  <c r="K296" i="5" l="1"/>
  <c r="K116" i="5"/>
  <c r="L292" i="5" l="1"/>
  <c r="R294" i="5"/>
  <c r="Q294" i="5"/>
  <c r="M294" i="5"/>
  <c r="L294" i="5"/>
  <c r="R291" i="5"/>
  <c r="Q291" i="5"/>
  <c r="M291" i="5"/>
  <c r="L291" i="5"/>
  <c r="R296" i="5"/>
  <c r="Q296" i="5"/>
  <c r="M296" i="5"/>
  <c r="M295" i="5" s="1"/>
  <c r="L296" i="5"/>
  <c r="O192" i="5" l="1"/>
  <c r="P192" i="5"/>
  <c r="R174" i="5"/>
  <c r="N116" i="5" l="1"/>
  <c r="O116" i="5"/>
  <c r="Q116" i="5"/>
  <c r="R116" i="5"/>
  <c r="L116" i="5"/>
  <c r="N111" i="5"/>
  <c r="O111" i="5"/>
  <c r="N102" i="5"/>
  <c r="O102" i="5"/>
  <c r="P102" i="5"/>
  <c r="L88" i="5"/>
  <c r="N88" i="5"/>
  <c r="O88" i="5"/>
  <c r="K88" i="5"/>
  <c r="L117" i="5" l="1"/>
  <c r="O117" i="5"/>
  <c r="P117" i="5"/>
  <c r="N117" i="5"/>
  <c r="K117" i="5"/>
  <c r="R72" i="5" l="1"/>
  <c r="Q102" i="5" l="1"/>
  <c r="Q117" i="5" s="1"/>
  <c r="R297" i="5" l="1"/>
  <c r="Q297" i="5"/>
  <c r="Q290" i="5" l="1"/>
  <c r="Q287" i="5" l="1"/>
  <c r="M287" i="5"/>
  <c r="R287" i="5" l="1"/>
  <c r="R290" i="5" l="1"/>
  <c r="R289" i="5"/>
  <c r="Q289" i="5"/>
  <c r="R288" i="5"/>
  <c r="Q288" i="5"/>
  <c r="R299" i="5"/>
  <c r="Q286" i="5" l="1"/>
  <c r="M292" i="5" l="1"/>
  <c r="M290" i="5"/>
  <c r="M289" i="5"/>
  <c r="M288" i="5"/>
  <c r="R286" i="5"/>
  <c r="R292" i="5"/>
  <c r="R293" i="5"/>
  <c r="R298" i="5"/>
  <c r="R295" i="5" s="1"/>
  <c r="Q299" i="5"/>
  <c r="Q298" i="5"/>
  <c r="Q292" i="5"/>
  <c r="Q217" i="5"/>
  <c r="Q293" i="5"/>
  <c r="L299" i="5"/>
  <c r="L298" i="5"/>
  <c r="L297" i="5"/>
  <c r="L293" i="5"/>
  <c r="L289" i="5"/>
  <c r="L288" i="5"/>
  <c r="M286" i="5" l="1"/>
  <c r="M285" i="5" s="1"/>
  <c r="Q295" i="5"/>
  <c r="L295" i="5"/>
  <c r="Q285" i="5"/>
  <c r="R285" i="5"/>
  <c r="M300" i="5" l="1"/>
  <c r="Q300" i="5"/>
  <c r="R300" i="5"/>
  <c r="Q277" i="5" l="1"/>
  <c r="N276" i="5"/>
  <c r="O276" i="5"/>
  <c r="P276" i="5"/>
  <c r="R276" i="5"/>
  <c r="M217" i="5"/>
  <c r="N217" i="5"/>
  <c r="O217" i="5"/>
  <c r="P217" i="5"/>
  <c r="R192" i="5"/>
  <c r="R217" i="5" l="1"/>
  <c r="M278" i="5"/>
  <c r="R277" i="5"/>
  <c r="O277" i="5"/>
  <c r="N277" i="5"/>
  <c r="P277" i="5"/>
  <c r="M279" i="5" l="1"/>
  <c r="N278" i="5" l="1"/>
  <c r="N279" i="5" s="1"/>
  <c r="O278" i="5"/>
  <c r="O279" i="5" s="1"/>
  <c r="P278" i="5"/>
  <c r="P279" i="5" s="1"/>
  <c r="L290" i="5"/>
  <c r="L287" i="5" l="1"/>
  <c r="L286" i="5" s="1"/>
  <c r="L285" i="5" s="1"/>
  <c r="L277" i="5"/>
  <c r="L195" i="5"/>
  <c r="L217" i="5" s="1"/>
  <c r="L278" i="5" l="1"/>
  <c r="L279" i="5" s="1"/>
  <c r="K276" i="5" l="1"/>
  <c r="K289" i="5" l="1"/>
  <c r="K195" i="5" l="1"/>
  <c r="K217" i="5" s="1"/>
  <c r="K288" i="5" l="1"/>
  <c r="K292" i="5" l="1"/>
  <c r="K298" i="5" l="1"/>
  <c r="K293" i="5" l="1"/>
  <c r="K287" i="5" l="1"/>
  <c r="K290" i="5"/>
  <c r="K299" i="5"/>
  <c r="K277" i="5" l="1"/>
  <c r="K278" i="5" s="1"/>
  <c r="K279" i="5" s="1"/>
  <c r="K286" i="5"/>
  <c r="K285" i="5" s="1"/>
  <c r="K295" i="5"/>
  <c r="K300" i="5" l="1"/>
  <c r="L300" i="5"/>
  <c r="Q278" i="5" l="1"/>
  <c r="Q279" i="5" s="1"/>
  <c r="R117" i="5"/>
  <c r="R278" i="5" s="1"/>
  <c r="R279" i="5" s="1"/>
</calcChain>
</file>

<file path=xl/comments1.xml><?xml version="1.0" encoding="utf-8"?>
<comments xmlns="http://schemas.openxmlformats.org/spreadsheetml/2006/main">
  <authors>
    <author>Audra Cepiene</author>
    <author>Saulina Paulauskiene</author>
  </authors>
  <commentList>
    <comment ref="E15" authorId="0" shapeId="0">
      <text>
        <r>
          <rPr>
            <b/>
            <sz val="9"/>
            <color indexed="81"/>
            <rFont val="Tahoma"/>
            <family val="2"/>
            <charset val="186"/>
          </rPr>
          <t xml:space="preserve">KSP 2.1.2.11 Modernizuoti centrinės miesto dalies gatvių tinklą:
</t>
        </r>
        <r>
          <rPr>
            <sz val="9"/>
            <color indexed="81"/>
            <rFont val="Tahoma"/>
            <family val="2"/>
            <charset val="186"/>
          </rPr>
          <t> kapitališkai  suremontuoti Pilies tiltą per Danės upę;
 rekonstruoti Daržų g. ir kitas senamiesčio gatves;
 rekonstruoti Kūlių Vartų g., Galinio Pylimo g. ir Taikos pr. sankryžą;
 nutiesti Bastionų g. ir pastatyti naują tiltą per Danės upę;
 įrengti įvažiuojamąjį kelią į  Klaipėdos piliavietės teritoriją</t>
        </r>
        <r>
          <rPr>
            <b/>
            <sz val="9"/>
            <color indexed="81"/>
            <rFont val="Tahoma"/>
            <family val="2"/>
            <charset val="186"/>
          </rPr>
          <t xml:space="preserve">
</t>
        </r>
        <r>
          <rPr>
            <sz val="9"/>
            <color indexed="81"/>
            <rFont val="Tahoma"/>
            <family val="2"/>
            <charset val="186"/>
          </rPr>
          <t xml:space="preserve">
</t>
        </r>
      </text>
    </comment>
    <comment ref="E19" authorId="0" shapeId="0">
      <text>
        <r>
          <rPr>
            <b/>
            <sz val="9"/>
            <color indexed="81"/>
            <rFont val="Tahoma"/>
            <family val="2"/>
            <charset val="186"/>
          </rPr>
          <t>P2.1.2.8</t>
        </r>
        <r>
          <rPr>
            <sz val="9"/>
            <color indexed="81"/>
            <rFont val="Tahoma"/>
            <family val="2"/>
            <charset val="186"/>
          </rPr>
          <t xml:space="preserve">
Centrinėje miesto dalyje suformuoti pėsčiųjų takų, zonų ir gatvių tinklą </t>
        </r>
      </text>
    </comment>
    <comment ref="D21" authorId="0" shapeId="0">
      <text>
        <r>
          <rPr>
            <b/>
            <sz val="9"/>
            <color indexed="81"/>
            <rFont val="Tahoma"/>
            <family val="2"/>
            <charset val="186"/>
          </rPr>
          <t>SPG protokolas 2016-09-23 Nr. STR-12</t>
        </r>
        <r>
          <rPr>
            <sz val="9"/>
            <color indexed="81"/>
            <rFont val="Tahoma"/>
            <family val="2"/>
            <charset val="186"/>
          </rPr>
          <t xml:space="preserve">
dėl Bastionų g. tiesimo</t>
        </r>
      </text>
    </comment>
    <comment ref="G29" authorId="0" shapeId="0">
      <text>
        <r>
          <rPr>
            <sz val="9"/>
            <color indexed="81"/>
            <rFont val="Tahoma"/>
            <family val="2"/>
            <charset val="186"/>
          </rPr>
          <t xml:space="preserve">Kt lėšos (47352,87 Eur ):                                                                                    
98500,00 Lt  - ( 28527,57 Eur) Paramos sutartis 2008-10-06 Nr. J14-48               UAB "Baltijos Aktima";    
60000 Lt - (17377,20 Eur) Paramos sutartis 2014-09-26  Nr.  J9-1095                  UAB "Res novella",          
5000 Lt - (1448,10 Eur) Paramos sutartis 2014-09-24 Nr. J9-1089  Aistė Budreikienė                                                                                                                                   
</t>
        </r>
      </text>
    </comment>
    <comment ref="E39" authorId="0" shapeId="0">
      <text>
        <r>
          <rPr>
            <b/>
            <sz val="9"/>
            <color indexed="81"/>
            <rFont val="Tahoma"/>
            <family val="2"/>
            <charset val="186"/>
          </rPr>
          <t xml:space="preserve">KSP 2.1.2.13 Modernizuoti šiaurinės miesto dalies gatvių tinklą:
</t>
        </r>
        <r>
          <rPr>
            <sz val="9"/>
            <color indexed="81"/>
            <rFont val="Tahoma"/>
            <family val="2"/>
            <charset val="186"/>
          </rPr>
          <t xml:space="preserve"> rekonstruoti įvažiuojamąjį kelią į miestą per Tauralaukį (Pajūrio g.);
 rekonstruoti Utenos, Pakruojo, Radviliškio, Rokiškio g. įrengiant pratęsimą iki Šiaurės pr.; 
 rekonstruoti prioritetines Tauralaukio gyvenamųjų kvartalų gatves
</t>
        </r>
      </text>
    </comment>
    <comment ref="K45" authorId="0" shapeId="0">
      <text>
        <r>
          <rPr>
            <sz val="9"/>
            <color indexed="81"/>
            <rFont val="Tahoma"/>
            <family val="2"/>
            <charset val="186"/>
          </rPr>
          <t xml:space="preserve">2020 – 2022 m. siūloma įrengti likusias gatves (Žvaigždžių g., Vėjo g. II-ąjį etapą, Slengių g., Arimų g. atkarpą iki Slengių g., Griaustinio g., Lietaus g., Vaivorykštės g.). </t>
        </r>
      </text>
    </comment>
    <comment ref="D48" authorId="0" shapeId="0">
      <text>
        <r>
          <rPr>
            <b/>
            <sz val="9"/>
            <color indexed="81"/>
            <rFont val="Tahoma"/>
            <family val="2"/>
            <charset val="186"/>
          </rPr>
          <t>SPG protokolas 2016-09-23 Nr. STR-12</t>
        </r>
        <r>
          <rPr>
            <sz val="9"/>
            <color indexed="81"/>
            <rFont val="Tahoma"/>
            <family val="2"/>
            <charset val="186"/>
          </rPr>
          <t xml:space="preserve">
</t>
        </r>
      </text>
    </comment>
    <comment ref="E55" authorId="0" shapeId="0">
      <text>
        <r>
          <rPr>
            <b/>
            <sz val="9"/>
            <color indexed="81"/>
            <rFont val="Tahoma"/>
            <family val="2"/>
            <charset val="186"/>
          </rPr>
          <t xml:space="preserve">KSP 2.1.2.11 Modernizuoti šiaurės–pietų transporto koridorių gatvių tinklą:
</t>
        </r>
        <r>
          <rPr>
            <sz val="9"/>
            <color indexed="81"/>
            <rFont val="Tahoma"/>
            <family val="2"/>
            <charset val="186"/>
          </rPr>
          <t> rekonstruoti Minijos g. nuo Baltijos pr. iki Jūrininkų pr.;
 rekonstruoti Tilžės g. nuo Šilutės pl. iki geležinkelio pervažos, pertvarkant žiedinę Mokyklos g. ir Šilutės pl. sankryžą; 
 rekonstruoti Taikos pr. nuo Sausio 15 osios g. iki Kauno g.;
 nutiesti Taikos pr. 2-ą juostą nuo Smiltelės g. iki Kairių g.;
 nutiesti Šilutės pl. tęsinį iki pietinio aplinkkelio</t>
        </r>
        <r>
          <rPr>
            <b/>
            <sz val="9"/>
            <color indexed="81"/>
            <rFont val="Tahoma"/>
            <family val="2"/>
            <charset val="186"/>
          </rPr>
          <t xml:space="preserve">
</t>
        </r>
        <r>
          <rPr>
            <sz val="9"/>
            <color indexed="81"/>
            <rFont val="Tahoma"/>
            <family val="2"/>
            <charset val="186"/>
          </rPr>
          <t xml:space="preserve">
</t>
        </r>
      </text>
    </comment>
    <comment ref="K64" authorId="0" shapeId="0">
      <text>
        <r>
          <rPr>
            <sz val="9"/>
            <color indexed="81"/>
            <rFont val="Tahoma"/>
            <family val="2"/>
            <charset val="186"/>
          </rPr>
          <t xml:space="preserve">Vienos perėjos techninis proejktas parengtas 2017 m. 2018 m. - kitos perėjos 
</t>
        </r>
      </text>
    </comment>
    <comment ref="D69" authorId="0" shapeId="0">
      <text>
        <r>
          <rPr>
            <b/>
            <sz val="9"/>
            <color indexed="81"/>
            <rFont val="Tahoma"/>
            <family val="2"/>
            <charset val="186"/>
          </rPr>
          <t>Koreguojamas pavadinimas:</t>
        </r>
        <r>
          <rPr>
            <sz val="9"/>
            <color indexed="81"/>
            <rFont val="Tahoma"/>
            <family val="2"/>
            <charset val="186"/>
          </rPr>
          <t xml:space="preserve"> buvo Šilutės plento rekonstravimas: (I etapas – nuo Tilžės g. iki Kauno g.; II etapas – nuo Kauno g. iki Dubysos g.)</t>
        </r>
      </text>
    </comment>
    <comment ref="G70" authorId="0" shapeId="0">
      <text>
        <r>
          <rPr>
            <sz val="9"/>
            <color indexed="81"/>
            <rFont val="Tahoma"/>
            <family val="2"/>
            <charset val="186"/>
          </rPr>
          <t>Gyventojų lėšos</t>
        </r>
      </text>
    </comment>
    <comment ref="E72" authorId="0" shapeId="0">
      <text>
        <r>
          <rPr>
            <b/>
            <sz val="9"/>
            <color indexed="81"/>
            <rFont val="Tahoma"/>
            <family val="2"/>
            <charset val="186"/>
          </rPr>
          <t xml:space="preserve">KSP 2.1.2.15 Pagerinti susisiekimą su  rekreacinėmis  pajūrio teritorijomis:
 </t>
        </r>
        <r>
          <rPr>
            <sz val="9"/>
            <color indexed="81"/>
            <rFont val="Tahoma"/>
            <family val="2"/>
            <charset val="186"/>
          </rPr>
          <t>rekonstruoti Pamario g. ir jos priklausinius, pritaikant turizmui;
 nutiesti kelią nuo Medelyno g. ties Labrenciškėmis iki Girulių (Pamario g.)</t>
        </r>
        <r>
          <rPr>
            <b/>
            <sz val="9"/>
            <color indexed="81"/>
            <rFont val="Tahoma"/>
            <family val="2"/>
            <charset val="186"/>
          </rPr>
          <t xml:space="preserve">
</t>
        </r>
        <r>
          <rPr>
            <sz val="9"/>
            <color indexed="81"/>
            <rFont val="Tahoma"/>
            <family val="2"/>
            <charset val="186"/>
          </rPr>
          <t xml:space="preserve">
</t>
        </r>
      </text>
    </comment>
    <comment ref="G76" authorId="0" shapeId="0">
      <text>
        <r>
          <rPr>
            <sz val="9"/>
            <color indexed="81"/>
            <rFont val="Tahoma"/>
            <family val="2"/>
            <charset val="186"/>
          </rPr>
          <t xml:space="preserve">AB „Klaipėdos nafta“ skirtia tikslines lėšas 175.000 Eur 
</t>
        </r>
      </text>
    </comment>
    <comment ref="D79" authorId="0" shapeId="0">
      <text>
        <r>
          <rPr>
            <sz val="9"/>
            <color indexed="81"/>
            <rFont val="Tahoma"/>
            <family val="2"/>
            <charset val="186"/>
          </rPr>
          <t>SPG protokolas 2016-09-23 Nr. STR-12</t>
        </r>
      </text>
    </comment>
    <comment ref="E83" authorId="0" shapeId="0">
      <text>
        <r>
          <rPr>
            <b/>
            <sz val="9"/>
            <color indexed="81"/>
            <rFont val="Tahoma"/>
            <family val="2"/>
            <charset val="186"/>
          </rPr>
          <t>KSP 2.1.2.14 Modernizuoti rytų–vakarų krypties gatvių tinklą:</t>
        </r>
        <r>
          <rPr>
            <sz val="9"/>
            <color indexed="81"/>
            <rFont val="Tahoma"/>
            <family val="2"/>
            <charset val="186"/>
          </rPr>
          <t xml:space="preserve">
 rekonstruoti Joniškės g.;
 nutiesti Statybininkų pr. tęsinį nuo Šilutės pl. per LEZ teritoriją iki 141 kelio;
 rekonstruoti Klemiškės g.;
 įrengti Kauno gatvės tęsinį iki Palangos plento
</t>
        </r>
      </text>
    </comment>
    <comment ref="E95" authorId="0" shapeId="0">
      <text>
        <r>
          <rPr>
            <b/>
            <sz val="10"/>
            <color indexed="81"/>
            <rFont val="Tahoma"/>
            <family val="2"/>
            <charset val="186"/>
          </rPr>
          <t xml:space="preserve">KSP 2.2.1.2. Plėtoti bendrus poreikius atitinkančią susisiekimo infrastruktūrą:
</t>
        </r>
        <r>
          <rPr>
            <sz val="10"/>
            <color indexed="81"/>
            <rFont val="Tahoma"/>
            <family val="2"/>
            <charset val="186"/>
          </rPr>
          <t xml:space="preserve"> parengti galimybių studiją ir projektinius pasiūlymus dėl Švyturio g. rekonstrukcijos;
 modernizuoti Klaipėdos valstybinio jūrų uosto centrinio įvado jungtį rekonstruojant Baltijos pr. su žiedinėmis sankryžomis;
 įrengti dviejų lygių sankryžą tarp Vilniaus g. ir Pramonės g.;
 nutiesti pietinę jungtį tarp Klaipėdos valstybinio jūrų uosto ir IXB transporto koridoriaus
</t>
        </r>
        <r>
          <rPr>
            <sz val="9"/>
            <color indexed="81"/>
            <rFont val="Tahoma"/>
            <family val="2"/>
            <charset val="186"/>
          </rPr>
          <t xml:space="preserve">
</t>
        </r>
      </text>
    </comment>
    <comment ref="E110" authorId="0" shapeId="0">
      <text>
        <r>
          <rPr>
            <b/>
            <sz val="9"/>
            <color indexed="81"/>
            <rFont val="Tahoma"/>
            <family val="2"/>
            <charset val="186"/>
          </rPr>
          <t xml:space="preserve">KSP 2.1.2.3 </t>
        </r>
        <r>
          <rPr>
            <sz val="9"/>
            <color indexed="81"/>
            <rFont val="Tahoma"/>
            <family val="2"/>
            <charset val="186"/>
          </rPr>
          <t xml:space="preserve">
Formuoti patogų gyventojams viešojo transporto tinklą, jį optimizuojant atsižvelgus į reguliarių keleivių srautų tyrimus</t>
        </r>
      </text>
    </comment>
    <comment ref="L130" authorId="0" shapeId="0">
      <text>
        <r>
          <rPr>
            <sz val="9"/>
            <color indexed="81"/>
            <rFont val="Tahoma"/>
            <family val="2"/>
            <charset val="186"/>
          </rPr>
          <t xml:space="preserve">iš viso bus integruota iki 2020 m.  205 vieš. transporto priemonių
</t>
        </r>
      </text>
    </comment>
    <comment ref="E151" authorId="0" shapeId="0">
      <text>
        <r>
          <rPr>
            <b/>
            <sz val="9"/>
            <color indexed="81"/>
            <rFont val="Tahoma"/>
            <family val="2"/>
            <charset val="186"/>
          </rPr>
          <t>P2.1.2.9</t>
        </r>
        <r>
          <rPr>
            <sz val="9"/>
            <color indexed="81"/>
            <rFont val="Tahoma"/>
            <family val="2"/>
            <charset val="186"/>
          </rPr>
          <t xml:space="preserve">
Pagerinti miesto transporto susisiekimo informacinę sistemą, mažinant automobilių ridą reikiamam objektui surasti </t>
        </r>
      </text>
    </comment>
    <comment ref="K154" authorId="0" shapeId="0">
      <text>
        <r>
          <rPr>
            <sz val="9"/>
            <color indexed="81"/>
            <rFont val="Tahoma"/>
            <family val="2"/>
            <charset val="186"/>
          </rPr>
          <t>Pagal projektą "Informacinės kelio ženklų sistemos įrengimas", pabaiga 2018 m.</t>
        </r>
      </text>
    </comment>
    <comment ref="K155" authorId="0" shapeId="0">
      <text>
        <r>
          <rPr>
            <sz val="9"/>
            <color indexed="81"/>
            <rFont val="Tahoma"/>
            <family val="2"/>
            <charset val="186"/>
          </rPr>
          <t xml:space="preserve">Pagal sutartį "Dekoratyvinių kelio ženklų stovų įrengimas", pabaiga 2018 m. </t>
        </r>
      </text>
    </comment>
    <comment ref="K156" authorId="0" shapeId="0">
      <text>
        <r>
          <rPr>
            <sz val="9"/>
            <color indexed="81"/>
            <rFont val="Tahoma"/>
            <family val="2"/>
            <charset val="186"/>
          </rPr>
          <t>(Tilžės g. ir Sausio 15-osios g. sankryžoje, Baltijos prospekte atkarpoje tarp Šilutės pl. ir Taikos pr., Šilutės pl. prie AB „Klaipėdos energija“, Taikos pr. ties Žvejų rūmais)</t>
        </r>
      </text>
    </comment>
    <comment ref="K165" authorId="0" shapeId="0">
      <text>
        <r>
          <rPr>
            <sz val="9"/>
            <color indexed="81"/>
            <rFont val="Tahoma"/>
            <family val="2"/>
            <charset val="186"/>
          </rPr>
          <t xml:space="preserve">2015 m. pasirašytos </t>
        </r>
        <r>
          <rPr>
            <b/>
            <sz val="9"/>
            <color indexed="81"/>
            <rFont val="Tahoma"/>
            <family val="2"/>
            <charset val="186"/>
          </rPr>
          <t xml:space="preserve">2 </t>
        </r>
        <r>
          <rPr>
            <sz val="9"/>
            <color indexed="81"/>
            <rFont val="Tahoma"/>
            <family val="2"/>
            <charset val="186"/>
          </rPr>
          <t xml:space="preserve">greičio matuoklų nuomos sutartys, galioja 36 mėn.;
2017-10-09 pasirašytos </t>
        </r>
        <r>
          <rPr>
            <b/>
            <sz val="9"/>
            <color indexed="81"/>
            <rFont val="Tahoma"/>
            <family val="2"/>
            <charset val="186"/>
          </rPr>
          <t>3</t>
        </r>
        <r>
          <rPr>
            <sz val="9"/>
            <color indexed="81"/>
            <rFont val="Tahoma"/>
            <family val="2"/>
            <charset val="186"/>
          </rPr>
          <t xml:space="preserve"> greičio matuoklių nuomos sutartys, galioja 35 mėn.;
2017-10 derinamos sąlygos dėl </t>
        </r>
        <r>
          <rPr>
            <b/>
            <sz val="9"/>
            <color indexed="81"/>
            <rFont val="Tahoma"/>
            <family val="2"/>
            <charset val="186"/>
          </rPr>
          <t>2</t>
        </r>
        <r>
          <rPr>
            <sz val="9"/>
            <color indexed="81"/>
            <rFont val="Tahoma"/>
            <family val="2"/>
            <charset val="186"/>
          </rPr>
          <t xml:space="preserve"> greičio matuoklių įsigijimo </t>
        </r>
      </text>
    </comment>
    <comment ref="E171" authorId="0" shapeId="0">
      <text>
        <r>
          <rPr>
            <b/>
            <sz val="9"/>
            <color indexed="81"/>
            <rFont val="Tahoma"/>
            <family val="2"/>
            <charset val="186"/>
          </rPr>
          <t xml:space="preserve">KSP 2.1.2.10 </t>
        </r>
        <r>
          <rPr>
            <sz val="9"/>
            <color indexed="81"/>
            <rFont val="Tahoma"/>
            <family val="2"/>
            <charset val="186"/>
          </rPr>
          <t xml:space="preserve">Parengti ir įdiegti koordinuotą šviesoforų reguliavimo ir valdymo sistemą </t>
        </r>
      </text>
    </comment>
    <comment ref="E174" authorId="0" shapeId="0">
      <text>
        <r>
          <rPr>
            <b/>
            <sz val="9"/>
            <color indexed="81"/>
            <rFont val="Tahoma"/>
            <family val="2"/>
            <charset val="186"/>
          </rPr>
          <t xml:space="preserve">2.1.2.5. </t>
        </r>
        <r>
          <rPr>
            <sz val="9"/>
            <color indexed="81"/>
            <rFont val="Tahoma"/>
            <family val="2"/>
            <charset val="186"/>
          </rPr>
          <t>Sudaryti sąlygas naujų ekologiškų viešojo transporto rūšių atsiradimui</t>
        </r>
      </text>
    </comment>
    <comment ref="D178" authorId="0" shapeId="0">
      <text>
        <r>
          <rPr>
            <sz val="9"/>
            <color indexed="81"/>
            <rFont val="Tahoma"/>
            <family val="2"/>
            <charset val="186"/>
          </rPr>
          <t>Priemonė įtraukta pagal darnaus judumo priemonių planą, el. paštu</t>
        </r>
      </text>
    </comment>
    <comment ref="E178" authorId="0" shapeId="0">
      <text>
        <r>
          <rPr>
            <b/>
            <sz val="9"/>
            <color indexed="81"/>
            <rFont val="Tahoma"/>
            <family val="2"/>
            <charset val="186"/>
          </rPr>
          <t xml:space="preserve">2.1.2.7 </t>
        </r>
        <r>
          <rPr>
            <sz val="9"/>
            <color indexed="81"/>
            <rFont val="Tahoma"/>
            <family val="2"/>
            <charset val="186"/>
          </rPr>
          <t xml:space="preserve">Vystyti dviračių, pėsčiųjų takų ir gatvių sistemą didinant tinklo integralumą, rišlumą ir kokybę </t>
        </r>
        <r>
          <rPr>
            <b/>
            <sz val="9"/>
            <color indexed="81"/>
            <rFont val="Tahoma"/>
            <family val="2"/>
            <charset val="186"/>
          </rPr>
          <t xml:space="preserve">2.1.2.8 </t>
        </r>
        <r>
          <rPr>
            <sz val="9"/>
            <color indexed="81"/>
            <rFont val="Tahoma"/>
            <family val="2"/>
            <charset val="186"/>
          </rPr>
          <t>Centrinėje miesto dalyje suformuoti pėsčiųjų takų, zonų ir gatvių tinklą 2.1.2.7</t>
        </r>
      </text>
    </comment>
    <comment ref="E181" authorId="0" shapeId="0">
      <text>
        <r>
          <rPr>
            <b/>
            <sz val="9"/>
            <color indexed="81"/>
            <rFont val="Tahoma"/>
            <family val="2"/>
            <charset val="186"/>
          </rPr>
          <t xml:space="preserve">KSP 2.1.2.2.
</t>
        </r>
        <r>
          <rPr>
            <sz val="9"/>
            <color indexed="81"/>
            <rFont val="Tahoma"/>
            <family val="2"/>
            <charset val="186"/>
          </rPr>
          <t xml:space="preserve">Plėtoti viešojo ir privataus transporto sąveikos sistemą įrengiant transporto priemonių laikymo aikšteles
</t>
        </r>
      </text>
    </comment>
    <comment ref="E182" authorId="0" shapeId="0">
      <text>
        <r>
          <rPr>
            <b/>
            <sz val="9"/>
            <color indexed="81"/>
            <rFont val="Tahoma"/>
            <family val="2"/>
            <charset val="186"/>
          </rPr>
          <t>2.1.2.5.</t>
        </r>
        <r>
          <rPr>
            <sz val="9"/>
            <color indexed="81"/>
            <rFont val="Tahoma"/>
            <family val="2"/>
            <charset val="186"/>
          </rPr>
          <t xml:space="preserve"> Sudaryti sąlygas naujų ekologiškų viešojo transporto rūšių atsiradimui</t>
        </r>
        <r>
          <rPr>
            <b/>
            <sz val="9"/>
            <color indexed="81"/>
            <rFont val="Tahoma"/>
            <family val="2"/>
            <charset val="186"/>
          </rPr>
          <t xml:space="preserve">
</t>
        </r>
        <r>
          <rPr>
            <sz val="9"/>
            <color indexed="81"/>
            <rFont val="Tahoma"/>
            <family val="2"/>
            <charset val="186"/>
          </rPr>
          <t xml:space="preserve">
</t>
        </r>
      </text>
    </comment>
    <comment ref="K182" authorId="0" shapeId="0">
      <text>
        <r>
          <rPr>
            <sz val="9"/>
            <color indexed="81"/>
            <rFont val="Tahoma"/>
            <family val="2"/>
            <charset val="186"/>
          </rPr>
          <t xml:space="preserve">Piliavietės aikštelė – 2 vnt., prie savivaldybės pastato – 2 vnt., P&amp;R aikštelėje – 1 vnt.) </t>
        </r>
      </text>
    </comment>
    <comment ref="N213" authorId="1" shapeId="0">
      <text>
        <r>
          <rPr>
            <b/>
            <sz val="9"/>
            <color indexed="81"/>
            <rFont val="Tahoma"/>
            <family val="2"/>
            <charset val="186"/>
          </rPr>
          <t xml:space="preserve">Regina Intienė:
</t>
        </r>
        <r>
          <rPr>
            <sz val="9"/>
            <color indexed="81"/>
            <rFont val="Tahoma"/>
            <family val="2"/>
            <charset val="186"/>
          </rPr>
          <t>duomenys pateikti vadovaujantis 2017-03-30 Klaipėdos miesto savivaldybės Tarybos sprendimu Nr. T2-69 patvirtintu vietinės reikšmės kelių sąrašu</t>
        </r>
      </text>
    </comment>
    <comment ref="K216" authorId="0" shapeId="0">
      <text>
        <r>
          <rPr>
            <b/>
            <sz val="9"/>
            <color indexed="81"/>
            <rFont val="Tahoma"/>
            <family val="2"/>
            <charset val="186"/>
          </rPr>
          <t>2018 m.planas</t>
        </r>
        <r>
          <rPr>
            <sz val="9"/>
            <color indexed="81"/>
            <rFont val="Tahoma"/>
            <family val="2"/>
            <charset val="186"/>
          </rPr>
          <t xml:space="preserve">
Kalvos g.; Gedminų g.; I.Simonaitytės g. (rytinė pusė ir vakarinė nuo Nr. 4 iki Smiltelės g.); Statybininkų pr. (tarp Šilutės pl. ir Taikos pr.); Jurginų g.; Šermukšnių g.; Panevėžio g. (nuo Kretingos g. iki Plytinės g.); Pievų tako g.; Senamiesčio gatvės (Kurpių, Jono, Aukštoji, Kepėjų - naudojant granitines plokštes); Verpėjų g.; Taikos pr. (labiausiai pažeistos vietos nuo Baltijos pr. iki Statybininkų pr.);</t>
        </r>
      </text>
    </comment>
    <comment ref="K219" authorId="0" shapeId="0">
      <text>
        <r>
          <rPr>
            <sz val="9"/>
            <color indexed="81"/>
            <rFont val="Tahoma"/>
            <family val="2"/>
            <charset val="186"/>
          </rPr>
          <t xml:space="preserve">UKD 2017 metams pateikė poreikį 2849,8 tūkst. Eur suremontuoti 74 įstaigų kiemus ir privažiavimus. Lėšos paskirstytos per tris metus, 2017-06 29 VS raštaspapildyti priemonės 06.01.04.01.05 „ Kiemų ir privažiuojamųjų kelių prie biudžetinių įstaigų dangos remontas“ rodiklius, įtraukiant Klaipėdos suaugusių gimnaziją (pagal 2017-06-27 VS-3833).
</t>
        </r>
      </text>
    </comment>
  </commentList>
</comments>
</file>

<file path=xl/comments2.xml><?xml version="1.0" encoding="utf-8"?>
<comments xmlns="http://schemas.openxmlformats.org/spreadsheetml/2006/main">
  <authors>
    <author>Audra Cepiene</author>
    <author>Saulina Paulauskiene</author>
  </authors>
  <commentList>
    <comment ref="E15" authorId="0" shapeId="0">
      <text>
        <r>
          <rPr>
            <b/>
            <sz val="9"/>
            <color indexed="81"/>
            <rFont val="Tahoma"/>
            <family val="2"/>
            <charset val="186"/>
          </rPr>
          <t xml:space="preserve">KSP 2.1.2.11 Modernizuoti centrinės miesto dalies gatvių tinklą:
</t>
        </r>
        <r>
          <rPr>
            <sz val="9"/>
            <color indexed="81"/>
            <rFont val="Tahoma"/>
            <family val="2"/>
            <charset val="186"/>
          </rPr>
          <t> kapitališkai  suremontuoti Pilies tiltą per Danės upę;
 rekonstruoti Daržų g. ir kitas senamiesčio gatves;
 rekonstruoti Kūlių Vartų g., Galinio Pylimo g. ir Taikos pr. sankryžą;
 nutiesti Bastionų g. ir pastatyti naują tiltą per Danės upę;
 įrengti įvažiuojamąjį kelią į  Klaipėdos piliavietės teritoriją</t>
        </r>
        <r>
          <rPr>
            <b/>
            <sz val="9"/>
            <color indexed="81"/>
            <rFont val="Tahoma"/>
            <family val="2"/>
            <charset val="186"/>
          </rPr>
          <t xml:space="preserve">
</t>
        </r>
        <r>
          <rPr>
            <sz val="9"/>
            <color indexed="81"/>
            <rFont val="Tahoma"/>
            <family val="2"/>
            <charset val="186"/>
          </rPr>
          <t xml:space="preserve">
</t>
        </r>
      </text>
    </comment>
    <comment ref="E19" authorId="0" shapeId="0">
      <text>
        <r>
          <rPr>
            <b/>
            <sz val="9"/>
            <color indexed="81"/>
            <rFont val="Tahoma"/>
            <family val="2"/>
            <charset val="186"/>
          </rPr>
          <t>P2.1.2.8</t>
        </r>
        <r>
          <rPr>
            <sz val="9"/>
            <color indexed="81"/>
            <rFont val="Tahoma"/>
            <family val="2"/>
            <charset val="186"/>
          </rPr>
          <t xml:space="preserve">
Centrinėje miesto dalyje suformuoti pėsčiųjų takų, zonų ir gatvių tinklą </t>
        </r>
      </text>
    </comment>
    <comment ref="D21" authorId="0" shapeId="0">
      <text>
        <r>
          <rPr>
            <b/>
            <sz val="9"/>
            <color indexed="81"/>
            <rFont val="Tahoma"/>
            <family val="2"/>
            <charset val="186"/>
          </rPr>
          <t>SPG protokolas 2016-09-23 Nr. STR-12</t>
        </r>
        <r>
          <rPr>
            <sz val="9"/>
            <color indexed="81"/>
            <rFont val="Tahoma"/>
            <family val="2"/>
            <charset val="186"/>
          </rPr>
          <t xml:space="preserve">
dėl Bastionų g. tiesimo</t>
        </r>
      </text>
    </comment>
    <comment ref="G29" authorId="0" shapeId="0">
      <text>
        <r>
          <rPr>
            <sz val="9"/>
            <color indexed="81"/>
            <rFont val="Tahoma"/>
            <family val="2"/>
            <charset val="186"/>
          </rPr>
          <t xml:space="preserve">Kt lėšos (47352,87 Eur ):                                                                                    
98500,00 Lt  - ( 28527,57 Eur) Paramos sutartis 2008-10-06 Nr. J14-48               UAB "Baltijos Aktima";    
60000 Lt - (17377,20 Eur) Paramos sutartis 2014-09-26  Nr.  J9-1095                  UAB "Res novella",          
5000 Lt - (1448,10 Eur) Paramos sutartis 2014-09-24 Nr. J9-1089  Aistė Budreikienė                                                                                                                                   
</t>
        </r>
      </text>
    </comment>
    <comment ref="E39" authorId="0" shapeId="0">
      <text>
        <r>
          <rPr>
            <b/>
            <sz val="9"/>
            <color indexed="81"/>
            <rFont val="Tahoma"/>
            <family val="2"/>
            <charset val="186"/>
          </rPr>
          <t xml:space="preserve">KSP 2.1.2.13 Modernizuoti šiaurinės miesto dalies gatvių tinklą:
</t>
        </r>
        <r>
          <rPr>
            <sz val="9"/>
            <color indexed="81"/>
            <rFont val="Tahoma"/>
            <family val="2"/>
            <charset val="186"/>
          </rPr>
          <t xml:space="preserve"> rekonstruoti įvažiuojamąjį kelią į miestą per Tauralaukį (Pajūrio g.);
 rekonstruoti Utenos, Pakruojo, Radviliškio, Rokiškio g. įrengiant pratęsimą iki Šiaurės pr.; 
 rekonstruoti prioritetines Tauralaukio gyvenamųjų kvartalų gatves
</t>
        </r>
      </text>
    </comment>
    <comment ref="Q45" authorId="0" shapeId="0">
      <text>
        <r>
          <rPr>
            <sz val="9"/>
            <color indexed="81"/>
            <rFont val="Tahoma"/>
            <family val="2"/>
            <charset val="186"/>
          </rPr>
          <t xml:space="preserve">2020 – 2022 m. siūloma įrengti likusias gatves (Žvaigždžių g., Vėjo g. II-ąjį etapą, Slengių g., Arimų g. atkarpą iki Slengių g., Griaustinio g., Lietaus g., Vaivorykštės g.). </t>
        </r>
      </text>
    </comment>
    <comment ref="D48" authorId="0" shapeId="0">
      <text>
        <r>
          <rPr>
            <b/>
            <sz val="9"/>
            <color indexed="81"/>
            <rFont val="Tahoma"/>
            <family val="2"/>
            <charset val="186"/>
          </rPr>
          <t>SPG protokolas 2016-09-23 Nr. STR-12</t>
        </r>
        <r>
          <rPr>
            <sz val="9"/>
            <color indexed="81"/>
            <rFont val="Tahoma"/>
            <family val="2"/>
            <charset val="186"/>
          </rPr>
          <t xml:space="preserve">
</t>
        </r>
      </text>
    </comment>
    <comment ref="E55" authorId="0" shapeId="0">
      <text>
        <r>
          <rPr>
            <b/>
            <sz val="9"/>
            <color indexed="81"/>
            <rFont val="Tahoma"/>
            <family val="2"/>
            <charset val="186"/>
          </rPr>
          <t xml:space="preserve">KSP 2.1.2.11 Modernizuoti šiaurės–pietų transporto koridorių gatvių tinklą:
</t>
        </r>
        <r>
          <rPr>
            <sz val="9"/>
            <color indexed="81"/>
            <rFont val="Tahoma"/>
            <family val="2"/>
            <charset val="186"/>
          </rPr>
          <t> rekonstruoti Minijos g. nuo Baltijos pr. iki Jūrininkų pr.;
 rekonstruoti Tilžės g. nuo Šilutės pl. iki geležinkelio pervažos, pertvarkant žiedinę Mokyklos g. ir Šilutės pl. sankryžą; 
 rekonstruoti Taikos pr. nuo Sausio 15 osios g. iki Kauno g.;
 nutiesti Taikos pr. 2-ą juostą nuo Smiltelės g. iki Kairių g.;
 nutiesti Šilutės pl. tęsinį iki pietinio aplinkkelio</t>
        </r>
        <r>
          <rPr>
            <b/>
            <sz val="9"/>
            <color indexed="81"/>
            <rFont val="Tahoma"/>
            <family val="2"/>
            <charset val="186"/>
          </rPr>
          <t xml:space="preserve">
</t>
        </r>
        <r>
          <rPr>
            <sz val="9"/>
            <color indexed="81"/>
            <rFont val="Tahoma"/>
            <family val="2"/>
            <charset val="186"/>
          </rPr>
          <t xml:space="preserve">
</t>
        </r>
      </text>
    </comment>
    <comment ref="Q64" authorId="0" shapeId="0">
      <text>
        <r>
          <rPr>
            <sz val="9"/>
            <color indexed="81"/>
            <rFont val="Tahoma"/>
            <family val="2"/>
            <charset val="186"/>
          </rPr>
          <t xml:space="preserve">Vienos perėjos techninis proejktas parengtas 2017 m. 2018 m. - kitos perėjos 
</t>
        </r>
      </text>
    </comment>
    <comment ref="D69" authorId="0" shapeId="0">
      <text>
        <r>
          <rPr>
            <b/>
            <sz val="9"/>
            <color indexed="81"/>
            <rFont val="Tahoma"/>
            <family val="2"/>
            <charset val="186"/>
          </rPr>
          <t>Koreguojamas pavadinimas:</t>
        </r>
        <r>
          <rPr>
            <sz val="9"/>
            <color indexed="81"/>
            <rFont val="Tahoma"/>
            <family val="2"/>
            <charset val="186"/>
          </rPr>
          <t xml:space="preserve"> buvo Šilutės plento rekonstravimas: (I etapas – nuo Tilžės g. iki Kauno g.; II etapas – nuo Kauno g. iki Dubysos g.)</t>
        </r>
      </text>
    </comment>
    <comment ref="G70" authorId="0" shapeId="0">
      <text>
        <r>
          <rPr>
            <sz val="9"/>
            <color indexed="81"/>
            <rFont val="Tahoma"/>
            <family val="2"/>
            <charset val="186"/>
          </rPr>
          <t>Gyventojų lėšos</t>
        </r>
      </text>
    </comment>
    <comment ref="E72" authorId="0" shapeId="0">
      <text>
        <r>
          <rPr>
            <b/>
            <sz val="9"/>
            <color indexed="81"/>
            <rFont val="Tahoma"/>
            <family val="2"/>
            <charset val="186"/>
          </rPr>
          <t xml:space="preserve">KSP 2.1.2.15 Pagerinti susisiekimą su  rekreacinėmis  pajūrio teritorijomis:
 </t>
        </r>
        <r>
          <rPr>
            <sz val="9"/>
            <color indexed="81"/>
            <rFont val="Tahoma"/>
            <family val="2"/>
            <charset val="186"/>
          </rPr>
          <t>rekonstruoti Pamario g. ir jos priklausinius, pritaikant turizmui;
 nutiesti kelią nuo Medelyno g. ties Labrenciškėmis iki Girulių (Pamario g.)</t>
        </r>
        <r>
          <rPr>
            <b/>
            <sz val="9"/>
            <color indexed="81"/>
            <rFont val="Tahoma"/>
            <family val="2"/>
            <charset val="186"/>
          </rPr>
          <t xml:space="preserve">
</t>
        </r>
        <r>
          <rPr>
            <sz val="9"/>
            <color indexed="81"/>
            <rFont val="Tahoma"/>
            <family val="2"/>
            <charset val="186"/>
          </rPr>
          <t xml:space="preserve">
</t>
        </r>
      </text>
    </comment>
    <comment ref="G76" authorId="0" shapeId="0">
      <text>
        <r>
          <rPr>
            <sz val="9"/>
            <color indexed="81"/>
            <rFont val="Tahoma"/>
            <family val="2"/>
            <charset val="186"/>
          </rPr>
          <t xml:space="preserve">AB „Klaipėdos nafta“ skirtia tikslines lėšas 175.000 Eur 
</t>
        </r>
      </text>
    </comment>
    <comment ref="D79" authorId="0" shapeId="0">
      <text>
        <r>
          <rPr>
            <sz val="9"/>
            <color indexed="81"/>
            <rFont val="Tahoma"/>
            <family val="2"/>
            <charset val="186"/>
          </rPr>
          <t>SPG protokolas 2016-09-23 Nr. STR-12</t>
        </r>
      </text>
    </comment>
    <comment ref="E83" authorId="0" shapeId="0">
      <text>
        <r>
          <rPr>
            <b/>
            <sz val="9"/>
            <color indexed="81"/>
            <rFont val="Tahoma"/>
            <family val="2"/>
            <charset val="186"/>
          </rPr>
          <t>KSP 2.1.2.14 Modernizuoti rytų–vakarų krypties gatvių tinklą:</t>
        </r>
        <r>
          <rPr>
            <sz val="9"/>
            <color indexed="81"/>
            <rFont val="Tahoma"/>
            <family val="2"/>
            <charset val="186"/>
          </rPr>
          <t xml:space="preserve">
 rekonstruoti Joniškės g.;
 nutiesti Statybininkų pr. tęsinį nuo Šilutės pl. per LEZ teritoriją iki 141 kelio;
 rekonstruoti Klemiškės g.;
 įrengti Kauno gatvės tęsinį iki Palangos plento
</t>
        </r>
      </text>
    </comment>
    <comment ref="E95" authorId="0" shapeId="0">
      <text>
        <r>
          <rPr>
            <b/>
            <sz val="10"/>
            <color indexed="81"/>
            <rFont val="Tahoma"/>
            <family val="2"/>
            <charset val="186"/>
          </rPr>
          <t xml:space="preserve">KSP 2.2.1.2. Plėtoti bendrus poreikius atitinkančią susisiekimo infrastruktūrą:
</t>
        </r>
        <r>
          <rPr>
            <sz val="10"/>
            <color indexed="81"/>
            <rFont val="Tahoma"/>
            <family val="2"/>
            <charset val="186"/>
          </rPr>
          <t xml:space="preserve"> parengti galimybių studiją ir projektinius pasiūlymus dėl Švyturio g. rekonstrukcijos;
 modernizuoti Klaipėdos valstybinio jūrų uosto centrinio įvado jungtį rekonstruojant Baltijos pr. su žiedinėmis sankryžomis;
 įrengti dviejų lygių sankryžą tarp Vilniaus g. ir Pramonės g.;
 nutiesti pietinę jungtį tarp Klaipėdos valstybinio jūrų uosto ir IXB transporto koridoriaus
</t>
        </r>
        <r>
          <rPr>
            <sz val="9"/>
            <color indexed="81"/>
            <rFont val="Tahoma"/>
            <family val="2"/>
            <charset val="186"/>
          </rPr>
          <t xml:space="preserve">
</t>
        </r>
      </text>
    </comment>
    <comment ref="E110" authorId="0" shapeId="0">
      <text>
        <r>
          <rPr>
            <b/>
            <sz val="9"/>
            <color indexed="81"/>
            <rFont val="Tahoma"/>
            <family val="2"/>
            <charset val="186"/>
          </rPr>
          <t xml:space="preserve">KSP 2.1.2.3 </t>
        </r>
        <r>
          <rPr>
            <sz val="9"/>
            <color indexed="81"/>
            <rFont val="Tahoma"/>
            <family val="2"/>
            <charset val="186"/>
          </rPr>
          <t xml:space="preserve">
Formuoti patogų gyventojams viešojo transporto tinklą, jį optimizuojant atsižvelgus į reguliarių keleivių srautų tyrimus</t>
        </r>
      </text>
    </comment>
    <comment ref="R130" authorId="0" shapeId="0">
      <text>
        <r>
          <rPr>
            <sz val="9"/>
            <color indexed="81"/>
            <rFont val="Tahoma"/>
            <family val="2"/>
            <charset val="186"/>
          </rPr>
          <t xml:space="preserve">iš viso bus integruota iki 2020 m.  205 vieš. transporto priemonių
</t>
        </r>
      </text>
    </comment>
    <comment ref="E151" authorId="0" shapeId="0">
      <text>
        <r>
          <rPr>
            <b/>
            <sz val="9"/>
            <color indexed="81"/>
            <rFont val="Tahoma"/>
            <family val="2"/>
            <charset val="186"/>
          </rPr>
          <t>P2.1.2.9</t>
        </r>
        <r>
          <rPr>
            <sz val="9"/>
            <color indexed="81"/>
            <rFont val="Tahoma"/>
            <family val="2"/>
            <charset val="186"/>
          </rPr>
          <t xml:space="preserve">
Pagerinti miesto transporto susisiekimo informacinę sistemą, mažinant automobilių ridą reikiamam objektui surasti </t>
        </r>
      </text>
    </comment>
    <comment ref="Q154" authorId="0" shapeId="0">
      <text>
        <r>
          <rPr>
            <sz val="9"/>
            <color indexed="81"/>
            <rFont val="Tahoma"/>
            <family val="2"/>
            <charset val="186"/>
          </rPr>
          <t>Pagal projektą "Informacinės kelio ženklų sistemos įrengimas", pabaiga 2018 m.</t>
        </r>
      </text>
    </comment>
    <comment ref="Q155" authorId="0" shapeId="0">
      <text>
        <r>
          <rPr>
            <sz val="9"/>
            <color indexed="81"/>
            <rFont val="Tahoma"/>
            <family val="2"/>
            <charset val="186"/>
          </rPr>
          <t xml:space="preserve">Pagal sutartį "Dekoratyvinių kelio ženklų stovų įrengimas", pabaiga 2018 m. </t>
        </r>
      </text>
    </comment>
    <comment ref="Q156" authorId="0" shapeId="0">
      <text>
        <r>
          <rPr>
            <sz val="9"/>
            <color indexed="81"/>
            <rFont val="Tahoma"/>
            <family val="2"/>
            <charset val="186"/>
          </rPr>
          <t>(Tilžės g. ir Sausio 15-osios g. sankryžoje, Baltijos prospekte atkarpoje tarp Šilutės pl. ir Taikos pr., Šilutės pl. prie AB „Klaipėdos energija“, Taikos pr. ties Žvejų rūmais)</t>
        </r>
      </text>
    </comment>
    <comment ref="Q165" authorId="0" shapeId="0">
      <text>
        <r>
          <rPr>
            <sz val="9"/>
            <color indexed="81"/>
            <rFont val="Tahoma"/>
            <family val="2"/>
            <charset val="186"/>
          </rPr>
          <t xml:space="preserve">2015 m. pasirašytos </t>
        </r>
        <r>
          <rPr>
            <b/>
            <sz val="9"/>
            <color indexed="81"/>
            <rFont val="Tahoma"/>
            <family val="2"/>
            <charset val="186"/>
          </rPr>
          <t xml:space="preserve">2 </t>
        </r>
        <r>
          <rPr>
            <sz val="9"/>
            <color indexed="81"/>
            <rFont val="Tahoma"/>
            <family val="2"/>
            <charset val="186"/>
          </rPr>
          <t xml:space="preserve">greičio matuoklų nuomos sutartys, galioja 36 mėn.;
2017-10-09 pasirašytos </t>
        </r>
        <r>
          <rPr>
            <b/>
            <sz val="9"/>
            <color indexed="81"/>
            <rFont val="Tahoma"/>
            <family val="2"/>
            <charset val="186"/>
          </rPr>
          <t>3</t>
        </r>
        <r>
          <rPr>
            <sz val="9"/>
            <color indexed="81"/>
            <rFont val="Tahoma"/>
            <family val="2"/>
            <charset val="186"/>
          </rPr>
          <t xml:space="preserve"> greičio matuoklių nuomos sutartys, galioja 35 mėn.;
2017-10 derinamos sąlygos dėl </t>
        </r>
        <r>
          <rPr>
            <b/>
            <sz val="9"/>
            <color indexed="81"/>
            <rFont val="Tahoma"/>
            <family val="2"/>
            <charset val="186"/>
          </rPr>
          <t>2</t>
        </r>
        <r>
          <rPr>
            <sz val="9"/>
            <color indexed="81"/>
            <rFont val="Tahoma"/>
            <family val="2"/>
            <charset val="186"/>
          </rPr>
          <t xml:space="preserve"> greičio matuoklių įsigijimo </t>
        </r>
      </text>
    </comment>
    <comment ref="E171" authorId="0" shapeId="0">
      <text>
        <r>
          <rPr>
            <b/>
            <sz val="9"/>
            <color indexed="81"/>
            <rFont val="Tahoma"/>
            <family val="2"/>
            <charset val="186"/>
          </rPr>
          <t xml:space="preserve">KSP 2.1.2.10 </t>
        </r>
        <r>
          <rPr>
            <sz val="9"/>
            <color indexed="81"/>
            <rFont val="Tahoma"/>
            <family val="2"/>
            <charset val="186"/>
          </rPr>
          <t xml:space="preserve">Parengti ir įdiegti koordinuotą šviesoforų reguliavimo ir valdymo sistemą </t>
        </r>
      </text>
    </comment>
    <comment ref="E174" authorId="0" shapeId="0">
      <text>
        <r>
          <rPr>
            <b/>
            <sz val="9"/>
            <color indexed="81"/>
            <rFont val="Tahoma"/>
            <family val="2"/>
            <charset val="186"/>
          </rPr>
          <t xml:space="preserve">2.1.2.5. </t>
        </r>
        <r>
          <rPr>
            <sz val="9"/>
            <color indexed="81"/>
            <rFont val="Tahoma"/>
            <family val="2"/>
            <charset val="186"/>
          </rPr>
          <t>Sudaryti sąlygas naujų ekologiškų viešojo transporto rūšių atsiradimui</t>
        </r>
      </text>
    </comment>
    <comment ref="D178" authorId="0" shapeId="0">
      <text>
        <r>
          <rPr>
            <sz val="9"/>
            <color indexed="81"/>
            <rFont val="Tahoma"/>
            <family val="2"/>
            <charset val="186"/>
          </rPr>
          <t>Priemonė įtraukta pagal darnaus judumo priemonių planą, el. paštu</t>
        </r>
      </text>
    </comment>
    <comment ref="E178" authorId="0" shapeId="0">
      <text>
        <r>
          <rPr>
            <b/>
            <sz val="9"/>
            <color indexed="81"/>
            <rFont val="Tahoma"/>
            <family val="2"/>
            <charset val="186"/>
          </rPr>
          <t xml:space="preserve">2.1.2.7 </t>
        </r>
        <r>
          <rPr>
            <sz val="9"/>
            <color indexed="81"/>
            <rFont val="Tahoma"/>
            <family val="2"/>
            <charset val="186"/>
          </rPr>
          <t xml:space="preserve">Vystyti dviračių, pėsčiųjų takų ir gatvių sistemą didinant tinklo integralumą, rišlumą ir kokybę </t>
        </r>
        <r>
          <rPr>
            <b/>
            <sz val="9"/>
            <color indexed="81"/>
            <rFont val="Tahoma"/>
            <family val="2"/>
            <charset val="186"/>
          </rPr>
          <t xml:space="preserve">2.1.2.8 </t>
        </r>
        <r>
          <rPr>
            <sz val="9"/>
            <color indexed="81"/>
            <rFont val="Tahoma"/>
            <family val="2"/>
            <charset val="186"/>
          </rPr>
          <t>Centrinėje miesto dalyje suformuoti pėsčiųjų takų, zonų ir gatvių tinklą 2.1.2.7</t>
        </r>
      </text>
    </comment>
    <comment ref="E181" authorId="0" shapeId="0">
      <text>
        <r>
          <rPr>
            <b/>
            <sz val="9"/>
            <color indexed="81"/>
            <rFont val="Tahoma"/>
            <family val="2"/>
            <charset val="186"/>
          </rPr>
          <t xml:space="preserve">KSP 2.1.2.2.
</t>
        </r>
        <r>
          <rPr>
            <sz val="9"/>
            <color indexed="81"/>
            <rFont val="Tahoma"/>
            <family val="2"/>
            <charset val="186"/>
          </rPr>
          <t xml:space="preserve">Plėtoti viešojo ir privataus transporto sąveikos sistemą įrengiant transporto priemonių laikymo aikšteles
</t>
        </r>
      </text>
    </comment>
    <comment ref="E182" authorId="0" shapeId="0">
      <text>
        <r>
          <rPr>
            <b/>
            <sz val="9"/>
            <color indexed="81"/>
            <rFont val="Tahoma"/>
            <family val="2"/>
            <charset val="186"/>
          </rPr>
          <t>2.1.2.5.</t>
        </r>
        <r>
          <rPr>
            <sz val="9"/>
            <color indexed="81"/>
            <rFont val="Tahoma"/>
            <family val="2"/>
            <charset val="186"/>
          </rPr>
          <t xml:space="preserve"> Sudaryti sąlygas naujų ekologiškų viešojo transporto rūšių atsiradimui</t>
        </r>
        <r>
          <rPr>
            <b/>
            <sz val="9"/>
            <color indexed="81"/>
            <rFont val="Tahoma"/>
            <family val="2"/>
            <charset val="186"/>
          </rPr>
          <t xml:space="preserve">
</t>
        </r>
        <r>
          <rPr>
            <sz val="9"/>
            <color indexed="81"/>
            <rFont val="Tahoma"/>
            <family val="2"/>
            <charset val="186"/>
          </rPr>
          <t xml:space="preserve">
</t>
        </r>
      </text>
    </comment>
    <comment ref="Q182" authorId="0" shapeId="0">
      <text>
        <r>
          <rPr>
            <sz val="9"/>
            <color indexed="81"/>
            <rFont val="Tahoma"/>
            <family val="2"/>
            <charset val="186"/>
          </rPr>
          <t xml:space="preserve">Piliavietės aikštelė – 2 vnt., prie savivaldybės pastato – 2 vnt., P&amp;R aikštelėje – 1 vnt.) </t>
        </r>
      </text>
    </comment>
    <comment ref="T213" authorId="1" shapeId="0">
      <text>
        <r>
          <rPr>
            <b/>
            <sz val="9"/>
            <color indexed="81"/>
            <rFont val="Tahoma"/>
            <family val="2"/>
            <charset val="186"/>
          </rPr>
          <t xml:space="preserve">Regina Intienė:
</t>
        </r>
        <r>
          <rPr>
            <sz val="9"/>
            <color indexed="81"/>
            <rFont val="Tahoma"/>
            <family val="2"/>
            <charset val="186"/>
          </rPr>
          <t>duomenys pateikti vadovaujantis 2017-03-30 Klaipėdos miesto savivaldybės Tarybos sprendimu Nr. T2-69 patvirtintu vietinės reikšmės kelių sąrašu</t>
        </r>
      </text>
    </comment>
    <comment ref="Q216" authorId="0" shapeId="0">
      <text>
        <r>
          <rPr>
            <b/>
            <sz val="9"/>
            <color indexed="81"/>
            <rFont val="Tahoma"/>
            <family val="2"/>
            <charset val="186"/>
          </rPr>
          <t>2018 m.planas</t>
        </r>
        <r>
          <rPr>
            <sz val="9"/>
            <color indexed="81"/>
            <rFont val="Tahoma"/>
            <family val="2"/>
            <charset val="186"/>
          </rPr>
          <t xml:space="preserve">
Kalvos g.; Gedminų g.; I.Simonaitytės g. (rytinė pusė ir vakarinė nuo Nr. 4 iki Smiltelės g.); Statybininkų pr. (tarp Šilutės pl. ir Taikos pr.); Jurginų g.; Šermukšnių g.; Panevėžio g. (nuo Kretingos g. iki Plytinės g.); Pievų tako g.; Senamiesčio gatvės (Kurpių, Jono, Aukštoji, Kepėjų - naudojant granitines plokštes); Verpėjų g.; Taikos pr. (labiausiai pažeistos vietos nuo Baltijos pr. iki Statybininkų pr.);</t>
        </r>
      </text>
    </comment>
    <comment ref="Q219" authorId="0" shapeId="0">
      <text>
        <r>
          <rPr>
            <sz val="9"/>
            <color indexed="81"/>
            <rFont val="Tahoma"/>
            <family val="2"/>
            <charset val="186"/>
          </rPr>
          <t xml:space="preserve">UKD 2017 metams pateikė poreikį 2849,8 tūkst. Eur suremontuoti 74 įstaigų kiemus ir privažiavimus. Lėšos paskirstytos per tris metus, 2017-06 29 VS raštaspapildyti priemonės 06.01.04.01.05 „ Kiemų ir privažiuojamųjų kelių prie biudžetinių įstaigų dangos remontas“ rodiklius, įtraukiant Klaipėdos suaugusių gimnaziją (pagal 2017-06-27 VS-3833).
</t>
        </r>
      </text>
    </comment>
  </commentList>
</comments>
</file>

<file path=xl/comments3.xml><?xml version="1.0" encoding="utf-8"?>
<comments xmlns="http://schemas.openxmlformats.org/spreadsheetml/2006/main">
  <authors>
    <author>Audra Cepiene</author>
    <author>Saulina Paulauskiene</author>
  </authors>
  <commentList>
    <comment ref="F13" authorId="0" shapeId="0">
      <text>
        <r>
          <rPr>
            <b/>
            <sz val="9"/>
            <color indexed="81"/>
            <rFont val="Tahoma"/>
            <family val="2"/>
            <charset val="186"/>
          </rPr>
          <t xml:space="preserve">KSP 2.1.2.11 Modernizuoti centrinės miesto dalies gatvių tinklą:
</t>
        </r>
        <r>
          <rPr>
            <sz val="9"/>
            <color indexed="81"/>
            <rFont val="Tahoma"/>
            <family val="2"/>
            <charset val="186"/>
          </rPr>
          <t> kapitališkai  suremontuoti Pilies tiltą per Danės upę;
 rekonstruoti Daržų g. ir kitas senamiesčio gatves;
 rekonstruoti Kūlių Vartų g., Galinio Pylimo g. ir Taikos pr. sankryžą;
 nutiesti Bastionų g. ir pastatyti naują tiltą per Danės upę;
 įrengti įvažiuojamąjį kelią į  Klaipėdos piliavietės teritoriją</t>
        </r>
        <r>
          <rPr>
            <b/>
            <sz val="9"/>
            <color indexed="81"/>
            <rFont val="Tahoma"/>
            <family val="2"/>
            <charset val="186"/>
          </rPr>
          <t xml:space="preserve">
</t>
        </r>
        <r>
          <rPr>
            <sz val="9"/>
            <color indexed="81"/>
            <rFont val="Tahoma"/>
            <family val="2"/>
            <charset val="186"/>
          </rPr>
          <t xml:space="preserve">
</t>
        </r>
      </text>
    </comment>
    <comment ref="F15" authorId="0" shapeId="0">
      <text>
        <r>
          <rPr>
            <b/>
            <sz val="9"/>
            <color indexed="81"/>
            <rFont val="Tahoma"/>
            <family val="2"/>
            <charset val="186"/>
          </rPr>
          <t>P2.1.2.8</t>
        </r>
        <r>
          <rPr>
            <sz val="9"/>
            <color indexed="81"/>
            <rFont val="Tahoma"/>
            <family val="2"/>
            <charset val="186"/>
          </rPr>
          <t xml:space="preserve">
Centrinėje miesto dalyje suformuoti pėsčiųjų takų, zonų ir gatvių tinklą </t>
        </r>
      </text>
    </comment>
    <comment ref="E17" authorId="0" shapeId="0">
      <text>
        <r>
          <rPr>
            <b/>
            <sz val="9"/>
            <color indexed="81"/>
            <rFont val="Tahoma"/>
            <family val="2"/>
            <charset val="186"/>
          </rPr>
          <t>SPG protokolas 2016-09-23 Nr. STR-12</t>
        </r>
        <r>
          <rPr>
            <sz val="9"/>
            <color indexed="81"/>
            <rFont val="Tahoma"/>
            <family val="2"/>
            <charset val="186"/>
          </rPr>
          <t xml:space="preserve">
dėl Bastionų g. tiesimo</t>
        </r>
      </text>
    </comment>
    <comment ref="F18" authorId="0" shapeId="0">
      <text>
        <r>
          <rPr>
            <b/>
            <sz val="9"/>
            <color indexed="81"/>
            <rFont val="Tahoma"/>
            <family val="2"/>
            <charset val="186"/>
          </rPr>
          <t>P2.1.2.8</t>
        </r>
        <r>
          <rPr>
            <sz val="9"/>
            <color indexed="81"/>
            <rFont val="Tahoma"/>
            <family val="2"/>
            <charset val="186"/>
          </rPr>
          <t xml:space="preserve">
Centrinėje miesto dalyje suformuoti pėsčiųjų takų, zonų ir gatvių tinklą </t>
        </r>
      </text>
    </comment>
    <comment ref="F21" authorId="0" shapeId="0">
      <text>
        <r>
          <rPr>
            <b/>
            <sz val="9"/>
            <color indexed="81"/>
            <rFont val="Tahoma"/>
            <family val="2"/>
            <charset val="186"/>
          </rPr>
          <t xml:space="preserve">P2.1.2.8
</t>
        </r>
        <r>
          <rPr>
            <sz val="9"/>
            <color indexed="81"/>
            <rFont val="Tahoma"/>
            <family val="2"/>
            <charset val="186"/>
          </rPr>
          <t xml:space="preserve">Centrinėje miesto dalyje suformuoti pėsčiųjų takų, zonų ir gatvių tinklą </t>
        </r>
      </text>
    </comment>
    <comment ref="J28" authorId="0" shapeId="0">
      <text>
        <r>
          <rPr>
            <sz val="9"/>
            <color indexed="81"/>
            <rFont val="Tahoma"/>
            <family val="2"/>
            <charset val="186"/>
          </rPr>
          <t xml:space="preserve">Kt lėšos (47352,87 Eur ):                                                                                    
98500,00 Lt  - ( 28527,57 Eur) Paramos sutartis 2008-10-06 Nr. J14-48               UAB "Baltijos Aktima";    
60000 Lt - (17377,20 Eur) Paramos sutartis 2014-09-26  Nr.  J9-1095                  UAB "Res novella",          
5000 Lt - (1448,10 Eur) Paramos sutartis 2014-09-24 Nr. J9-1089  Aistė Budreikienė                                                                                                                                   
</t>
        </r>
      </text>
    </comment>
    <comment ref="F38" authorId="0" shapeId="0">
      <text>
        <r>
          <rPr>
            <b/>
            <sz val="9"/>
            <color indexed="81"/>
            <rFont val="Tahoma"/>
            <family val="2"/>
            <charset val="186"/>
          </rPr>
          <t xml:space="preserve">KSP 2.1.2.13 Modernizuoti šiaurinės miesto dalies gatvių tinklą:
</t>
        </r>
        <r>
          <rPr>
            <sz val="9"/>
            <color indexed="81"/>
            <rFont val="Tahoma"/>
            <family val="2"/>
            <charset val="186"/>
          </rPr>
          <t xml:space="preserve"> rekonstruoti įvažiuojamąjį kelią į miestą per Tauralaukį (Pajūrio g.);
 rekonstruoti Utenos, Pakruojo, Radviliškio, Rokiškio g. įrengiant pratęsimą iki Šiaurės pr.; 
 rekonstruoti prioritetines Tauralaukio gyvenamųjų kvartalų gatves
</t>
        </r>
      </text>
    </comment>
    <comment ref="S42" authorId="0" shapeId="0">
      <text>
        <r>
          <rPr>
            <sz val="9"/>
            <color indexed="81"/>
            <rFont val="Tahoma"/>
            <family val="2"/>
            <charset val="186"/>
          </rPr>
          <t xml:space="preserve">2020 – 2022 m. siūloma įrengti likusias gatves (Žvaigždžių g., Vėjo g. II-ąjį etapą, Slengių g., Arimų g. atkarpą iki Slengių g., Griaustinio g., Lietaus g., Vaivorykštės g.). </t>
        </r>
      </text>
    </comment>
    <comment ref="E46" authorId="0" shapeId="0">
      <text>
        <r>
          <rPr>
            <b/>
            <sz val="9"/>
            <color indexed="81"/>
            <rFont val="Tahoma"/>
            <family val="2"/>
            <charset val="186"/>
          </rPr>
          <t>SPG protokolas 2016-09-23 Nr. STR-12</t>
        </r>
        <r>
          <rPr>
            <sz val="9"/>
            <color indexed="81"/>
            <rFont val="Tahoma"/>
            <family val="2"/>
            <charset val="186"/>
          </rPr>
          <t xml:space="preserve">
</t>
        </r>
      </text>
    </comment>
    <comment ref="F53" authorId="0" shapeId="0">
      <text>
        <r>
          <rPr>
            <b/>
            <sz val="9"/>
            <color indexed="81"/>
            <rFont val="Tahoma"/>
            <family val="2"/>
            <charset val="186"/>
          </rPr>
          <t xml:space="preserve">KSP 2.1.2.11 Modernizuoti šiaurės–pietų transporto koridorių gatvių tinklą:
</t>
        </r>
        <r>
          <rPr>
            <sz val="9"/>
            <color indexed="81"/>
            <rFont val="Tahoma"/>
            <family val="2"/>
            <charset val="186"/>
          </rPr>
          <t> rekonstruoti Minijos g. nuo Baltijos pr. iki Jūrininkų pr.;
 rekonstruoti Tilžės g. nuo Šilutės pl. iki geležinkelio pervažos, pertvarkant žiedinę Mokyklos g. ir Šilutės pl. sankryžą; 
 rekonstruoti Taikos pr. nuo Sausio 15 osios g. iki Kauno g.;
 nutiesti Taikos pr. 2-ą juostą nuo Smiltelės g. iki Kairių g.;
 nutiesti Šilutės pl. tęsinį iki pietinio aplinkkelio</t>
        </r>
        <r>
          <rPr>
            <b/>
            <sz val="9"/>
            <color indexed="81"/>
            <rFont val="Tahoma"/>
            <family val="2"/>
            <charset val="186"/>
          </rPr>
          <t xml:space="preserve">
</t>
        </r>
        <r>
          <rPr>
            <sz val="9"/>
            <color indexed="81"/>
            <rFont val="Tahoma"/>
            <family val="2"/>
            <charset val="186"/>
          </rPr>
          <t xml:space="preserve">
</t>
        </r>
      </text>
    </comment>
    <comment ref="M55" authorId="0" shapeId="0">
      <text>
        <r>
          <rPr>
            <b/>
            <sz val="9"/>
            <color indexed="81"/>
            <rFont val="Tahoma"/>
            <family val="2"/>
            <charset val="186"/>
          </rPr>
          <t>minusuotas likutis</t>
        </r>
        <r>
          <rPr>
            <sz val="9"/>
            <color indexed="81"/>
            <rFont val="Tahoma"/>
            <family val="2"/>
            <charset val="186"/>
          </rPr>
          <t xml:space="preserve">
</t>
        </r>
      </text>
    </comment>
    <comment ref="S64" authorId="0" shapeId="0">
      <text>
        <r>
          <rPr>
            <sz val="9"/>
            <color indexed="81"/>
            <rFont val="Tahoma"/>
            <family val="2"/>
            <charset val="186"/>
          </rPr>
          <t xml:space="preserve">parengta vienos perėjos techninis projektas 
</t>
        </r>
      </text>
    </comment>
    <comment ref="E67" authorId="0" shapeId="0">
      <text>
        <r>
          <rPr>
            <b/>
            <sz val="9"/>
            <color indexed="81"/>
            <rFont val="Tahoma"/>
            <family val="2"/>
            <charset val="186"/>
          </rPr>
          <t>Koreguojamas pavadinimas:</t>
        </r>
        <r>
          <rPr>
            <sz val="9"/>
            <color indexed="81"/>
            <rFont val="Tahoma"/>
            <family val="2"/>
            <charset val="186"/>
          </rPr>
          <t xml:space="preserve"> buvo Šilutės plento rekonstravimas: (I etapas – nuo Tilžės g. iki Kauno g.; II etapas – nuo Kauno g. iki Dubysos g.)</t>
        </r>
      </text>
    </comment>
    <comment ref="J68" authorId="0" shapeId="0">
      <text>
        <r>
          <rPr>
            <sz val="9"/>
            <color indexed="81"/>
            <rFont val="Tahoma"/>
            <family val="2"/>
            <charset val="186"/>
          </rPr>
          <t>Gyventojų lėšos</t>
        </r>
      </text>
    </comment>
    <comment ref="F72" authorId="0" shapeId="0">
      <text>
        <r>
          <rPr>
            <b/>
            <sz val="9"/>
            <color indexed="81"/>
            <rFont val="Tahoma"/>
            <family val="2"/>
            <charset val="186"/>
          </rPr>
          <t xml:space="preserve">KSP 2.1.2.15 Pagerinti susisiekimą su  rekreacinėmis  pajūrio teritorijomis:
 </t>
        </r>
        <r>
          <rPr>
            <sz val="9"/>
            <color indexed="81"/>
            <rFont val="Tahoma"/>
            <family val="2"/>
            <charset val="186"/>
          </rPr>
          <t>rekonstruoti Pamario g. ir jos priklausinius, pritaikant turizmui;
 nutiesti kelią nuo Medelyno g. ties Labrenciškėmis iki Girulių (Pamario g.)</t>
        </r>
        <r>
          <rPr>
            <b/>
            <sz val="9"/>
            <color indexed="81"/>
            <rFont val="Tahoma"/>
            <family val="2"/>
            <charset val="186"/>
          </rPr>
          <t xml:space="preserve">
</t>
        </r>
        <r>
          <rPr>
            <sz val="9"/>
            <color indexed="81"/>
            <rFont val="Tahoma"/>
            <family val="2"/>
            <charset val="186"/>
          </rPr>
          <t xml:space="preserve">
</t>
        </r>
      </text>
    </comment>
    <comment ref="J76" authorId="0" shapeId="0">
      <text>
        <r>
          <rPr>
            <sz val="9"/>
            <color indexed="81"/>
            <rFont val="Tahoma"/>
            <family val="2"/>
            <charset val="186"/>
          </rPr>
          <t xml:space="preserve">AB „Klaipėdos nafta“ skirtia tikslines lėšas 175.000 Eur 
</t>
        </r>
      </text>
    </comment>
    <comment ref="E80" authorId="0" shapeId="0">
      <text>
        <r>
          <rPr>
            <sz val="9"/>
            <color indexed="81"/>
            <rFont val="Tahoma"/>
            <family val="2"/>
            <charset val="186"/>
          </rPr>
          <t>SPG protokolas 2016-09-23 Nr. STR-12</t>
        </r>
      </text>
    </comment>
    <comment ref="E85" authorId="0" shapeId="0">
      <text>
        <r>
          <rPr>
            <b/>
            <sz val="9"/>
            <color indexed="81"/>
            <rFont val="Tahoma"/>
            <family val="2"/>
            <charset val="186"/>
          </rPr>
          <t xml:space="preserve">SPG protokolas 2016-09-23 Nr. STR-12, </t>
        </r>
        <r>
          <rPr>
            <sz val="9"/>
            <color indexed="81"/>
            <rFont val="Tahoma"/>
            <family val="2"/>
            <charset val="186"/>
          </rPr>
          <t>Dėl buvusios gatvės rekonstrukcijos į dviračių taką, gyventojai, norėdami patekti į gyvenamąsias teritorijas priversti važiuoti dviračių taku, už ką yra baudžiami. Vadovaujantis 2015 m. balandžio 14 d. infrastruktūros sutartimi Nr. J9-656, 2015 m. buvo parengtas statybos projektas. Gyventojai sutinka prisidėti 10 tūkst. eurų.</t>
        </r>
      </text>
    </comment>
    <comment ref="F89" authorId="0" shapeId="0">
      <text>
        <r>
          <rPr>
            <b/>
            <sz val="9"/>
            <color indexed="81"/>
            <rFont val="Tahoma"/>
            <family val="2"/>
            <charset val="186"/>
          </rPr>
          <t>KSP 2.1.2.14 Modernizuoti rytų–vakarų krypties gatvių tinklą:</t>
        </r>
        <r>
          <rPr>
            <sz val="9"/>
            <color indexed="81"/>
            <rFont val="Tahoma"/>
            <family val="2"/>
            <charset val="186"/>
          </rPr>
          <t xml:space="preserve">
 rekonstruoti Joniškės g.;
 nutiesti Statybininkų pr. tęsinį nuo Šilutės pl. per LEZ teritoriją iki 141 kelio;
 rekonstruoti Klemiškės g.;
 įrengti Kauno gatvės tęsinį iki Palangos plento
</t>
        </r>
      </text>
    </comment>
    <comment ref="F103" authorId="0" shapeId="0">
      <text>
        <r>
          <rPr>
            <b/>
            <sz val="10"/>
            <color indexed="81"/>
            <rFont val="Tahoma"/>
            <family val="2"/>
            <charset val="186"/>
          </rPr>
          <t xml:space="preserve">KSP 2.2.1.2. Plėtoti bendrus poreikius atitinkančią susisiekimo infrastruktūrą:
</t>
        </r>
        <r>
          <rPr>
            <sz val="10"/>
            <color indexed="81"/>
            <rFont val="Tahoma"/>
            <family val="2"/>
            <charset val="186"/>
          </rPr>
          <t xml:space="preserve"> parengti galimybių studiją ir projektinius pasiūlymus dėl Švyturio g. rekonstrukcijos;
 modernizuoti Klaipėdos valstybinio jūrų uosto centrinio įvado jungtį rekonstruojant Baltijos pr. su žiedinėmis sankryžomis;
 įrengti dviejų lygių sankryžą tarp Vilniaus g. ir Pramonės g.;
 nutiesti pietinę jungtį tarp Klaipėdos valstybinio jūrų uosto ir IXB transporto koridoriaus
</t>
        </r>
        <r>
          <rPr>
            <sz val="9"/>
            <color indexed="81"/>
            <rFont val="Tahoma"/>
            <family val="2"/>
            <charset val="186"/>
          </rPr>
          <t xml:space="preserve">
</t>
        </r>
      </text>
    </comment>
    <comment ref="F119" authorId="0" shapeId="0">
      <text>
        <r>
          <rPr>
            <b/>
            <sz val="9"/>
            <color indexed="81"/>
            <rFont val="Tahoma"/>
            <family val="2"/>
            <charset val="186"/>
          </rPr>
          <t xml:space="preserve">KSP 2.1.2.3 </t>
        </r>
        <r>
          <rPr>
            <sz val="9"/>
            <color indexed="81"/>
            <rFont val="Tahoma"/>
            <family val="2"/>
            <charset val="186"/>
          </rPr>
          <t xml:space="preserve">
Formuoti patogų gyventojams viešojo transporto tinklą, jį optimizuojant atsižvelgus į reguliarių keleivių srautų tyrimus</t>
        </r>
      </text>
    </comment>
    <comment ref="U124" authorId="1" shapeId="0">
      <text>
        <r>
          <rPr>
            <b/>
            <sz val="9"/>
            <color indexed="81"/>
            <rFont val="Tahoma"/>
            <family val="2"/>
            <charset val="186"/>
          </rPr>
          <t>Saulina Paulauskiene:</t>
        </r>
        <r>
          <rPr>
            <sz val="9"/>
            <color indexed="81"/>
            <rFont val="Tahoma"/>
            <family val="2"/>
            <charset val="186"/>
          </rPr>
          <t xml:space="preserve">
faktas nuo 2016-08-31 iki 2017-08-31</t>
        </r>
      </text>
    </comment>
    <comment ref="U125" authorId="1" shapeId="0">
      <text>
        <r>
          <rPr>
            <b/>
            <sz val="9"/>
            <color indexed="81"/>
            <rFont val="Tahoma"/>
            <family val="2"/>
            <charset val="186"/>
          </rPr>
          <t>Saulina Paulauskiene:</t>
        </r>
        <r>
          <rPr>
            <sz val="9"/>
            <color indexed="81"/>
            <rFont val="Tahoma"/>
            <family val="2"/>
            <charset val="186"/>
          </rPr>
          <t xml:space="preserve">
faktas nuo 2016-08-31 iki 2017-08-31</t>
        </r>
      </text>
    </comment>
    <comment ref="N130" authorId="1" shapeId="0">
      <text>
        <r>
          <rPr>
            <b/>
            <sz val="9"/>
            <color indexed="81"/>
            <rFont val="Tahoma"/>
            <family val="2"/>
            <charset val="186"/>
          </rPr>
          <t>Saulina Paulauskiene:</t>
        </r>
        <r>
          <rPr>
            <sz val="9"/>
            <color indexed="81"/>
            <rFont val="Tahoma"/>
            <family val="2"/>
            <charset val="186"/>
          </rPr>
          <t xml:space="preserve">
bus įkelta 2018 metų pavasarį 400,0 tūkst. iš transporto kompensacijų.</t>
        </r>
      </text>
    </comment>
    <comment ref="P141" authorId="0" shapeId="0">
      <text>
        <r>
          <rPr>
            <sz val="9"/>
            <color indexed="81"/>
            <rFont val="Tahoma"/>
            <family val="2"/>
            <charset val="186"/>
          </rPr>
          <t xml:space="preserve">iš viso 2018-2020 m. projekto vertė 1 063 539 eur 
</t>
        </r>
      </text>
    </comment>
    <comment ref="U141" authorId="0" shapeId="0">
      <text>
        <r>
          <rPr>
            <sz val="9"/>
            <color indexed="81"/>
            <rFont val="Tahoma"/>
            <family val="2"/>
            <charset val="186"/>
          </rPr>
          <t xml:space="preserve">iš viso bus integruota iki 2020 m.  205 vieš. transporto priemonių
</t>
        </r>
      </text>
    </comment>
    <comment ref="S142" authorId="0" shapeId="0">
      <text>
        <r>
          <rPr>
            <sz val="9"/>
            <color indexed="81"/>
            <rFont val="Tahoma"/>
            <family val="2"/>
            <charset val="186"/>
          </rPr>
          <t xml:space="preserve">(tik.  KMSA dalis) </t>
        </r>
      </text>
    </comment>
    <comment ref="E156" authorId="0" shapeId="0">
      <text>
        <r>
          <rPr>
            <sz val="9"/>
            <color indexed="81"/>
            <rFont val="Tahoma"/>
            <family val="2"/>
            <charset val="186"/>
          </rPr>
          <t>Projektas vykdomas kartu su Autobusų parku</t>
        </r>
      </text>
    </comment>
    <comment ref="F162" authorId="0" shapeId="0">
      <text>
        <r>
          <rPr>
            <b/>
            <sz val="9"/>
            <color indexed="81"/>
            <rFont val="Tahoma"/>
            <family val="2"/>
            <charset val="186"/>
          </rPr>
          <t>P2.1.2.9</t>
        </r>
        <r>
          <rPr>
            <sz val="9"/>
            <color indexed="81"/>
            <rFont val="Tahoma"/>
            <family val="2"/>
            <charset val="186"/>
          </rPr>
          <t xml:space="preserve">
Pagerinti miesto transporto susisiekimo informacinę sistemą, mažinant automobilių ridą reikiamam objektui surasti </t>
        </r>
      </text>
    </comment>
    <comment ref="S168" authorId="0" shapeId="0">
      <text>
        <r>
          <rPr>
            <sz val="9"/>
            <color indexed="81"/>
            <rFont val="Tahoma"/>
            <family val="2"/>
            <charset val="186"/>
          </rPr>
          <t>Pagal projektą "Informacinės kelio ženklų sistemos įrengimas", pabaiga 2018 m.</t>
        </r>
      </text>
    </comment>
    <comment ref="S169" authorId="0" shapeId="0">
      <text>
        <r>
          <rPr>
            <sz val="9"/>
            <color indexed="81"/>
            <rFont val="Tahoma"/>
            <family val="2"/>
            <charset val="186"/>
          </rPr>
          <t xml:space="preserve">Pagal sutartį "Dekoratyvinių kelio ženklų stovų įrengimas", pabaiga 2018 m. </t>
        </r>
      </text>
    </comment>
    <comment ref="M182" authorId="0" shapeId="0">
      <text>
        <r>
          <rPr>
            <sz val="9"/>
            <color indexed="81"/>
            <rFont val="Tahoma"/>
            <family val="2"/>
            <charset val="186"/>
          </rPr>
          <t>Patobulinta ir ekploatuojama programėlė (su start/stop funkcija) išmaniesiems įrenginiais stovėjimo mokesčiui apmokėti, 12 tūkst. eur SB(VR);
Įrengta bankinių kortelių skaitytuvų stovėjimo bilietų automatuose 10 vnt. 30 tūkst. eur SB(VR)</t>
        </r>
      </text>
    </comment>
    <comment ref="Q182" authorId="0" shapeId="0">
      <text>
        <r>
          <rPr>
            <sz val="9"/>
            <color indexed="81"/>
            <rFont val="Tahoma"/>
            <family val="2"/>
            <charset val="186"/>
          </rPr>
          <t>Patobulinta ir ekploatuojama programėlė (su start/stop funkcija) išmaniesiems įrenginiais stovėjimo mokesčiui apmokėti, 12 tūkst. eur SB(VR);</t>
        </r>
      </text>
    </comment>
    <comment ref="T187" authorId="0" shapeId="0">
      <text>
        <r>
          <rPr>
            <sz val="9"/>
            <color indexed="81"/>
            <rFont val="Tahoma"/>
            <family val="2"/>
            <charset val="186"/>
          </rPr>
          <t>Apšviesta pėsčiųjų perėjų  (2017 m. S. Dariaus ir S. Girėno g. ( ties kolegija  ir prie pesčiųjų tilto per geležinkelį ir Šaulių g.), Liepų g. 28 ir 75, Liepojos g. (prie Šiltnamių stotelės ir prie Luizos stotelės), Šiaurės pr. (ties Universiteto g.) , Laukininkų g. 54 ir 11, I. Simonaitytės g. 4,7 ir 8, Šiaulių g. 11, Minijos g. /Nendrių g. sankryža, Kretingos g. 48, 56, 97, prie Šiltanmių g./Kretingos g., Šviesos/Kretingos g. sankryžų), sk.</t>
        </r>
      </text>
    </comment>
    <comment ref="S194" authorId="0" shapeId="0">
      <text>
        <r>
          <rPr>
            <sz val="9"/>
            <color indexed="81"/>
            <rFont val="Tahoma"/>
            <family val="2"/>
            <charset val="186"/>
          </rPr>
          <t xml:space="preserve">2015 m. pasirašytos </t>
        </r>
        <r>
          <rPr>
            <b/>
            <sz val="9"/>
            <color indexed="81"/>
            <rFont val="Tahoma"/>
            <family val="2"/>
            <charset val="186"/>
          </rPr>
          <t xml:space="preserve">2 </t>
        </r>
        <r>
          <rPr>
            <sz val="9"/>
            <color indexed="81"/>
            <rFont val="Tahoma"/>
            <family val="2"/>
            <charset val="186"/>
          </rPr>
          <t xml:space="preserve">greičio matuoklų nuomos sutartys, galioja 36 mėn.;
2017-10-09 pasirašytos </t>
        </r>
        <r>
          <rPr>
            <b/>
            <sz val="9"/>
            <color indexed="81"/>
            <rFont val="Tahoma"/>
            <family val="2"/>
            <charset val="186"/>
          </rPr>
          <t>3</t>
        </r>
        <r>
          <rPr>
            <sz val="9"/>
            <color indexed="81"/>
            <rFont val="Tahoma"/>
            <family val="2"/>
            <charset val="186"/>
          </rPr>
          <t xml:space="preserve"> greičio matuoklių nuomos sutartys, galioja 35 mėn.;
2017-10 derinamos sąlygos dėl </t>
        </r>
        <r>
          <rPr>
            <b/>
            <sz val="9"/>
            <color indexed="81"/>
            <rFont val="Tahoma"/>
            <family val="2"/>
            <charset val="186"/>
          </rPr>
          <t>2</t>
        </r>
        <r>
          <rPr>
            <sz val="9"/>
            <color indexed="81"/>
            <rFont val="Tahoma"/>
            <family val="2"/>
            <charset val="186"/>
          </rPr>
          <t xml:space="preserve"> greičio matuoklių įsigijimo </t>
        </r>
      </text>
    </comment>
    <comment ref="F198" authorId="0" shapeId="0">
      <text>
        <r>
          <rPr>
            <b/>
            <sz val="9"/>
            <color indexed="81"/>
            <rFont val="Tahoma"/>
            <family val="2"/>
            <charset val="186"/>
          </rPr>
          <t xml:space="preserve">KSP 2.1.2.10 </t>
        </r>
        <r>
          <rPr>
            <sz val="9"/>
            <color indexed="81"/>
            <rFont val="Tahoma"/>
            <family val="2"/>
            <charset val="186"/>
          </rPr>
          <t xml:space="preserve">Parengti ir įdiegti koordinuotą šviesoforų reguliavimo ir valdymo sistemą </t>
        </r>
      </text>
    </comment>
    <comment ref="F203" authorId="0" shapeId="0">
      <text>
        <r>
          <rPr>
            <b/>
            <sz val="9"/>
            <color indexed="81"/>
            <rFont val="Tahoma"/>
            <family val="2"/>
            <charset val="186"/>
          </rPr>
          <t xml:space="preserve">2.1.2.5. </t>
        </r>
        <r>
          <rPr>
            <sz val="9"/>
            <color indexed="81"/>
            <rFont val="Tahoma"/>
            <family val="2"/>
            <charset val="186"/>
          </rPr>
          <t xml:space="preserve">Sudaryti sąlygas naujų ekologiškų viešojo transporto rūšių atsiradimui
</t>
        </r>
      </text>
    </comment>
    <comment ref="S203" authorId="0" shapeId="0">
      <text>
        <r>
          <rPr>
            <sz val="9"/>
            <color indexed="81"/>
            <rFont val="Tahoma"/>
            <family val="2"/>
            <charset val="186"/>
          </rPr>
          <t xml:space="preserve">2018 metais – Galimybių studija ir darbo užmokestis. Bendra suma: 245 300, ES - 200 000, SB - 24 530.
2019 metais – Techninis projektas, VPP konkurso medžiagos paruošimas, darbo užmokestis. Bendra suma: 339 800, ES – 305 820, SB – 33 980.
2020 metais – Pirkimo dokumentų elektriniams autobusams paruošimas, darbo užmokestis. Bendra suma: 66 800, ES – 60 120, SB – 6 680.
</t>
        </r>
      </text>
    </comment>
    <comment ref="F206" authorId="0" shapeId="0">
      <text>
        <r>
          <rPr>
            <b/>
            <sz val="9"/>
            <color indexed="81"/>
            <rFont val="Tahoma"/>
            <family val="2"/>
            <charset val="186"/>
          </rPr>
          <t>2.1.2.5.</t>
        </r>
        <r>
          <rPr>
            <sz val="9"/>
            <color indexed="81"/>
            <rFont val="Tahoma"/>
            <family val="2"/>
            <charset val="186"/>
          </rPr>
          <t xml:space="preserve"> Sudaryti sąlygas naujų ekologiškų viešojo transporto rūšių atsiradimui</t>
        </r>
      </text>
    </comment>
    <comment ref="E209" authorId="0" shapeId="0">
      <text>
        <r>
          <rPr>
            <sz val="9"/>
            <color indexed="81"/>
            <rFont val="Tahoma"/>
            <family val="2"/>
            <charset val="186"/>
          </rPr>
          <t>Priemonė įtraukta pagal darnaus judumo priemonių planą, el. paštu</t>
        </r>
      </text>
    </comment>
    <comment ref="F209" authorId="0" shapeId="0">
      <text>
        <r>
          <rPr>
            <b/>
            <sz val="9"/>
            <color indexed="81"/>
            <rFont val="Tahoma"/>
            <family val="2"/>
            <charset val="186"/>
          </rPr>
          <t xml:space="preserve">2.1.2.7 </t>
        </r>
        <r>
          <rPr>
            <sz val="9"/>
            <color indexed="81"/>
            <rFont val="Tahoma"/>
            <family val="2"/>
            <charset val="186"/>
          </rPr>
          <t xml:space="preserve">Vystyti dviračių, pėsčiųjų takų ir gatvių sistemą didinant tinklo integralumą, rišlumą ir kokybę </t>
        </r>
        <r>
          <rPr>
            <b/>
            <sz val="9"/>
            <color indexed="81"/>
            <rFont val="Tahoma"/>
            <family val="2"/>
            <charset val="186"/>
          </rPr>
          <t xml:space="preserve">2.1.2.8 </t>
        </r>
        <r>
          <rPr>
            <sz val="9"/>
            <color indexed="81"/>
            <rFont val="Tahoma"/>
            <family val="2"/>
            <charset val="186"/>
          </rPr>
          <t>Centrinėje miesto dalyje suformuoti pėsčiųjų takų, zonų ir gatvių tinklą 2.1.2.7</t>
        </r>
      </text>
    </comment>
    <comment ref="S209" authorId="0" shapeId="0">
      <text>
        <r>
          <rPr>
            <sz val="9"/>
            <color indexed="81"/>
            <rFont val="Tahoma"/>
            <family val="2"/>
            <charset val="186"/>
          </rPr>
          <t>2019 m. – 50 000 eurų iš SB techninio projekto parengimui, 2020 m. – 850 000 eurų iš ES ir 150 000 eurų iš SB projekto įgyvendinimui.</t>
        </r>
      </text>
    </comment>
    <comment ref="F212" authorId="0" shapeId="0">
      <text>
        <r>
          <rPr>
            <b/>
            <sz val="9"/>
            <color indexed="81"/>
            <rFont val="Tahoma"/>
            <family val="2"/>
            <charset val="186"/>
          </rPr>
          <t xml:space="preserve">KSP 2.1.2.2.
</t>
        </r>
        <r>
          <rPr>
            <sz val="9"/>
            <color indexed="81"/>
            <rFont val="Tahoma"/>
            <family val="2"/>
            <charset val="186"/>
          </rPr>
          <t xml:space="preserve">Plėtoti viešojo ir privataus transporto sąveikos sistemą įrengiant transporto priemonių laikymo aikšteles
</t>
        </r>
      </text>
    </comment>
    <comment ref="E213" authorId="0" shapeId="0">
      <text>
        <r>
          <rPr>
            <sz val="9"/>
            <color indexed="81"/>
            <rFont val="Tahoma"/>
            <family val="2"/>
            <charset val="186"/>
          </rPr>
          <t xml:space="preserve"> Klaipėdos miesto savivaldybės administracijos direktorius 2017-08-30 įsakymu Nr. AD1-2155 ,,Dėl elektromobilių įkrovimo stotelių kortelių išdavimo“ 2.2.1 papunkčiu Miesto ūkio departamentui pavedė organizuoti ,,...Klaipėdos miesto savivaldybei priklausančių elektromobilių įkrovimo stotelių eksploatavimą ir priežiūrą...“. Vykdyti elektromobilių įkrovimo stotelių eksploatavimą ir priežiūrą Miesto ūkio departamente nėra kompetentingų specialistų.  
Pažymėtina, kad Klaipėdos mieste šiuo metu įrengtos penkios (Piliavietės aikštelė – 2 vnt., prie savivaldybės pastato – 2 vnt., P&amp;R aikštelėje – 1 vnt.) viešos elektromobilių įkrovimo stotelės, ateityje jų skaičius tik didės. Paskutiniu metu buvo atvejų, kai elektromobilių įkrovimo stotelės sugęsta, o prižiūrėti jas ir eksploatuoti nėra paskirta jokiai įmonei. </t>
        </r>
      </text>
    </comment>
    <comment ref="F213" authorId="0" shapeId="0">
      <text>
        <r>
          <rPr>
            <b/>
            <sz val="9"/>
            <color indexed="81"/>
            <rFont val="Tahoma"/>
            <family val="2"/>
            <charset val="186"/>
          </rPr>
          <t>2.1.2.5.</t>
        </r>
        <r>
          <rPr>
            <sz val="9"/>
            <color indexed="81"/>
            <rFont val="Tahoma"/>
            <family val="2"/>
            <charset val="186"/>
          </rPr>
          <t xml:space="preserve"> Sudaryti sąlygas naujų ekologiškų viešojo transporto rūšių atsiradimui</t>
        </r>
        <r>
          <rPr>
            <b/>
            <sz val="9"/>
            <color indexed="81"/>
            <rFont val="Tahoma"/>
            <family val="2"/>
            <charset val="186"/>
          </rPr>
          <t xml:space="preserve">
</t>
        </r>
        <r>
          <rPr>
            <sz val="9"/>
            <color indexed="81"/>
            <rFont val="Tahoma"/>
            <family val="2"/>
            <charset val="186"/>
          </rPr>
          <t xml:space="preserve">
</t>
        </r>
      </text>
    </comment>
    <comment ref="S213" authorId="0" shapeId="0">
      <text>
        <r>
          <rPr>
            <sz val="9"/>
            <color indexed="81"/>
            <rFont val="Tahoma"/>
            <family val="2"/>
            <charset val="186"/>
          </rPr>
          <t xml:space="preserve">Piliavietės aikštelė – 2 vnt., prie savivaldybės pastato – 2 vnt., P&amp;R aikštelėje – 1 vnt.) </t>
        </r>
      </text>
    </comment>
    <comment ref="W249" authorId="1" shapeId="0">
      <text>
        <r>
          <rPr>
            <b/>
            <sz val="9"/>
            <color indexed="81"/>
            <rFont val="Tahoma"/>
            <family val="2"/>
            <charset val="186"/>
          </rPr>
          <t xml:space="preserve">Regina Intienė:
</t>
        </r>
        <r>
          <rPr>
            <sz val="9"/>
            <color indexed="81"/>
            <rFont val="Tahoma"/>
            <family val="2"/>
            <charset val="186"/>
          </rPr>
          <t>duomenys pateikti vadovaujantis 2017-03-30 Klaipėdos miesto savivaldybės Tarybos sprendimu Nr. T2-69 patvirtintu vietinės reikšmės kelių sąrašu</t>
        </r>
      </text>
    </comment>
    <comment ref="S267" authorId="0" shapeId="0">
      <text>
        <r>
          <rPr>
            <sz val="9"/>
            <color indexed="81"/>
            <rFont val="Tahoma"/>
            <family val="2"/>
            <charset val="186"/>
          </rPr>
          <t xml:space="preserve">UKD 2017 metams pateikė poreikį 2849,8 tūkst. Eur suremontuoti 74 įstaigų kiemus ir privažiavimus. Lėšos paskirstytos per tris metus, 2017-06 29 VS raštaspapildyti priemonės 06.01.04.01.05 „ Kiemų ir privažiuojamųjų kelių prie biudžetinių įstaigų dangos remontas“ rodiklius, įtraukiant Klaipėdos suaugusių gimnaziją (pagal 2017-06-27 VS-3833).
</t>
        </r>
      </text>
    </comment>
    <comment ref="T267" authorId="0" shapeId="0">
      <text>
        <r>
          <rPr>
            <sz val="9"/>
            <color indexed="81"/>
            <rFont val="Tahoma"/>
            <family val="2"/>
            <charset val="186"/>
          </rPr>
          <t xml:space="preserve">2017 m. II pusmetis, naujos įstaigos:
</t>
        </r>
        <r>
          <rPr>
            <b/>
            <sz val="9"/>
            <color indexed="81"/>
            <rFont val="Tahoma"/>
            <family val="2"/>
            <charset val="186"/>
          </rPr>
          <t>1. Klaipėdos suaugusiųjų gimnazija;
2. Klaipėdos Litorinos mokykla;
3. L/d "Želmenėlis"</t>
        </r>
        <r>
          <rPr>
            <sz val="9"/>
            <color indexed="81"/>
            <rFont val="Tahoma"/>
            <family val="2"/>
            <charset val="186"/>
          </rPr>
          <t xml:space="preserve">
1. Baltijos gimnazija;                                                     2. Sendvario gimnazija;                                                3. "Versmės" progimnazija;                                        4. "Aukuro" gimnazija;                                                 5. "Smeltės" progimnazija;                                         6. "Aitvaro" gimnazija;                                               7. "Gilijos" pradinė mokykla;                                     8. "Medeinės" mokykla;                                             9. L/d "Šermukšnėlė";                                               10. L/d "Traukinukas";                                             11. L/d "Želmenėlis";                                                12. L/d "Dobiliukas";                                                13. L/d "Žilvytis";                                                      14. L/d "Boružėlė"'                                                     15. L/d "Volungėlė";                                                 16. L/d "Bitutė";                                                         17. L/d "Pagrandukas";                                            18. L/d "Sakalėlis";                                                    19. L/d " Kregždutė";                                                20. L/d "Pingvinukas";                                             21. L/d "Svirpliukas";                                                22. L/d "Putinėlis";                                                    23. L/d "Klevelis";                                                     24. L/d "Papartėlis";                                                  25. L/d "Alksniukas";                                               26. L/d "Rūta";                                                           27. Moksleivių saviraiškos centras;                                           28. Klaipėdos Adomo Brako dailės mokykla;                                                           29. Klaipėdos vaikų laisvalaikio centras;                                                        30. "Varpelio" mokykla-darželis;    
31. Regos ugdymo centras.
</t>
        </r>
      </text>
    </comment>
    <comment ref="M271" authorId="0" shapeId="0">
      <text>
        <r>
          <rPr>
            <sz val="9"/>
            <color indexed="81"/>
            <rFont val="Tahoma"/>
            <family val="2"/>
            <charset val="186"/>
          </rPr>
          <t>2017-11-29 buvo nustatyta, kad yra nukritusi viena stambiagabaritė Biržos tilto gelžbetoninė konstrukcija– kontrasvoris (vienas iš esamų šešių), išlyginanti atidaromos perdangos pusiausvyrą. Tai viena iš pagrindinių tilto konstrukcijų. Kad atlikti remonto darbus, reikalinga atlikti ekspertizės paslaugas, todėl yra pradėtos viešojo pirkimo procedūros šiai paslaugai pirkti. Dėl šios priežasties prašome  Susisiekimo sistemos priežiūros ir plėtros programos Nr. 6  priemonės 06.01.04.01.05. „Tiltų ir kelio statinių priežiūra“ dalį 2017 metais nepanaudotų savivaldybės biudžeto lėšų sumą (6.000,00 Eur) perkelti į 2018 metus.</t>
        </r>
      </text>
    </comment>
    <comment ref="K286" authorId="0" shapeId="0">
      <text>
        <r>
          <rPr>
            <b/>
            <sz val="9"/>
            <color indexed="81"/>
            <rFont val="Tahoma"/>
            <family val="2"/>
            <charset val="186"/>
          </rPr>
          <t>8655,5 (nėra KPP 4133,2)</t>
        </r>
        <r>
          <rPr>
            <sz val="9"/>
            <color indexed="81"/>
            <rFont val="Tahoma"/>
            <family val="2"/>
            <charset val="186"/>
          </rPr>
          <t xml:space="preserve">
</t>
        </r>
      </text>
    </comment>
    <comment ref="L286" authorId="0" shapeId="0">
      <text>
        <r>
          <rPr>
            <b/>
            <sz val="9"/>
            <color indexed="81"/>
            <rFont val="Tahoma"/>
            <family val="2"/>
            <charset val="186"/>
          </rPr>
          <t xml:space="preserve">13126,7
</t>
        </r>
        <r>
          <rPr>
            <sz val="9"/>
            <color indexed="81"/>
            <rFont val="Tahoma"/>
            <family val="2"/>
            <charset val="186"/>
          </rPr>
          <t xml:space="preserve">
</t>
        </r>
      </text>
    </comment>
    <comment ref="K300" authorId="0" shapeId="0">
      <text>
        <r>
          <rPr>
            <b/>
            <sz val="9"/>
            <color indexed="81"/>
            <rFont val="Tahoma"/>
            <family val="2"/>
            <charset val="186"/>
          </rPr>
          <t xml:space="preserve">20066,8
</t>
        </r>
        <r>
          <rPr>
            <sz val="9"/>
            <color indexed="81"/>
            <rFont val="Tahoma"/>
            <family val="2"/>
            <charset val="186"/>
          </rPr>
          <t xml:space="preserve">
</t>
        </r>
      </text>
    </comment>
  </commentList>
</comments>
</file>

<file path=xl/sharedStrings.xml><?xml version="1.0" encoding="utf-8"?>
<sst xmlns="http://schemas.openxmlformats.org/spreadsheetml/2006/main" count="1692" uniqueCount="450">
  <si>
    <t>Uždavinio kodas</t>
  </si>
  <si>
    <t>Priemonės kodas</t>
  </si>
  <si>
    <t>Priemonės požymis</t>
  </si>
  <si>
    <t>Asignavimų valdytojo kodas</t>
  </si>
  <si>
    <t>Finansavimo šaltinis</t>
  </si>
  <si>
    <t>Iš viso</t>
  </si>
  <si>
    <t>Išlaidoms</t>
  </si>
  <si>
    <t>01</t>
  </si>
  <si>
    <t>Iš viso:</t>
  </si>
  <si>
    <t>02</t>
  </si>
  <si>
    <t>Iš viso uždaviniui:</t>
  </si>
  <si>
    <t>Iš viso tikslui:</t>
  </si>
  <si>
    <t>Finansavimo šaltiniai</t>
  </si>
  <si>
    <t>Produkto kriterijaus</t>
  </si>
  <si>
    <t>Pavadinimas</t>
  </si>
  <si>
    <t>Iš jų darbo užmokesčiui</t>
  </si>
  <si>
    <t>Finansavimo šaltinių suvestinė</t>
  </si>
  <si>
    <t>SAVIVALDYBĖS  LĖŠOS, IŠ VISO:</t>
  </si>
  <si>
    <t>KITI ŠALTINIAI, IŠ VISO:</t>
  </si>
  <si>
    <t>IŠ VISO:</t>
  </si>
  <si>
    <t>Turtui įsigyti ir finansiniams įsipareigojimams vykdyti</t>
  </si>
  <si>
    <t xml:space="preserve"> TIKSLŲ, UŽDAVINIŲ, PRIEMONIŲ, PRIEMONIŲ IŠLAIDŲ IR PRODUKTO KRITERIJŲ SUVESTINĖ</t>
  </si>
  <si>
    <t>Veiklos plano tikslo kodas</t>
  </si>
  <si>
    <r>
      <t xml:space="preserve">Savivaldybės biudžeto lėšos </t>
    </r>
    <r>
      <rPr>
        <b/>
        <sz val="10"/>
        <rFont val="Times New Roman"/>
        <family val="1"/>
        <charset val="186"/>
      </rPr>
      <t>SB</t>
    </r>
  </si>
  <si>
    <r>
      <t xml:space="preserve">Paskolos lėšos </t>
    </r>
    <r>
      <rPr>
        <b/>
        <sz val="10"/>
        <rFont val="Times New Roman"/>
        <family val="1"/>
        <charset val="186"/>
      </rPr>
      <t>SB(P)</t>
    </r>
  </si>
  <si>
    <r>
      <t xml:space="preserve">Europos Sąjungos paramos lėšos </t>
    </r>
    <r>
      <rPr>
        <b/>
        <sz val="10"/>
        <rFont val="Times New Roman"/>
        <family val="1"/>
        <charset val="186"/>
      </rPr>
      <t>ES</t>
    </r>
  </si>
  <si>
    <r>
      <t xml:space="preserve">Klaipėdos valstybinio jūrų uosto direkcijos lėšos </t>
    </r>
    <r>
      <rPr>
        <b/>
        <sz val="10"/>
        <rFont val="Times New Roman"/>
        <family val="1"/>
        <charset val="186"/>
      </rPr>
      <t>KVJUD</t>
    </r>
  </si>
  <si>
    <r>
      <t xml:space="preserve">Valstybės biudžeto lėšos </t>
    </r>
    <r>
      <rPr>
        <b/>
        <sz val="10"/>
        <rFont val="Times New Roman"/>
        <family val="1"/>
        <charset val="186"/>
      </rPr>
      <t>LRVB</t>
    </r>
  </si>
  <si>
    <r>
      <t xml:space="preserve">Kiti finansavimo šaltiniai </t>
    </r>
    <r>
      <rPr>
        <b/>
        <sz val="10"/>
        <rFont val="Times New Roman"/>
        <family val="1"/>
        <charset val="186"/>
      </rPr>
      <t>Kt</t>
    </r>
  </si>
  <si>
    <t>SB</t>
  </si>
  <si>
    <t>06 Susisiekimo sistemos priežiūros ir plėtros programa</t>
  </si>
  <si>
    <t>Papriemonės kodas</t>
  </si>
  <si>
    <t>03</t>
  </si>
  <si>
    <t>SUSISIEKIMO SISTEMOS PRIEŽIŪROS IR PLĖTROS PROGRAMOS (NR. 06)</t>
  </si>
  <si>
    <t>Didinti gatvių tinklo pralaidumą ir užtikrinti jų tankumą</t>
  </si>
  <si>
    <t>Rekonstruoti ir tiesti gatves</t>
  </si>
  <si>
    <t xml:space="preserve"> Užtikrinti patogios viešojo transporto sistemos funkcionavimą</t>
  </si>
  <si>
    <t>04</t>
  </si>
  <si>
    <t>05</t>
  </si>
  <si>
    <t>06</t>
  </si>
  <si>
    <t>07</t>
  </si>
  <si>
    <t>6</t>
  </si>
  <si>
    <t>Eksploatuojama šviesoforų, vnt.</t>
  </si>
  <si>
    <t>Tiltų ir kelio statinių priežiūra</t>
  </si>
  <si>
    <t>Suremontuota asfaltbetonio dangos duobių gatvėse, ha</t>
  </si>
  <si>
    <t>Parduota lengvatinių bilietų, mln. vnt.</t>
  </si>
  <si>
    <t>Viešojo transporto priežiūros ir paslaugų kokybės kontroliavimas</t>
  </si>
  <si>
    <t>5</t>
  </si>
  <si>
    <t>ES</t>
  </si>
  <si>
    <t>Kt</t>
  </si>
  <si>
    <t>Parengtas techninis projektas, vnt.</t>
  </si>
  <si>
    <t>I</t>
  </si>
  <si>
    <t>KVJUD</t>
  </si>
  <si>
    <t>Centrinės miesto dalies gatvių tinklo modernizavimas:</t>
  </si>
  <si>
    <t>Šiaurinės miesto dalies gatvių tinklo modernizavimas:</t>
  </si>
  <si>
    <t>Pajūrio rekreacinių teritorijų gatvių tinklo modernizavimas:</t>
  </si>
  <si>
    <t>Transporto kompensacijų mokėjimas:</t>
  </si>
  <si>
    <t>Asfaltuotų daugiabučių kiemų dangų remontas</t>
  </si>
  <si>
    <t>Patikrinta viešojo transporto priemonių, tūkst. vnt.</t>
  </si>
  <si>
    <t>Prižiūrima tiltų ir viadukų, vnt.</t>
  </si>
  <si>
    <t>1</t>
  </si>
  <si>
    <t>Viešojo transporto paslaugų organizavimas:</t>
  </si>
  <si>
    <t xml:space="preserve">Iš viso  programai:  </t>
  </si>
  <si>
    <t>Pajūrio g. rekonstravimas</t>
  </si>
  <si>
    <t>Taikos pr. nuo Sausios 15-osios g. iki Kauno g. rekonstravimas</t>
  </si>
  <si>
    <t>Pamario gatvės rekonstravimas</t>
  </si>
  <si>
    <t>SB(L)</t>
  </si>
  <si>
    <t>Strateginis tikslas 02. Kurti mieste patrauklią, švarią ir saugią gyvenamąją aplinką</t>
  </si>
  <si>
    <t>Vykdytojas (skyrius / asmuo)</t>
  </si>
  <si>
    <t>Viešosios tvarkos skyrius</t>
  </si>
  <si>
    <t>Miesto gatvių ženklinimas</t>
  </si>
  <si>
    <t>Prižiūrima žvyruotos dangos, ha</t>
  </si>
  <si>
    <t>Paklota ištisinio asfaltbetonio dangos, ha</t>
  </si>
  <si>
    <t>Eksploatuojama prietaisų, vnt.</t>
  </si>
  <si>
    <t>SB(VR)</t>
  </si>
  <si>
    <r>
      <t xml:space="preserve">Vietinių rinkliavų lėšos </t>
    </r>
    <r>
      <rPr>
        <b/>
        <sz val="10"/>
        <rFont val="Times New Roman"/>
        <family val="1"/>
        <charset val="186"/>
      </rPr>
      <t>SB(VR)</t>
    </r>
  </si>
  <si>
    <t>IED Statybos ir infrastruktūros plėtros skyrius</t>
  </si>
  <si>
    <t xml:space="preserve">IED Projektų skyrius </t>
  </si>
  <si>
    <t>Bendri KVJUD ir miesto projektai:</t>
  </si>
  <si>
    <t>MŪD Transporto skyrius</t>
  </si>
  <si>
    <t>MŪD Miesto tvarkymo skyrius</t>
  </si>
  <si>
    <t>SB(VRL)</t>
  </si>
  <si>
    <t>P7</t>
  </si>
  <si>
    <t>P2.1.2.9</t>
  </si>
  <si>
    <t>P9</t>
  </si>
  <si>
    <t>Topografinių nuotraukų, išpildomųjų geodezinių nuotraukų įsigijimas, statinių projektų ekspertizių bei kitos inžinerinės paslaugos</t>
  </si>
  <si>
    <t xml:space="preserve"> - vežėjams už lengvatas turinčių keleivių vežimą</t>
  </si>
  <si>
    <t xml:space="preserve"> - moksleiviams</t>
  </si>
  <si>
    <t xml:space="preserve"> - profesinių mokyklų moksleiviams</t>
  </si>
  <si>
    <t>Įrengta ir pakeista informacinių ženklų, tūkst. vnt.</t>
  </si>
  <si>
    <t>2017-ieji metai</t>
  </si>
  <si>
    <t>Suženklinta gatvių, ha</t>
  </si>
  <si>
    <t>Eksploatuojama greičio matuoklių, vnt.</t>
  </si>
  <si>
    <t>Parengtas paviljono su aikštele techninis projektas, vnt.</t>
  </si>
  <si>
    <t>Medžiagų tyrimas ir kontroliniai bandymai</t>
  </si>
  <si>
    <t>2.1.2.14</t>
  </si>
  <si>
    <t>2.1.2.11</t>
  </si>
  <si>
    <t xml:space="preserve">IED Statybos ir infrastruktūros plėtros </t>
  </si>
  <si>
    <t>2.1.2.15</t>
  </si>
  <si>
    <t>2.1.2.13</t>
  </si>
  <si>
    <t>2.1.2.2</t>
  </si>
  <si>
    <t>2.1.2.12</t>
  </si>
  <si>
    <t>P2.1.2.10</t>
  </si>
  <si>
    <t xml:space="preserve">Savivaldybės biudžetas, iš jo: </t>
  </si>
  <si>
    <t xml:space="preserve">Parengtas techninis projektas, vnt. </t>
  </si>
  <si>
    <t>Planas</t>
  </si>
  <si>
    <t>Rytų ir vakarų krypties gatvių tinklo modernizavimas:</t>
  </si>
  <si>
    <t>Šiaurės ir pietų transporto koridorių gatvių tinklo modernizavimas:</t>
  </si>
  <si>
    <r>
      <rPr>
        <sz val="10"/>
        <rFont val="Times New Roman"/>
        <family val="1"/>
        <charset val="186"/>
      </rPr>
      <t>Vietinių rinkliavų likučio lėšos</t>
    </r>
    <r>
      <rPr>
        <b/>
        <sz val="10"/>
        <rFont val="Times New Roman"/>
        <family val="1"/>
        <charset val="186"/>
      </rPr>
      <t xml:space="preserve"> SB(VRL)</t>
    </r>
  </si>
  <si>
    <r>
      <t xml:space="preserve">Žemės pardavimų likučio lėšos </t>
    </r>
    <r>
      <rPr>
        <b/>
        <sz val="10"/>
        <rFont val="Times New Roman"/>
        <family val="1"/>
        <charset val="186"/>
      </rPr>
      <t>SB(ŽPL)</t>
    </r>
  </si>
  <si>
    <r>
      <t xml:space="preserve">Kelių priežiūros ir plėtros programos lėšos </t>
    </r>
    <r>
      <rPr>
        <b/>
        <sz val="10"/>
        <rFont val="Times New Roman"/>
        <family val="1"/>
        <charset val="186"/>
      </rPr>
      <t>SB(KPP)</t>
    </r>
  </si>
  <si>
    <t>SB(ŽPL)</t>
  </si>
  <si>
    <t>SB(KPP)</t>
  </si>
  <si>
    <t>2018-ieji metai</t>
  </si>
  <si>
    <t>MŪD Miesto tvarkymo sk.</t>
  </si>
  <si>
    <t xml:space="preserve">Ištisinio asfaltbetonio dangos remontas: </t>
  </si>
  <si>
    <t>Kiemų ir privažiuojamųjų kelių  prie biudžetinių įstaigų dangos remontas</t>
  </si>
  <si>
    <t>0,9</t>
  </si>
  <si>
    <t>Asfaltbetonio dangos, žvyruotos dangos ir akmenimis grįstų miesto gatvių dangos remontas</t>
  </si>
  <si>
    <t>Ištisinio asfaltbetonio dangos įrengimas miesto gatvėse ir kiemuose:</t>
  </si>
  <si>
    <t>Eismo reguliavimo infrastruktūros eksploatacija ir įrengimas</t>
  </si>
  <si>
    <t>Mokamo automobilių stovėjimo sistemos mieste kūrimas ir išlaikymas</t>
  </si>
  <si>
    <t>Eismo srautų reguliavimo ir saugumo priemonių įgyvendinimas:</t>
  </si>
  <si>
    <t>Savivaldybės nenaudojamų pastatų uosto plėtros teritorijoje nugriovimas (Strėvos g. 5, 9)</t>
  </si>
  <si>
    <t>100</t>
  </si>
  <si>
    <t>2.1.2.8</t>
  </si>
  <si>
    <t>tūkst. Eur</t>
  </si>
  <si>
    <t xml:space="preserve">Diegti eismo srautų reguliavimo ir saugumo priemones </t>
  </si>
  <si>
    <t xml:space="preserve">Eksploatuojama eismo reguliavimo priemonių, tūkst. vnt. </t>
  </si>
  <si>
    <t xml:space="preserve">Dviračių takų rišlumo didinimas ir dviračių infrastruktūros tobulinimas </t>
  </si>
  <si>
    <t>P2.1.2.3</t>
  </si>
  <si>
    <t xml:space="preserve">Susisiekimo sistemos objektų pritaikymas neįgaliesiems  </t>
  </si>
  <si>
    <t>Neeksploatuojamų požeminių perėjų Šilutės pl. rekonstravimas</t>
  </si>
  <si>
    <t>Privažiuojamojo kelio prie II perkėlos nuo kelio Smiltynė–Nida (rajoninis kelias Nr. 2254) rekonstravimas</t>
  </si>
  <si>
    <t>Apskaitos kodas</t>
  </si>
  <si>
    <t>06.010311</t>
  </si>
  <si>
    <t>06.010131</t>
  </si>
  <si>
    <t>06.010125</t>
  </si>
  <si>
    <t>06.010504</t>
  </si>
  <si>
    <t>06.010109</t>
  </si>
  <si>
    <t>06.010139</t>
  </si>
  <si>
    <t>06.010110</t>
  </si>
  <si>
    <t xml:space="preserve">IED Statybos ir infrastruk. plėtros sk. </t>
  </si>
  <si>
    <t>06.01050100</t>
  </si>
  <si>
    <t>06.010301</t>
  </si>
  <si>
    <t>06.010313</t>
  </si>
  <si>
    <t>06.010411</t>
  </si>
  <si>
    <t>06.010413</t>
  </si>
  <si>
    <t>06.010410</t>
  </si>
  <si>
    <t>06.010312</t>
  </si>
  <si>
    <t>06.010402</t>
  </si>
  <si>
    <t>06.010403</t>
  </si>
  <si>
    <t>06.010144</t>
  </si>
  <si>
    <t>06.010140</t>
  </si>
  <si>
    <t>IED Statybos ir infrastruktūros plėtros sk.</t>
  </si>
  <si>
    <t>06.010150</t>
  </si>
  <si>
    <t>06.010148</t>
  </si>
  <si>
    <t>06.010122</t>
  </si>
  <si>
    <t>06.010149</t>
  </si>
  <si>
    <t>06.010506</t>
  </si>
  <si>
    <t>06.010303</t>
  </si>
  <si>
    <t>06.010412</t>
  </si>
  <si>
    <t>06.010406</t>
  </si>
  <si>
    <t>06.010405</t>
  </si>
  <si>
    <t>06.010401</t>
  </si>
  <si>
    <t>MŪD Transporto sk.</t>
  </si>
  <si>
    <t>Aiškinamojo rašto priedas Nr.3</t>
  </si>
  <si>
    <t>2019-ųjų metų lėšų projektas</t>
  </si>
  <si>
    <t>2019-ieji metai</t>
  </si>
  <si>
    <t xml:space="preserve">Parengtas techninis projektas, vnt.
</t>
  </si>
  <si>
    <t>Atlikta gatvės (571 m) tiesimo darbų (II etapas). Užbaigtumas, proc.</t>
  </si>
  <si>
    <t>6010308</t>
  </si>
  <si>
    <t>Klaipėdos miesto viešojo transporto atnaujinimas (autobusų įsigijimas)</t>
  </si>
  <si>
    <t>Klaipėdos miesto viešojo transporto švieslenčių ir informacinių švieslenčių įrengimas ir atnaujinimas</t>
  </si>
  <si>
    <t xml:space="preserve">Įrengta švieslenčių miesto autobusų stotelėse, vnt.  </t>
  </si>
  <si>
    <t>Suorganizuota renginių, vnt.</t>
  </si>
  <si>
    <t>P2.1.2.5</t>
  </si>
  <si>
    <t>Parengtas projektinis pasiūlymas, vnt.</t>
  </si>
  <si>
    <t>Įrengta neregių vedimo takų, ruožo ilgis (m)</t>
  </si>
  <si>
    <t>Atlikta kelio ženklų, stulpų pažymėjimo šviečiančiomis juostelėmis darbų. Užbaigtumas, proc.</t>
  </si>
  <si>
    <r>
      <rPr>
        <b/>
        <sz val="10"/>
        <rFont val="Times New Roman"/>
        <family val="1"/>
        <charset val="186"/>
      </rPr>
      <t>II etapas.</t>
    </r>
    <r>
      <rPr>
        <sz val="10"/>
        <rFont val="Times New Roman"/>
        <family val="1"/>
        <charset val="186"/>
      </rPr>
      <t xml:space="preserve"> Žiedinės Tilžės g., Mokyklos g. ir Šilutės pl. sankryžos pertvarkymas į šviesoforinę </t>
    </r>
  </si>
  <si>
    <t>Maršrutinių taksi integravimas į viešojo transporto sistemą</t>
  </si>
  <si>
    <t>Įrengta šviesoforų elektroninių laikmačių, vnt.</t>
  </si>
  <si>
    <t>10/10/6</t>
  </si>
  <si>
    <t xml:space="preserve">Atlikta I. Kanto g. 11–17 kiemo aikštelės įrengimo darbų. Užbaigtumas, proc. </t>
  </si>
  <si>
    <t>IED  Statybos ir infrastruktūros plėtros skyrius</t>
  </si>
  <si>
    <t>Kombinuotų kelionių jungčių (PARK&amp;RIDE) įrengimas (šiaurinėje miesto dalyje)</t>
  </si>
  <si>
    <t>120</t>
  </si>
  <si>
    <t>85</t>
  </si>
  <si>
    <t>Įdiegta transporto valdymo sistema. Užbaigtumas, proc.</t>
  </si>
  <si>
    <t>50</t>
  </si>
  <si>
    <r>
      <rPr>
        <b/>
        <sz val="10"/>
        <rFont val="Times New Roman"/>
        <family val="1"/>
        <charset val="186"/>
      </rPr>
      <t>Naujo tilto</t>
    </r>
    <r>
      <rPr>
        <sz val="10"/>
        <rFont val="Times New Roman"/>
        <family val="1"/>
        <charset val="186"/>
      </rPr>
      <t xml:space="preserve"> su pakeliamu mechanizmu per Danę statyba ir prieigų sutvarkymas</t>
    </r>
  </si>
  <si>
    <t>Viešojo transporto (autobusų ir maršrutinių taksi) integravimo sistemos įrangos įsigijimas ir atnaujinimas</t>
  </si>
  <si>
    <t>Baltijos pr. ir Šilutės pl. žiedinės sankryžos rekonstravimas</t>
  </si>
  <si>
    <t>- nuostolių, patirtų vežant keleivius vietinio reguliaraus susisiekimo autobusų maršrutais renginių metu, kompensavimas</t>
  </si>
  <si>
    <t>Statybininkų prospekto tęsinio tiesimas nuo Šilutės pl. per LEZ teritoriją iki 141 kelio: II etapas – Lypkių gatvės ruožo nuo Šilutės plento tiesimas</t>
  </si>
  <si>
    <t>Tilžės g. nuo Šilutės pl. iki geležinkelio pervažos rekonstravimas, pertvarkant žiedinę Mokyklos g. ir Šilutės pl. sankryžą:</t>
  </si>
  <si>
    <t>Nuostolingų maršrutų subsidijavimas priemiesčio maršrutus aptarnaujantiems vežėjams</t>
  </si>
  <si>
    <t>Įsigyta integravimo įrangos, vnt.</t>
  </si>
  <si>
    <t xml:space="preserve">Atlikta Šiaurinio rago teritorijoje esančios aikštelės įrengimo darbų (70 stovėjimo vietų). Užbaigtumas, proc. </t>
  </si>
  <si>
    <t>Apšviesta pėsčiųjų perėjų, vnt</t>
  </si>
  <si>
    <t xml:space="preserve">Privažiuojamojo kelio prie pastato Debreceno g. 48  įrengimas ir pastato aplinkos sutvarkymas </t>
  </si>
  <si>
    <t>Suteikta gatvių dangų, konstruktyvo ir betoninių gaminių kontrolinių bandymų paslaugų. Užbaigtumas, proc.</t>
  </si>
  <si>
    <t>Įrengta dekoratyvinių kelio ženklų, vnt.</t>
  </si>
  <si>
    <t>Eksploatuojama bilietų automatų, vnt.</t>
  </si>
  <si>
    <t>Parengta ir patvirtinta paraiška, vnt.</t>
  </si>
  <si>
    <t>Atlikta kelio įrengimo, aplinkos sutvarkymo darbų. Užbaigtumas, proc.</t>
  </si>
  <si>
    <t>Įrengtas naujas žvejų laivams skirtas slipas (aikštelė, skirta valtims nuleisti ir ištraukti iš vandens). Užbaigtumas, proc.</t>
  </si>
  <si>
    <t xml:space="preserve">Parengtas naujo tilto su pakeliamu mechanizmu statybos techninis projektas, vnt. </t>
  </si>
  <si>
    <t>Kompensuota bilietų moksleiviams, tūkst. vnt.</t>
  </si>
  <si>
    <t>Kompensuota bilietų profesinių mokyklų moksleiviams, tūkst. vnt.</t>
  </si>
  <si>
    <t>Parengtas techninis projektas ir detaliojo plano korekcija, vnt.</t>
  </si>
  <si>
    <t xml:space="preserve">Parengtas rekonstravimo techninis projektas (ruožas nuo Atgimimo aikštės iki Laivų skersgatvio), vnt. </t>
  </si>
  <si>
    <t xml:space="preserve">Parengtas rekonstravimo projektinis pasiūlymas (ruožas nuo Laivų skersgatvio iki Artojų g.), vnt. </t>
  </si>
  <si>
    <t>Parengtas rekonstravimo techninis projektas (ruožas nuo Laivų skersgatvio iki Artojų g.), vnt.</t>
  </si>
  <si>
    <t xml:space="preserve">Atlikta rekonstravimo darbų. Užbaigtumas, proc. </t>
  </si>
  <si>
    <t>Parengtas rekonstravimo techninis projektas, vnt.</t>
  </si>
  <si>
    <t>Atlikta rekonstravimo darbų. Užbaigtumas, proc.</t>
  </si>
  <si>
    <t>Atlikta gatvės (1374 m ) rekonstravimo darbų. Užbaigtumas, proc.</t>
  </si>
  <si>
    <t>Atlikta dviejų požeminių perėjų  rekonstravimo darbų. Užbaigtumas, proc.</t>
  </si>
  <si>
    <t>Atlikta privažiuojamojo kelio (400 m)  rekonstravimo darbų. Užbaigtumas, proc.</t>
  </si>
  <si>
    <t>Atlikta gatvės (169 m) rekonstravimo darbų. Užbaigtumas, proc.</t>
  </si>
  <si>
    <t>Parengta projektų, galimybių studijų, vnt.</t>
  </si>
  <si>
    <t>Įstaigų, kurių kiemuose atlikta asfalto dangos remonto darbų, skaičius</t>
  </si>
  <si>
    <t>Atlikta dviračių takų rišlumą užtikrinančių darbų. Užbaigtumas, proc.</t>
  </si>
  <si>
    <t>Aikštelėje ties Debreceno g. 7 už Šv. Brunono Kverfurtiečio bažnyčios;</t>
  </si>
  <si>
    <t>Kūlių Vartų g. ir Bangų g., Tiltų g., Galinio Pylimo g., Taikos pr. sankryžos rekonstravimas</t>
  </si>
  <si>
    <r>
      <rPr>
        <b/>
        <sz val="10"/>
        <rFont val="Times New Roman"/>
        <family val="1"/>
        <charset val="186"/>
      </rPr>
      <t xml:space="preserve">I etapas. </t>
    </r>
    <r>
      <rPr>
        <sz val="10"/>
        <rFont val="Times New Roman"/>
        <family val="1"/>
        <charset val="186"/>
      </rPr>
      <t>Tilžės g. nuo Šilutės pl. iki geležinkelio pervažos rekonstravimas</t>
    </r>
  </si>
  <si>
    <t>Privažiuojamojo kelio nuo Naikupės g. iki Taikos pr. 66A sklypo pradžios rekonstravimas</t>
  </si>
  <si>
    <t>D2 kategorijos gatvės (akligatvio) tarp sklypų Antrosios Melnragės g. 6 ir Antrosios Melnragės g. 10 tiesimas</t>
  </si>
  <si>
    <t xml:space="preserve">Klaipėdos miesto gatvių pėsčiųjų perėjų kryptinis apšvietimas </t>
  </si>
  <si>
    <t>Parengtas II etapo techninis projektas (Klaipėdos g., Virkučių g., Slengių g., Lietaus g., Vaivorykštės g., Griaustinio g. ir Arimų g.), vnt.</t>
  </si>
  <si>
    <t>Atlikta I etapo rekonstravimo darbų – Pamario g. sankryžos su Prano Lideikio g.  Užbaigtumas, proc.</t>
  </si>
  <si>
    <t>S. b. „Dituva“, s. b. „Tolupis“, s. b. „Vaiteliai“–„Rasa“</t>
  </si>
  <si>
    <t xml:space="preserve"> Maršruto į Lėbartų kapines trasos pratęsimas iki Ramybės stotelės</t>
  </si>
  <si>
    <t>Maršruto „Klaipėdos autobusų stotis–Palangos oro uostas“ kursavimas</t>
  </si>
  <si>
    <t xml:space="preserve">Automobilių stovėjimo aikštelių, kiemų, gatvių, kuriuose suremontuota asfaltbetonio danga, vnt.
</t>
  </si>
  <si>
    <t>Suremontuota duobių kiemuose ir įvažose į juos (paklota asfaltbetonio danga), vnt.</t>
  </si>
  <si>
    <t xml:space="preserve">Įrengta dviračių ir pėsčiųjų takų Smiltynėje. Užbaigtumas, proc. </t>
  </si>
  <si>
    <t>Kompensuota nuostolingų maršrutų, vnt.</t>
  </si>
  <si>
    <r>
      <t xml:space="preserve">Europos Sąjungos paramos lėšos, kurios įtrauktos į Savivaldybės biudžetą </t>
    </r>
    <r>
      <rPr>
        <b/>
        <sz val="10"/>
        <rFont val="Times New Roman"/>
        <family val="1"/>
        <charset val="186"/>
      </rPr>
      <t>SB(ES)</t>
    </r>
  </si>
  <si>
    <t xml:space="preserve">Tomo ir Pylimo gatvių rekonstravimas </t>
  </si>
  <si>
    <t>Įrengta pėsčiųjų ir dviračių takų palei Liepojos g. nuo Dragūnų kvartalo iki Savanorių g. Užbaigtumas, proc.</t>
  </si>
  <si>
    <t>Elektromobilių įkrovimo stotelių įrengimas  Klaipėdos mieste</t>
  </si>
  <si>
    <t xml:space="preserve">Nugriauta pastatų, vnt. </t>
  </si>
  <si>
    <t>Šilutės pl. nuo geležinkelio iki Dubysos g.;</t>
  </si>
  <si>
    <t xml:space="preserve">Nuostolių kompensacijų mokėjimas: </t>
  </si>
  <si>
    <r>
      <t xml:space="preserve">patirtų vykdant keleivinio kelių transporto viešųjų paslaugų </t>
    </r>
    <r>
      <rPr>
        <sz val="10"/>
        <rFont val="Times New Roman"/>
        <family val="1"/>
        <charset val="186"/>
      </rPr>
      <t>vežant keleivius vietinio (miesto) reguliaraus susisiekimo autobusų maršrutais</t>
    </r>
  </si>
  <si>
    <t>Atlikta autobusų stotelės Kretingos g., ties Šiltnamių gatve, rekonstravimo darbų. Užbaigtumas, proc.</t>
  </si>
  <si>
    <t>patirtų įgyvendinant ES Sanglaudos fondų finansuojamus ekologiškų viešojo transporto  priemonių įsigijimo projektus</t>
  </si>
  <si>
    <t>Herkaus Manto g. ruože nuo Lietuvininkų aikštės iki Atgimimo aikštės;</t>
  </si>
  <si>
    <t>Suremontuota gatvių akmens grindinio dangos pagal poreikį senamiesčio gatvėse, ha</t>
  </si>
  <si>
    <t>Parengta galimybių studija, vnt.</t>
  </si>
  <si>
    <t>Baltijos pr.–Šilutės pl. žiede, Baltijos pr. ruože nuo Šilutės pl. iki Taikos pr. (pietinėje pusėje) ir Taikos pr.–Baltijos pr. žiede;</t>
  </si>
  <si>
    <t>Privažiuojamajame kelyje ir aikštelėje prie Klaipėdos miesto savivaldybės kultūros centro Žvejų rūmų;</t>
  </si>
  <si>
    <t>2017 m. patvirtintas asignavimų planas*</t>
  </si>
  <si>
    <t>Paskutinis 2017 m. asignavimų plano pakeitimas**</t>
  </si>
  <si>
    <t>Lėšų poreikis biudžetiniams 
2018-iesiems metams</t>
  </si>
  <si>
    <t>2020-ųjų metų lėšų projektas</t>
  </si>
  <si>
    <t>2020-ieji metai</t>
  </si>
  <si>
    <t>Atlikta gatvės tiesimo darbų. Užbaigtumas, proc.</t>
  </si>
  <si>
    <t>Įrengta stotelių su įvažomis (Vasaros estrados (pietų ir šiaurės kryptys), Rumpiškės, Kooperacijos, Juodkrantės,  Naikupės, Šilutės, Minijos, Aula Magna, Minijos stotelės), vnt.</t>
  </si>
  <si>
    <t>2.1.2.2.</t>
  </si>
  <si>
    <t>IED Projektų skyrius</t>
  </si>
  <si>
    <t>Dalyvavimas projekte „Krovininių dviračių naudojimo mieste skatinimas (Cargo bikes in urban mobility)"</t>
  </si>
  <si>
    <t>2017 m.</t>
  </si>
  <si>
    <t>117</t>
  </si>
  <si>
    <t>2017 m. asignavimų planas</t>
  </si>
  <si>
    <t>2017 m. asignavimų plano pakeitimas</t>
  </si>
  <si>
    <t xml:space="preserve">* pagal Klaipėdos miesto savivaldybės tarybos 2016 m. gruodžio 22 d. sprendimą Nr. T2-290 ir administracijos direktoriaus 2017-03-14 įsakymą AD1-642
</t>
  </si>
  <si>
    <r>
      <t xml:space="preserve">Programų lėšų likučių lėšos </t>
    </r>
    <r>
      <rPr>
        <b/>
        <sz val="10"/>
        <rFont val="Times New Roman"/>
        <family val="1"/>
        <charset val="186"/>
      </rPr>
      <t xml:space="preserve">SB(L) </t>
    </r>
  </si>
  <si>
    <t xml:space="preserve"> Atlikti kasmetinius miesto susisiekimo infrastruktūros objektų priežiūros ir įrengimo darbus</t>
  </si>
  <si>
    <t>Naujų ekologiškų viešojo transporto ir  alternatyvaus judėjimo projektų įgyvendinimas:</t>
  </si>
  <si>
    <t xml:space="preserve">06.010503 </t>
  </si>
  <si>
    <t xml:space="preserve">06.010135 </t>
  </si>
  <si>
    <t>06.010151</t>
  </si>
  <si>
    <t>06.010316</t>
  </si>
  <si>
    <t>06.010152</t>
  </si>
  <si>
    <t xml:space="preserve">06.010153 </t>
  </si>
  <si>
    <t>06.010142</t>
  </si>
  <si>
    <t>06.010154</t>
  </si>
  <si>
    <t>06.010155</t>
  </si>
  <si>
    <t>06.010156</t>
  </si>
  <si>
    <t xml:space="preserve">06.010146 </t>
  </si>
  <si>
    <t>06.010604</t>
  </si>
  <si>
    <t>06.010319 </t>
  </si>
  <si>
    <t>06.010304</t>
  </si>
  <si>
    <t>06.010306</t>
  </si>
  <si>
    <t>06.010404</t>
  </si>
  <si>
    <t>06.010302</t>
  </si>
  <si>
    <t>06.010317</t>
  </si>
  <si>
    <t>06.010318</t>
  </si>
  <si>
    <t>06.010320</t>
  </si>
  <si>
    <t>Įrengta šviesoforais valdomų perėjų (Taikos pr. 102), Liepų g. - neįrengtas, vnt.</t>
  </si>
  <si>
    <t>2018 m.</t>
  </si>
  <si>
    <t>Vingio g. nuo Smiltelės g. ir Jūrininkų pr. (darbai);</t>
  </si>
  <si>
    <t>Šturmanų g.;</t>
  </si>
  <si>
    <t>Sausio 15-osios g. - nuo Taikos pr. iki Tilžės g. (tikslinės teritorijos ribose);</t>
  </si>
  <si>
    <t xml:space="preserve">Taikos pr.  - nuo Sausio 15-osios g. iki Kauno g. (tikslinės teritorijos ribose); </t>
  </si>
  <si>
    <t>Šermukšnių g.;</t>
  </si>
  <si>
    <t>2019 m.</t>
  </si>
  <si>
    <t>2020 m.</t>
  </si>
  <si>
    <t>Vingio g. nuo Smiltelės g. ir Jūrininkų pr.; (aprašas)</t>
  </si>
  <si>
    <t>Joniškės g.- nuo Klaipėdos baldų iki Bangų g.;</t>
  </si>
  <si>
    <t>Gedminų g. (su šaligatviais);</t>
  </si>
  <si>
    <t>Baltijos pr. nuo Taikos pr. iki Šilutės pl. viena pusė;</t>
  </si>
  <si>
    <t>Statybininkų pr. - Nuo Taikos pr. iki Minijos g. ir žiedas (Taikos pr.);</t>
  </si>
  <si>
    <t>Smiltelės g. atkarpa nuo Taikos pr. iki Minijos g.;</t>
  </si>
  <si>
    <t>S. Šimkaus g.;</t>
  </si>
  <si>
    <t>Šilutės pl. atkarpa nuo Rimkų geležinkelio iki Smiltelės g., aikštelė;</t>
  </si>
  <si>
    <t>I. Simonaitytės g.;</t>
  </si>
  <si>
    <t>J. Zauerveino g.;</t>
  </si>
  <si>
    <t>Paryžiaus Komunos g.;</t>
  </si>
  <si>
    <t>Jurginų g.;</t>
  </si>
  <si>
    <t>Šilutės pl. labiausiai pažeistos atkarpos, įvažos;</t>
  </si>
  <si>
    <t>Herkaus Manto g. labiausiai pažeistos atkarpos, įvažos;</t>
  </si>
  <si>
    <t>Malūnininkų g.;</t>
  </si>
  <si>
    <t>S.Daukanto g. labiausiai pažeistos atkarpos;</t>
  </si>
  <si>
    <t>Pėsčiųjų ir dviračių takų, šaligatvių (su dviračių takais) bei privažiuojamųjų kelių remonto bei įrengimo darbai</t>
  </si>
  <si>
    <t>Kalvos g.;</t>
  </si>
  <si>
    <t>Gedminų g.;</t>
  </si>
  <si>
    <t>I.Simonaitytės g. (rytinė pusė ir vakarinė nuo Nr. 4 iki Smiltelės g.);</t>
  </si>
  <si>
    <t>Statybininkų pr. (tarp Šilutės pl. ir Taikos pr.);</t>
  </si>
  <si>
    <t>Panevėžio g. (nuo Kretingos g. iki Plytinės g.);</t>
  </si>
  <si>
    <t>Pievų tako g.;</t>
  </si>
  <si>
    <t xml:space="preserve">Senamiesčio gatvės (Kurpių, Jono, Aukštoji, Kepėjų - naudojant granitines plokštes); </t>
  </si>
  <si>
    <t>Verpėjų g.;</t>
  </si>
  <si>
    <t>Taikos pr. (labiausiai pažeistos vietos nuo Baltijos pr. iki Statybininkų pr.);</t>
  </si>
  <si>
    <t>Suremontuota šaligatvių su dviračių takais (2018 m.), ha:</t>
  </si>
  <si>
    <t>Integruotų autobusų ir maršrutinių taksi, vnt.</t>
  </si>
  <si>
    <t>Subsidijuojamų maršrutų skaičius:</t>
  </si>
  <si>
    <t>2</t>
  </si>
  <si>
    <t>Atlikta gatvės rekonstravimo darbų. Užbaigtumas, proc.</t>
  </si>
  <si>
    <t>Atliktas gatvių – Akmenų g. (405 m), Vėjo g. (1373 m), Smėlio g. (960 m) ir Debesų g. (890 m) rekonstravimas. Užbaigtumas, proc.</t>
  </si>
  <si>
    <t>Atliktas gatvių –  Klaipėdos g. (500 m) ir Virkučių g. (1004 m) rekonstravimas. Užbaigtumas, proc.</t>
  </si>
  <si>
    <t>Atliktas gatvių – Slengių g., Lietaus g., Vaivorykštės g., Griaustinio g. ,Arimų g., Vėjo g. (II dalies), Žvaigždžių g. rekonstravimas. Užbaigtumas, proc.</t>
  </si>
  <si>
    <t>Atlikta gatvės (600 m) rekonstravimo darbų.
Užbaigtumas, proc.</t>
  </si>
  <si>
    <t>Atlikta žiedinės sankryžos rekonstravimo darbų. Užbaigtumas, proc.</t>
  </si>
  <si>
    <t>Atlikta Pamario g. (4400 m) rekonstravimo darbų (II-IV etapai). Užbaigtumas, proc.</t>
  </si>
  <si>
    <t>Atlikta Savanorių g. rekonstravimo darbų. Užbaigtumas, proc.</t>
  </si>
  <si>
    <t>Atlikta prospekto atkarpos rekonstravimo darbų.  Užbaigtumas, proc.</t>
  </si>
  <si>
    <t>10</t>
  </si>
  <si>
    <t>08</t>
  </si>
  <si>
    <t>Kelio Klaipėda-Kretinga Nr. 168 (Medelyno g.) rekonstravimas</t>
  </si>
  <si>
    <t>Įrengta stotelių su įvažomis (II etapas), vnt.</t>
  </si>
  <si>
    <t>Elektra varomo viešojo transporto naujų galimybių plėtra (DEPO), ELENA</t>
  </si>
  <si>
    <t>Parengtas tramvajaus ir elektrinių autobusų pirkimo strategijos dokumentų paketas, vnt.</t>
  </si>
  <si>
    <t>Įrengta elektromobilių įkrovimo prieigų, vnt.</t>
  </si>
  <si>
    <t>MŪD  Transporto sk.</t>
  </si>
  <si>
    <t>Šilutės plento atkarpos nuo Tilžės g. iki geležinkelio pervažos (iki Kauno g.) rekonstrukcija</t>
  </si>
  <si>
    <t>Pėsčiųjų ir dviračių takų Minijos g. nuo Baltijos pr., Pilies g., Naujojoje Uosto g. įrengimas</t>
  </si>
  <si>
    <t xml:space="preserve">IED  </t>
  </si>
  <si>
    <t>Įdiegta dviračių saugojimo (angl. bike-storing) sistema, vnt.</t>
  </si>
  <si>
    <t>Įdiegtos automobilių dalijimosi bei dviračių dalijimosi  (angl. car-sharing ir bike-sharing) sistemos, vnt.</t>
  </si>
  <si>
    <t>Eismo juostos, skirtos iš P. Lideikio g. pasukimui į Herkaus Manto gatvę, įrengimas</t>
  </si>
  <si>
    <t>Lengvųjų automobilių taksi  ženklinimo  sprendinių projekto parengimas</t>
  </si>
  <si>
    <t>Parengtas ženklinimo sprendinių projektas, vnt.</t>
  </si>
  <si>
    <t>Transporto skyrius</t>
  </si>
  <si>
    <t xml:space="preserve"> Miesto tvarkymo skyrius</t>
  </si>
  <si>
    <t>Įrengta elektros įvadų švieslenčių įrengimui, vnt.</t>
  </si>
  <si>
    <t>Tauralaukio gyvenvietės gatvių rekonstravimas</t>
  </si>
  <si>
    <t xml:space="preserve">Jūrininkų prospekto atkarpos nuo Šilutės pl. iki Minijos g. rekonstrukcija </t>
  </si>
  <si>
    <t>Atliktas poveikio vertinimo aplinkai dokumentas, vnt.</t>
  </si>
  <si>
    <r>
      <t>Danės g. rekonstravimas (siekiant racionaliai suplanuoti jungtis su Bastionų g., nauju tiltu per Danės upę ir Artojų g.)</t>
    </r>
    <r>
      <rPr>
        <sz val="10"/>
        <color rgb="FFFF0000"/>
        <rFont val="Times New Roman"/>
        <family val="1"/>
        <charset val="186"/>
      </rPr>
      <t xml:space="preserve"> </t>
    </r>
  </si>
  <si>
    <t xml:space="preserve">Naujo įvažiuojamojo kelio (Priešpilio g.) į piliavietę ir Kruizinių laivų terminalą tiesimas </t>
  </si>
  <si>
    <t xml:space="preserve">Puodžių gatvės rekonstravimas  </t>
  </si>
  <si>
    <t xml:space="preserve">Dubliuojančios gatvės nuo Šiltnamių g. iki Klaipėdos g. su pėsčiųjų ir dviračių taku ir įvažomis į Liepojos g. įrengimas                          </t>
  </si>
  <si>
    <t xml:space="preserve">Savanorių g. rekonstravimas </t>
  </si>
  <si>
    <t>MŪD Miesto tvarkymos skyrius</t>
  </si>
  <si>
    <t>Privažiavimo vietos (slipo) prie jūros kranto įrengimas</t>
  </si>
  <si>
    <t xml:space="preserve">Joniškės g. rekonstravimas (II etapas – nuo Klemiškės g. iki Liepų g., Šienpjovių g.) </t>
  </si>
  <si>
    <t xml:space="preserve">Automobilių stovėjimo aikštelės teritorijoje Pilies g. 2A, Klaipėdoje, įrengimas </t>
  </si>
  <si>
    <t>Automatinės eismo priežiūros prietaisų įsigijimas ir nuoma</t>
  </si>
  <si>
    <r>
      <t>Uostamiesčiai: darnaus judumo principų integravimas (PORT Cities: Integrating Sustainability, PORTIS)</t>
    </r>
    <r>
      <rPr>
        <sz val="10"/>
        <color rgb="FFFF0000"/>
        <rFont val="Times New Roman"/>
        <family val="1"/>
        <charset val="186"/>
      </rPr>
      <t xml:space="preserve"> </t>
    </r>
  </si>
  <si>
    <t>Automobilių stovėjimo aikštelės teritorijoje  Bangų g., Klaipėdoje, įrengimas</t>
  </si>
  <si>
    <t xml:space="preserve">2018-ųjų metų asignavimų planas
</t>
  </si>
  <si>
    <t>2017 m. renginiai  – Mažosios Lietuvos dainų šventė, Merginų rankinio čempionatas, Diena be automobilio), vnt.</t>
  </si>
  <si>
    <t>3</t>
  </si>
  <si>
    <t xml:space="preserve">Sodų bendrija „Vaiteliai“–„Rasa“ kursavimas </t>
  </si>
  <si>
    <t xml:space="preserve">Atlikta gatvės rekonstravimo darbų. Užbaigtumas, proc.
</t>
  </si>
  <si>
    <t>Švyturio gatvės rekonstravimas (I etapas – nuo Naujosios Uosto g. iki Malūnininkų g.)</t>
  </si>
  <si>
    <t>Įrengta informacinių kelių ženklų, vnt.</t>
  </si>
  <si>
    <t>Parengtas architektūrinės idėjos pasiūlymų konkursas, vnt.</t>
  </si>
  <si>
    <t>Parengtas techninis projektas (įtraukti pastato griovimo ir aikštelės įrengimo darbai), vnt.</t>
  </si>
  <si>
    <t>Atlikta eismo audito tyrimų, vnt.</t>
  </si>
  <si>
    <t>Renginių, kurių metu keleiviams bus taikomos lengvatos, vnt. (2018 m. renginiai  - Diena be automobilio, Lietuvos vakarų krašto dainų šventė,  skirta Lietuvos valstybės atkūrimo 100-mečiui, Tarptautinis folkloro  festivalis „Parbėg laivelis“), vnt.</t>
  </si>
  <si>
    <t>Parengiamieji darbai įgyvendinat gatvių rekonstrukcijos projektus:</t>
  </si>
  <si>
    <t>Ekologiškų viešojo transporto priemonių, kuriomis važiuojant patiriami nuostoliai, vnt.</t>
  </si>
  <si>
    <t>Keleivinio transporto stotelių su įvažomis Klaipėdos miesto gatvėse projektavimas ir įrengimas</t>
  </si>
  <si>
    <t>Parengtas  (I etapo) techninis projektas, vnt.</t>
  </si>
  <si>
    <t>Parengtas (II etapo) techninis projektas, vnt.</t>
  </si>
  <si>
    <t xml:space="preserve">Įrengtas įvažos pratęsimas, esantis autobusų stotelėje "Naujasis turgus" (kryptis į pietinę miesto dalį), vnt. </t>
  </si>
  <si>
    <t>Įrengta (I etapo) stotelių su įvažomis (Vasaros estrados (pietų ir šiaurės kryptys), Rumpiškės, Kooperacijos, Juodkrantės,  Naikupės, Šilutės, Minijos, Aula Magna, Minijos stotelės), vnt.</t>
  </si>
  <si>
    <t xml:space="preserve">Keleivinio transporto stotelių su įvažomis Klaipėdos miesto gatvėse projektavimas ir įrengimas </t>
  </si>
  <si>
    <t>Parengtas (II etapo) techninis projektas ir įrengta stotelių su įvažomis, vnt.</t>
  </si>
  <si>
    <t>Įsigyta naujų ekologiškų autobusų, vnt.</t>
  </si>
  <si>
    <t>Atlikta teritorijos buitinių nuotekų remonto darbų. Užbaigtumas, proc.</t>
  </si>
  <si>
    <t>Klaipėdos miestui priklausančių elektromobilių įkrovimo stotelių eksploatavimas ir priežiūra</t>
  </si>
  <si>
    <t>Ekslpoatuojama elektromobilių įkrovimo stotelių, vnt.</t>
  </si>
  <si>
    <t>Senamiesčio grindinio atnaujinimas ir universalaus dizaino pritaikymas</t>
  </si>
  <si>
    <t>Atlikta atnaujinimo darbų. Užbaigtumas, proc.</t>
  </si>
  <si>
    <t xml:space="preserve">Parengtas investicijų projektas ir projektinis pasiūlymas, vnt. </t>
  </si>
  <si>
    <t>Įrengta neregių vedimo dangos autobusų stotelėse, vnt</t>
  </si>
  <si>
    <t>30</t>
  </si>
  <si>
    <t>** pagal Klaipėdos miesto savivaldybės tarybos 2017 m.gruodžio 21 d. sprendimą Nr. T2-331</t>
  </si>
  <si>
    <t xml:space="preserve">2018–2020 M. KLAIPĖDOS MIESTO SAVIVALDYBĖS </t>
  </si>
  <si>
    <t>Eismo juostos, skirtos iš Prano Lideikio g. pasukti į Herkaus Manto gatvę, įrengimas</t>
  </si>
  <si>
    <t>Kelio Klaipėda–Kretinga Nr. 168 (Medelyno g.) rekonstravimas</t>
  </si>
  <si>
    <t>Šilutės plento ruožo nuo Tilžės g. iki geležinkelio pervažos (iki Kauno g.) rekonstrukcija</t>
  </si>
  <si>
    <t>Atlikta Šilutės plento ruožo rekonstravimo darbų. Užbaigtumas, proc.</t>
  </si>
  <si>
    <t>Atlikta Pamario g. (4400 m) rekonstravimo darbų (II–IV etapai). Užbaigtumas, proc.</t>
  </si>
  <si>
    <t>Atlikta Savanorių g. (800) rekonstravimo darbų. Užbaigtumas, proc.</t>
  </si>
  <si>
    <t xml:space="preserve">Jūrininkų prospekto ruožo nuo Šilutės pl. iki Minijos g. rekonstrukcija </t>
  </si>
  <si>
    <t>Atlikta prospekto ruožo rekonstravimo darbų.  Užbaigtumas, proc.</t>
  </si>
  <si>
    <t>Renginių, kurių metu keleiviams bus taikomos lengvatos, vnt. (2018 m. renginiai: Diena be automobilio, Lietuvos vakarų krašto dainų šventė,  skirta Lietuvos valstybės atkūrimo 100-mečiui, tarptautinis folkloro festivalis „Parbėg laivelis“), vnt.</t>
  </si>
  <si>
    <t xml:space="preserve">Įrengtas įvažos pratęsimas, esantis Naujojo turgaus autobusų stotelėje (kryptis į pietinę miesto dalį), vnt. </t>
  </si>
  <si>
    <r>
      <t xml:space="preserve">Įdiegta dviračių saugojimo (angl. </t>
    </r>
    <r>
      <rPr>
        <i/>
        <sz val="10"/>
        <rFont val="Times New Roman"/>
        <family val="1"/>
        <charset val="186"/>
      </rPr>
      <t>bike-storing</t>
    </r>
    <r>
      <rPr>
        <sz val="10"/>
        <rFont val="Times New Roman"/>
        <family val="1"/>
        <charset val="186"/>
      </rPr>
      <t>) sistema, vnt.</t>
    </r>
  </si>
  <si>
    <r>
      <t>Uostamiesčiai: darnaus judumo principų integravimas (</t>
    </r>
    <r>
      <rPr>
        <i/>
        <sz val="10"/>
        <rFont val="Times New Roman"/>
        <family val="1"/>
        <charset val="186"/>
      </rPr>
      <t>PORT Cities: Integrating Sustainability</t>
    </r>
    <r>
      <rPr>
        <sz val="10"/>
        <rFont val="Times New Roman"/>
        <family val="1"/>
        <charset val="186"/>
      </rPr>
      <t>, PORTIS)</t>
    </r>
    <r>
      <rPr>
        <sz val="10"/>
        <color rgb="FFFF0000"/>
        <rFont val="Times New Roman"/>
        <family val="1"/>
        <charset val="186"/>
      </rPr>
      <t xml:space="preserve"> </t>
    </r>
  </si>
  <si>
    <r>
      <t>Kombinuotų kelionių jungčių (</t>
    </r>
    <r>
      <rPr>
        <i/>
        <sz val="10"/>
        <rFont val="Times New Roman"/>
        <family val="1"/>
        <charset val="186"/>
      </rPr>
      <t>PARK&amp;RIDE</t>
    </r>
    <r>
      <rPr>
        <sz val="10"/>
        <rFont val="Times New Roman"/>
        <family val="1"/>
        <charset val="186"/>
      </rPr>
      <t>) įrengimas (šiaurinėje miesto dalyje)</t>
    </r>
  </si>
  <si>
    <t>Sausio 15-osios g. nuo Taikos pr. iki Tilžės g. (tikslinės teritorijos ribose);</t>
  </si>
  <si>
    <t xml:space="preserve">Taikos pr. nuo Sausio 15-osios g. iki Kauno g. (tikslinės teritorijos ribose); </t>
  </si>
  <si>
    <t>Joniškės g. nuo Klaipėdos baldų iki Bangų g.;</t>
  </si>
  <si>
    <t>Statybininkų pr. nuo Taikos pr. iki Minijos g. ir žiedas (Taikos pr.);</t>
  </si>
  <si>
    <t>Smiltelės g. ruožas nuo Taikos pr. iki Minijos g.;</t>
  </si>
  <si>
    <t>Šilutės pl. ruožas nuo Rimkų geležinkelio iki Smiltelės g., aikštelė;</t>
  </si>
  <si>
    <t>Šilutės pl. labiausiai pažeisti ruožai, įvažos;</t>
  </si>
  <si>
    <t>Herkaus Manto g. labiausiai pažeisti ruožai, įvažos;</t>
  </si>
  <si>
    <t>S. Daukanto g. labiausiai pažeisti ruožai;</t>
  </si>
  <si>
    <t>2018-ųjų metų asignavi-mų planas</t>
  </si>
  <si>
    <t>2019-ųjų metų lėšų projek-tas</t>
  </si>
  <si>
    <r>
      <t xml:space="preserve">Europos Sąjungos paramos lėšos, kurios įtrauktos į savivaldybės biudžetą </t>
    </r>
    <r>
      <rPr>
        <b/>
        <sz val="10"/>
        <rFont val="Times New Roman"/>
        <family val="1"/>
        <charset val="186"/>
      </rPr>
      <t>SB(ES)</t>
    </r>
  </si>
  <si>
    <t>_____________________________</t>
  </si>
  <si>
    <t xml:space="preserve">Klaipėdos miesto savivaldybės susisiekimo sistemos                     priežiūros ir plėtros programos (Nr. 06) aprašymo                     priedas
</t>
  </si>
  <si>
    <t>Rekonstruota šviesoforų (Tilžės g. ir Sausio 15-osios g. sankryžoje, Baltijos prospekte atkarpoje tarp Šilutės pl. ir Taikos pr., Šilutės pl. prie AB „Klaipėdos energija“, Taikos pr. ties Žvejų rūmais), vnt.</t>
  </si>
  <si>
    <t>Rekonstruota šviesoforų, vnt.</t>
  </si>
  <si>
    <t xml:space="preserve">2017–2020 M. KLAIPĖDOS MIESTO SAVIVALDYBĖS     </t>
  </si>
  <si>
    <t>Atliktas gatvių – Slengių g., Lietaus g., Vaivorykštės g., Griaustinio g., Arimų g., Vėjo g. (II dalies), Žvaigždžių g. rekonstravimas. Užbaigtumas, proc.</t>
  </si>
  <si>
    <t>Įrengta informacinių kelio ženklų, vnt.</t>
  </si>
  <si>
    <t>P2.1.2.7-8</t>
  </si>
  <si>
    <t>Lyginamasis variantas</t>
  </si>
  <si>
    <t>Paaiškinimas</t>
  </si>
  <si>
    <t>2018-ųjų metų asignavimų planas</t>
  </si>
  <si>
    <t>Siūlomas keisti 2018-ųjų metų asignavimų planas</t>
  </si>
  <si>
    <t>Skirtumas</t>
  </si>
  <si>
    <t>Siūlomas keisti 2019-ųjų metų  lėšų projektas</t>
  </si>
  <si>
    <t>Siūlomas keisti 2020-ųjų metų  lėšų projektas</t>
  </si>
  <si>
    <t>Siūlomas keisti 2018 metų  asignavimų planas</t>
  </si>
  <si>
    <t>Atlikta gatvės (410 m ) rekonstravimo darbų. Užbaigtumas, proc.</t>
  </si>
  <si>
    <t>Pagal Klaipėdos m. sav. tarybos Miesto ūkio ir aplinkosaugos komiteto protokolo (2018-01-10 Nr. TAR-1) pastabą yra koreguojama priemonė "Puodžių gatvės rekonstravimas". Perkeliamas techninio projekto parengimas į 2019 m., atitinkamai 2020 m. planuojamos lėšos gatvės rekonstrukcijai</t>
  </si>
  <si>
    <t xml:space="preserve">Atlikta gatvės (410 m) rekonstravimo darbų. Užbaigtumas, proc.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</si>
</sst>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L_t_-;\-* #,##0.00\ _L_t_-;_-* &quot;-&quot;??\ _L_t_-;_-@_-"/>
    <numFmt numFmtId="165" formatCode="0.0"/>
    <numFmt numFmtId="166" formatCode="#,##0.0"/>
  </numFmts>
  <fonts count="45" x14ac:knownFonts="1">
    <font>
      <sz val="10"/>
      <name val="Arial"/>
      <charset val="186"/>
    </font>
    <font>
      <sz val="8"/>
      <name val="Arial"/>
      <family val="2"/>
      <charset val="186"/>
    </font>
    <font>
      <sz val="8"/>
      <name val="Times New Roman"/>
      <family val="1"/>
      <charset val="186"/>
    </font>
    <font>
      <sz val="10"/>
      <name val="Times New Roman"/>
      <family val="1"/>
      <charset val="186"/>
    </font>
    <font>
      <b/>
      <sz val="10"/>
      <name val="Times New Roman"/>
      <family val="1"/>
      <charset val="186"/>
    </font>
    <font>
      <b/>
      <sz val="8"/>
      <name val="Times New Roman"/>
      <family val="1"/>
      <charset val="186"/>
    </font>
    <font>
      <b/>
      <sz val="10"/>
      <name val="Times New Roman"/>
      <family val="1"/>
      <charset val="204"/>
    </font>
    <font>
      <sz val="9"/>
      <name val="Times New Roman"/>
      <family val="1"/>
      <charset val="186"/>
    </font>
    <font>
      <b/>
      <u/>
      <sz val="10"/>
      <name val="Times New Roman"/>
      <family val="1"/>
      <charset val="186"/>
    </font>
    <font>
      <sz val="10"/>
      <name val="Arial"/>
      <family val="2"/>
      <charset val="186"/>
    </font>
    <font>
      <sz val="9"/>
      <color indexed="81"/>
      <name val="Tahoma"/>
      <family val="2"/>
      <charset val="186"/>
    </font>
    <font>
      <b/>
      <sz val="9"/>
      <color indexed="81"/>
      <name val="Tahoma"/>
      <family val="2"/>
      <charset val="186"/>
    </font>
    <font>
      <b/>
      <sz val="9"/>
      <name val="Times New Roman"/>
      <family val="1"/>
      <charset val="186"/>
    </font>
    <font>
      <sz val="8"/>
      <name val="Arial"/>
      <family val="2"/>
      <charset val="186"/>
    </font>
    <font>
      <sz val="9"/>
      <name val="Arial"/>
      <family val="2"/>
      <charset val="186"/>
    </font>
    <font>
      <sz val="10"/>
      <name val="Times New Roman"/>
      <family val="1"/>
    </font>
    <font>
      <sz val="10"/>
      <color rgb="FFFF0000"/>
      <name val="Times New Roman"/>
      <family val="1"/>
      <charset val="186"/>
    </font>
    <font>
      <sz val="7"/>
      <name val="Times New Roman"/>
      <family val="1"/>
      <charset val="186"/>
    </font>
    <font>
      <sz val="7"/>
      <name val="Arial"/>
      <family val="2"/>
      <charset val="186"/>
    </font>
    <font>
      <b/>
      <sz val="10"/>
      <color indexed="81"/>
      <name val="Tahoma"/>
      <family val="2"/>
      <charset val="186"/>
    </font>
    <font>
      <sz val="10"/>
      <color indexed="81"/>
      <name val="Tahoma"/>
      <family val="2"/>
      <charset val="186"/>
    </font>
    <font>
      <i/>
      <sz val="10"/>
      <name val="Times New Roman"/>
      <family val="1"/>
      <charset val="186"/>
    </font>
    <font>
      <sz val="11"/>
      <name val="Times New Roman"/>
      <family val="1"/>
      <charset val="186"/>
    </font>
    <font>
      <b/>
      <sz val="11"/>
      <name val="Times New Roman"/>
      <family val="1"/>
      <charset val="186"/>
    </font>
    <font>
      <sz val="11"/>
      <name val="Calibri"/>
      <family val="2"/>
      <charset val="186"/>
      <scheme val="minor"/>
    </font>
    <font>
      <sz val="10"/>
      <color theme="3"/>
      <name val="Times New Roman"/>
      <family val="1"/>
      <charset val="186"/>
    </font>
    <font>
      <sz val="10"/>
      <color theme="1"/>
      <name val="Times New Roman"/>
      <family val="1"/>
      <charset val="186"/>
    </font>
    <font>
      <i/>
      <sz val="8"/>
      <name val="Times New Roman"/>
      <family val="1"/>
      <charset val="186"/>
    </font>
    <font>
      <b/>
      <i/>
      <sz val="10"/>
      <name val="Times New Roman"/>
      <family val="1"/>
      <charset val="186"/>
    </font>
    <font>
      <i/>
      <sz val="9"/>
      <name val="Times New Roman"/>
      <family val="1"/>
      <charset val="186"/>
    </font>
    <font>
      <i/>
      <sz val="10"/>
      <color theme="1"/>
      <name val="Times New Roman"/>
      <family val="1"/>
      <charset val="186"/>
    </font>
    <font>
      <sz val="10"/>
      <color rgb="FF1F497D"/>
      <name val="Times New Roman"/>
      <family val="1"/>
      <charset val="186"/>
    </font>
    <font>
      <sz val="10"/>
      <color theme="1"/>
      <name val="Arial"/>
      <family val="2"/>
      <charset val="186"/>
    </font>
    <font>
      <sz val="10"/>
      <color theme="1"/>
      <name val="Times New Roman"/>
      <family val="1"/>
    </font>
    <font>
      <sz val="9"/>
      <color theme="1"/>
      <name val="Times New Roman"/>
      <family val="1"/>
      <charset val="186"/>
    </font>
    <font>
      <i/>
      <sz val="9"/>
      <color theme="1"/>
      <name val="Times New Roman"/>
      <family val="1"/>
      <charset val="186"/>
    </font>
    <font>
      <sz val="8"/>
      <color theme="1"/>
      <name val="Times New Roman"/>
      <family val="1"/>
    </font>
    <font>
      <i/>
      <sz val="10"/>
      <name val="Arial"/>
      <family val="2"/>
      <charset val="186"/>
    </font>
    <font>
      <b/>
      <sz val="10"/>
      <color rgb="FFFF0000"/>
      <name val="Times New Roman"/>
      <family val="1"/>
      <charset val="186"/>
    </font>
    <font>
      <sz val="8"/>
      <color theme="1"/>
      <name val="Times New Roman"/>
      <family val="1"/>
      <charset val="186"/>
    </font>
    <font>
      <i/>
      <sz val="10"/>
      <color theme="1"/>
      <name val="Arial"/>
      <family val="2"/>
      <charset val="186"/>
    </font>
    <font>
      <b/>
      <sz val="12"/>
      <name val="Times New Roman"/>
      <family val="1"/>
      <charset val="186"/>
    </font>
    <font>
      <i/>
      <sz val="11"/>
      <name val="Calibri"/>
      <family val="2"/>
      <charset val="186"/>
    </font>
    <font>
      <sz val="12"/>
      <name val="Times New Roman"/>
      <family val="1"/>
      <charset val="186"/>
    </font>
    <font>
      <strike/>
      <sz val="10"/>
      <color rgb="FFFF0000"/>
      <name val="Times New Roman"/>
      <family val="1"/>
      <charset val="186"/>
    </font>
  </fonts>
  <fills count="12">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rgb="FFFFCCFF"/>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FFFF"/>
        <bgColor indexed="64"/>
      </patternFill>
    </fill>
    <fill>
      <patternFill patternType="solid">
        <fgColor theme="0" tint="-0.249977111117893"/>
        <bgColor indexed="64"/>
      </patternFill>
    </fill>
  </fills>
  <borders count="1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medium">
        <color indexed="64"/>
      </left>
      <right/>
      <top style="thin">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style="medium">
        <color indexed="64"/>
      </left>
      <right style="medium">
        <color indexed="64"/>
      </right>
      <top/>
      <bottom style="hair">
        <color indexed="64"/>
      </bottom>
      <diagonal/>
    </border>
    <border>
      <left style="thin">
        <color indexed="64"/>
      </left>
      <right/>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medium">
        <color indexed="64"/>
      </right>
      <top style="hair">
        <color indexed="64"/>
      </top>
      <bottom/>
      <diagonal/>
    </border>
    <border>
      <left/>
      <right/>
      <top/>
      <bottom style="hair">
        <color indexed="64"/>
      </bottom>
      <diagonal/>
    </border>
    <border>
      <left style="thin">
        <color indexed="64"/>
      </left>
      <right style="medium">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medium">
        <color indexed="64"/>
      </left>
      <right/>
      <top style="hair">
        <color indexed="64"/>
      </top>
      <bottom/>
      <diagonal/>
    </border>
    <border>
      <left/>
      <right/>
      <top style="medium">
        <color indexed="64"/>
      </top>
      <bottom style="hair">
        <color indexed="64"/>
      </bottom>
      <diagonal/>
    </border>
    <border>
      <left style="thin">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medium">
        <color indexed="64"/>
      </top>
      <bottom style="hair">
        <color indexed="64"/>
      </bottom>
      <diagonal/>
    </border>
  </borders>
  <cellStyleXfs count="3">
    <xf numFmtId="0" fontId="0" fillId="0" borderId="0"/>
    <xf numFmtId="164" fontId="9" fillId="0" borderId="0" applyFont="0" applyFill="0" applyBorder="0" applyAlignment="0" applyProtection="0"/>
    <xf numFmtId="0" fontId="9" fillId="0" borderId="0"/>
  </cellStyleXfs>
  <cellXfs count="2257">
    <xf numFmtId="0" fontId="0" fillId="0" borderId="0" xfId="0"/>
    <xf numFmtId="0" fontId="3" fillId="0" borderId="0" xfId="0" applyFont="1" applyBorder="1" applyAlignment="1">
      <alignment vertical="top"/>
    </xf>
    <xf numFmtId="0" fontId="3" fillId="0" borderId="0" xfId="0" applyFont="1" applyAlignment="1">
      <alignment vertical="top"/>
    </xf>
    <xf numFmtId="0" fontId="3" fillId="0" borderId="0" xfId="0" applyFont="1" applyAlignment="1">
      <alignment horizontal="center" vertical="top"/>
    </xf>
    <xf numFmtId="0" fontId="3" fillId="0" borderId="0" xfId="0" applyFont="1" applyFill="1" applyAlignment="1">
      <alignment vertical="top"/>
    </xf>
    <xf numFmtId="0" fontId="3" fillId="3" borderId="0" xfId="0" applyFont="1" applyFill="1" applyAlignment="1">
      <alignment vertical="top"/>
    </xf>
    <xf numFmtId="166" fontId="3" fillId="0" borderId="25" xfId="0" applyNumberFormat="1" applyFont="1" applyFill="1" applyBorder="1" applyAlignment="1">
      <alignment horizontal="center" vertical="top"/>
    </xf>
    <xf numFmtId="3" fontId="3" fillId="0" borderId="28" xfId="0" applyNumberFormat="1" applyFont="1" applyFill="1" applyBorder="1" applyAlignment="1">
      <alignment horizontal="center" vertical="top" wrapText="1"/>
    </xf>
    <xf numFmtId="0" fontId="3" fillId="0" borderId="0" xfId="0" applyFont="1" applyAlignment="1">
      <alignment vertical="center"/>
    </xf>
    <xf numFmtId="164" fontId="3" fillId="0" borderId="0" xfId="1" applyFont="1" applyBorder="1" applyAlignment="1">
      <alignment vertical="top"/>
    </xf>
    <xf numFmtId="0" fontId="9" fillId="0" borderId="0" xfId="0" applyFont="1"/>
    <xf numFmtId="3" fontId="3" fillId="3" borderId="20" xfId="0" applyNumberFormat="1" applyFont="1" applyFill="1" applyBorder="1" applyAlignment="1">
      <alignment horizontal="center" vertical="top"/>
    </xf>
    <xf numFmtId="0" fontId="4" fillId="0" borderId="0" xfId="0" applyNumberFormat="1" applyFont="1" applyAlignment="1">
      <alignment vertical="top"/>
    </xf>
    <xf numFmtId="0" fontId="3" fillId="0" borderId="28" xfId="0" applyFont="1" applyBorder="1" applyAlignment="1">
      <alignment vertical="top"/>
    </xf>
    <xf numFmtId="3" fontId="3" fillId="3" borderId="28" xfId="0" applyNumberFormat="1" applyFont="1" applyFill="1" applyBorder="1" applyAlignment="1">
      <alignment horizontal="center" vertical="top"/>
    </xf>
    <xf numFmtId="3" fontId="3" fillId="3" borderId="27" xfId="0" applyNumberFormat="1" applyFont="1" applyFill="1" applyBorder="1" applyAlignment="1">
      <alignment horizontal="center" vertical="top"/>
    </xf>
    <xf numFmtId="49" fontId="4" fillId="2" borderId="35" xfId="0" applyNumberFormat="1" applyFont="1" applyFill="1" applyBorder="1" applyAlignment="1">
      <alignment horizontal="center" vertical="top"/>
    </xf>
    <xf numFmtId="166" fontId="3" fillId="0" borderId="0" xfId="0" applyNumberFormat="1" applyFont="1" applyAlignment="1">
      <alignment vertical="top"/>
    </xf>
    <xf numFmtId="3" fontId="3" fillId="0" borderId="20" xfId="0" applyNumberFormat="1" applyFont="1" applyFill="1" applyBorder="1" applyAlignment="1">
      <alignment horizontal="center" vertical="top"/>
    </xf>
    <xf numFmtId="0" fontId="3" fillId="0" borderId="32" xfId="0" applyFont="1" applyBorder="1" applyAlignment="1">
      <alignment vertical="top"/>
    </xf>
    <xf numFmtId="0" fontId="3" fillId="0" borderId="32" xfId="0" applyFont="1" applyBorder="1" applyAlignment="1">
      <alignment vertical="center"/>
    </xf>
    <xf numFmtId="0" fontId="4" fillId="0" borderId="32" xfId="0" applyNumberFormat="1" applyFont="1" applyBorder="1" applyAlignment="1">
      <alignment vertical="top"/>
    </xf>
    <xf numFmtId="3" fontId="3" fillId="0" borderId="28" xfId="0" applyNumberFormat="1" applyFont="1" applyFill="1" applyBorder="1" applyAlignment="1">
      <alignment horizontal="center" vertical="top"/>
    </xf>
    <xf numFmtId="49" fontId="4" fillId="9" borderId="16" xfId="0" applyNumberFormat="1" applyFont="1" applyFill="1" applyBorder="1" applyAlignment="1">
      <alignment horizontal="center" vertical="top" wrapText="1"/>
    </xf>
    <xf numFmtId="0" fontId="3" fillId="7" borderId="29" xfId="0" applyFont="1" applyFill="1" applyBorder="1" applyAlignment="1">
      <alignment vertical="top" wrapText="1"/>
    </xf>
    <xf numFmtId="3" fontId="3" fillId="7" borderId="28" xfId="0" applyNumberFormat="1" applyFont="1" applyFill="1" applyBorder="1" applyAlignment="1">
      <alignment horizontal="center" vertical="top"/>
    </xf>
    <xf numFmtId="3" fontId="3" fillId="7" borderId="27" xfId="0" applyNumberFormat="1" applyFont="1" applyFill="1" applyBorder="1" applyAlignment="1">
      <alignment horizontal="center" vertical="top"/>
    </xf>
    <xf numFmtId="0" fontId="3" fillId="0" borderId="66" xfId="0" applyFont="1" applyBorder="1" applyAlignment="1">
      <alignment vertical="top"/>
    </xf>
    <xf numFmtId="3" fontId="3" fillId="0" borderId="82" xfId="0" applyNumberFormat="1" applyFont="1" applyFill="1" applyBorder="1" applyAlignment="1">
      <alignment horizontal="center" vertical="top"/>
    </xf>
    <xf numFmtId="3" fontId="3" fillId="0" borderId="83" xfId="0" applyNumberFormat="1" applyFont="1" applyFill="1" applyBorder="1" applyAlignment="1">
      <alignment horizontal="center" vertical="top"/>
    </xf>
    <xf numFmtId="3" fontId="3" fillId="0" borderId="1" xfId="0" applyNumberFormat="1" applyFont="1" applyFill="1" applyBorder="1" applyAlignment="1">
      <alignment horizontal="center" vertical="top"/>
    </xf>
    <xf numFmtId="3" fontId="3" fillId="7" borderId="87" xfId="0" applyNumberFormat="1" applyFont="1" applyFill="1" applyBorder="1" applyAlignment="1">
      <alignment horizontal="center" vertical="top"/>
    </xf>
    <xf numFmtId="3" fontId="3" fillId="7" borderId="88" xfId="0" applyNumberFormat="1" applyFont="1" applyFill="1" applyBorder="1" applyAlignment="1">
      <alignment horizontal="center" vertical="top"/>
    </xf>
    <xf numFmtId="3" fontId="3" fillId="7" borderId="80" xfId="0" applyNumberFormat="1" applyFont="1" applyFill="1" applyBorder="1" applyAlignment="1">
      <alignment horizontal="center" vertical="top"/>
    </xf>
    <xf numFmtId="3" fontId="3" fillId="0" borderId="13" xfId="0" applyNumberFormat="1" applyFont="1" applyFill="1" applyBorder="1" applyAlignment="1">
      <alignment horizontal="center" vertical="top"/>
    </xf>
    <xf numFmtId="3" fontId="3" fillId="0" borderId="13" xfId="0" applyNumberFormat="1" applyFont="1" applyFill="1" applyBorder="1" applyAlignment="1">
      <alignment horizontal="center" vertical="top" wrapText="1"/>
    </xf>
    <xf numFmtId="0" fontId="3" fillId="7" borderId="86" xfId="0" applyFont="1" applyFill="1" applyBorder="1" applyAlignment="1">
      <alignment horizontal="left" vertical="top" wrapText="1"/>
    </xf>
    <xf numFmtId="3" fontId="3" fillId="7" borderId="27" xfId="0" applyNumberFormat="1" applyFont="1" applyFill="1" applyBorder="1" applyAlignment="1">
      <alignment horizontal="center" vertical="top" wrapText="1"/>
    </xf>
    <xf numFmtId="3" fontId="3" fillId="0" borderId="87" xfId="0" applyNumberFormat="1" applyFont="1" applyFill="1" applyBorder="1" applyAlignment="1">
      <alignment horizontal="center" vertical="top"/>
    </xf>
    <xf numFmtId="3" fontId="3" fillId="0" borderId="88" xfId="0" applyNumberFormat="1" applyFont="1" applyFill="1" applyBorder="1" applyAlignment="1">
      <alignment horizontal="center" vertical="top"/>
    </xf>
    <xf numFmtId="166" fontId="3" fillId="0" borderId="11" xfId="0" applyNumberFormat="1" applyFont="1" applyFill="1" applyBorder="1" applyAlignment="1">
      <alignment horizontal="center" vertical="top"/>
    </xf>
    <xf numFmtId="166" fontId="3" fillId="0" borderId="18" xfId="0" applyNumberFormat="1" applyFont="1" applyFill="1" applyBorder="1" applyAlignment="1">
      <alignment horizontal="center" vertical="top"/>
    </xf>
    <xf numFmtId="49" fontId="4" fillId="0" borderId="35" xfId="0" applyNumberFormat="1" applyFont="1" applyBorder="1" applyAlignment="1">
      <alignment horizontal="center" vertical="top"/>
    </xf>
    <xf numFmtId="0" fontId="3" fillId="7" borderId="6" xfId="0" applyFont="1" applyFill="1" applyBorder="1" applyAlignment="1">
      <alignment horizontal="center" vertical="top"/>
    </xf>
    <xf numFmtId="49" fontId="3" fillId="7" borderId="11" xfId="0" applyNumberFormat="1" applyFont="1" applyFill="1" applyBorder="1" applyAlignment="1">
      <alignment horizontal="center" vertical="top"/>
    </xf>
    <xf numFmtId="49" fontId="3" fillId="7" borderId="82" xfId="0" applyNumberFormat="1" applyFont="1" applyFill="1" applyBorder="1" applyAlignment="1">
      <alignment horizontal="center" vertical="top"/>
    </xf>
    <xf numFmtId="0" fontId="3" fillId="0" borderId="54" xfId="0" applyFont="1" applyBorder="1" applyAlignment="1">
      <alignment vertical="top"/>
    </xf>
    <xf numFmtId="3" fontId="3" fillId="0" borderId="0" xfId="0" applyNumberFormat="1" applyFont="1" applyBorder="1" applyAlignment="1">
      <alignment vertical="top"/>
    </xf>
    <xf numFmtId="166" fontId="3" fillId="7" borderId="49" xfId="0" applyNumberFormat="1" applyFont="1" applyFill="1" applyBorder="1" applyAlignment="1">
      <alignment horizontal="center" vertical="top"/>
    </xf>
    <xf numFmtId="166" fontId="3" fillId="7" borderId="18" xfId="0" applyNumberFormat="1" applyFont="1" applyFill="1" applyBorder="1" applyAlignment="1">
      <alignment horizontal="center" vertical="top"/>
    </xf>
    <xf numFmtId="166" fontId="3" fillId="7" borderId="35" xfId="0" applyNumberFormat="1" applyFont="1" applyFill="1" applyBorder="1" applyAlignment="1">
      <alignment horizontal="center" vertical="top"/>
    </xf>
    <xf numFmtId="166" fontId="3" fillId="7" borderId="28" xfId="0" applyNumberFormat="1" applyFont="1" applyFill="1" applyBorder="1" applyAlignment="1">
      <alignment horizontal="center" vertical="top"/>
    </xf>
    <xf numFmtId="166" fontId="3" fillId="7" borderId="27" xfId="0" applyNumberFormat="1" applyFont="1" applyFill="1" applyBorder="1" applyAlignment="1">
      <alignment horizontal="center" vertical="top"/>
    </xf>
    <xf numFmtId="3" fontId="3" fillId="0" borderId="35" xfId="0" applyNumberFormat="1" applyFont="1" applyFill="1" applyBorder="1" applyAlignment="1">
      <alignment horizontal="center" vertical="top"/>
    </xf>
    <xf numFmtId="0" fontId="3" fillId="7" borderId="81" xfId="0" applyFont="1" applyFill="1" applyBorder="1" applyAlignment="1">
      <alignment horizontal="left" vertical="top" wrapText="1"/>
    </xf>
    <xf numFmtId="3" fontId="3" fillId="7" borderId="28" xfId="0" applyNumberFormat="1" applyFont="1" applyFill="1" applyBorder="1" applyAlignment="1">
      <alignment horizontal="center" vertical="top" wrapText="1"/>
    </xf>
    <xf numFmtId="0" fontId="3" fillId="7" borderId="66" xfId="0" applyFont="1" applyFill="1" applyBorder="1" applyAlignment="1">
      <alignment horizontal="center" vertical="top"/>
    </xf>
    <xf numFmtId="0" fontId="3" fillId="7" borderId="34" xfId="0" applyFont="1" applyFill="1" applyBorder="1" applyAlignment="1">
      <alignment horizontal="center" vertical="top"/>
    </xf>
    <xf numFmtId="3" fontId="3" fillId="7" borderId="35" xfId="0" applyNumberFormat="1" applyFont="1" applyFill="1" applyBorder="1" applyAlignment="1">
      <alignment horizontal="center" vertical="top"/>
    </xf>
    <xf numFmtId="3" fontId="3" fillId="7" borderId="87" xfId="0" applyNumberFormat="1" applyFont="1" applyFill="1" applyBorder="1" applyAlignment="1">
      <alignment horizontal="center" vertical="top" wrapText="1"/>
    </xf>
    <xf numFmtId="166" fontId="3" fillId="7" borderId="20" xfId="0" applyNumberFormat="1" applyFont="1" applyFill="1" applyBorder="1" applyAlignment="1">
      <alignment horizontal="center" vertical="top"/>
    </xf>
    <xf numFmtId="166" fontId="3" fillId="0" borderId="0" xfId="0" applyNumberFormat="1" applyFont="1" applyBorder="1" applyAlignment="1">
      <alignment vertical="top"/>
    </xf>
    <xf numFmtId="166" fontId="3" fillId="7" borderId="23" xfId="0" applyNumberFormat="1" applyFont="1" applyFill="1" applyBorder="1" applyAlignment="1">
      <alignment vertical="top"/>
    </xf>
    <xf numFmtId="49" fontId="4" fillId="7" borderId="32" xfId="0" applyNumberFormat="1" applyFont="1" applyFill="1" applyBorder="1" applyAlignment="1">
      <alignment horizontal="center" vertical="top"/>
    </xf>
    <xf numFmtId="3" fontId="3" fillId="0" borderId="35" xfId="0" applyNumberFormat="1" applyFont="1" applyFill="1" applyBorder="1" applyAlignment="1">
      <alignment horizontal="center" vertical="top" wrapText="1"/>
    </xf>
    <xf numFmtId="3" fontId="3" fillId="0" borderId="102" xfId="0" applyNumberFormat="1" applyFont="1" applyFill="1" applyBorder="1" applyAlignment="1">
      <alignment horizontal="center" vertical="top"/>
    </xf>
    <xf numFmtId="0" fontId="4" fillId="0" borderId="24" xfId="0" applyFont="1" applyBorder="1" applyAlignment="1">
      <alignment horizontal="center" vertical="center" wrapText="1"/>
    </xf>
    <xf numFmtId="0" fontId="8" fillId="7" borderId="49" xfId="0" applyFont="1" applyFill="1" applyBorder="1" applyAlignment="1">
      <alignment vertical="top" wrapText="1"/>
    </xf>
    <xf numFmtId="166" fontId="3" fillId="7" borderId="8" xfId="0" applyNumberFormat="1" applyFont="1" applyFill="1" applyBorder="1" applyAlignment="1">
      <alignment horizontal="center" vertical="top"/>
    </xf>
    <xf numFmtId="166" fontId="3" fillId="0" borderId="23" xfId="0" applyNumberFormat="1" applyFont="1" applyBorder="1" applyAlignment="1">
      <alignment horizontal="center" vertical="top"/>
    </xf>
    <xf numFmtId="166" fontId="3" fillId="0" borderId="23" xfId="0" applyNumberFormat="1" applyFont="1" applyFill="1" applyBorder="1" applyAlignment="1">
      <alignment horizontal="center" vertical="top"/>
    </xf>
    <xf numFmtId="166" fontId="3" fillId="7" borderId="23" xfId="0" applyNumberFormat="1" applyFont="1" applyFill="1" applyBorder="1" applyAlignment="1">
      <alignment horizontal="center" vertical="top" wrapText="1"/>
    </xf>
    <xf numFmtId="166" fontId="3" fillId="0" borderId="6" xfId="0" applyNumberFormat="1" applyFont="1" applyFill="1" applyBorder="1" applyAlignment="1">
      <alignment horizontal="center" vertical="top"/>
    </xf>
    <xf numFmtId="166" fontId="3" fillId="7" borderId="95" xfId="0" applyNumberFormat="1" applyFont="1" applyFill="1" applyBorder="1" applyAlignment="1">
      <alignment horizontal="center" vertical="top"/>
    </xf>
    <xf numFmtId="166" fontId="3" fillId="7" borderId="44" xfId="0" applyNumberFormat="1" applyFont="1" applyFill="1" applyBorder="1" applyAlignment="1">
      <alignment horizontal="center" vertical="top"/>
    </xf>
    <xf numFmtId="166" fontId="3" fillId="7" borderId="23" xfId="0" applyNumberFormat="1" applyFont="1" applyFill="1" applyBorder="1" applyAlignment="1">
      <alignment horizontal="center" vertical="top"/>
    </xf>
    <xf numFmtId="166" fontId="3" fillId="7" borderId="6" xfId="0" applyNumberFormat="1" applyFont="1" applyFill="1" applyBorder="1" applyAlignment="1">
      <alignment horizontal="center" vertical="top"/>
    </xf>
    <xf numFmtId="166" fontId="3" fillId="0" borderId="29" xfId="0" applyNumberFormat="1" applyFont="1" applyFill="1" applyBorder="1" applyAlignment="1">
      <alignment vertical="top" wrapText="1"/>
    </xf>
    <xf numFmtId="166" fontId="3" fillId="7" borderId="6" xfId="0" applyNumberFormat="1" applyFont="1" applyFill="1" applyBorder="1" applyAlignment="1">
      <alignment horizontal="center" vertical="top" wrapText="1"/>
    </xf>
    <xf numFmtId="166" fontId="3" fillId="3" borderId="10" xfId="0" applyNumberFormat="1" applyFont="1" applyFill="1" applyBorder="1" applyAlignment="1">
      <alignment horizontal="center" vertical="top"/>
    </xf>
    <xf numFmtId="166" fontId="3" fillId="0" borderId="12" xfId="0" applyNumberFormat="1" applyFont="1" applyFill="1" applyBorder="1" applyAlignment="1">
      <alignment horizontal="left" vertical="top" wrapText="1"/>
    </xf>
    <xf numFmtId="166" fontId="3" fillId="7" borderId="101" xfId="0" applyNumberFormat="1" applyFont="1" applyFill="1" applyBorder="1" applyAlignment="1">
      <alignment horizontal="center" vertical="top"/>
    </xf>
    <xf numFmtId="166" fontId="3" fillId="0" borderId="23" xfId="0" applyNumberFormat="1" applyFont="1" applyFill="1" applyBorder="1" applyAlignment="1">
      <alignment horizontal="center" vertical="top" wrapText="1"/>
    </xf>
    <xf numFmtId="166" fontId="4" fillId="9" borderId="74" xfId="0" applyNumberFormat="1" applyFont="1" applyFill="1" applyBorder="1" applyAlignment="1">
      <alignment horizontal="center" vertical="top"/>
    </xf>
    <xf numFmtId="166" fontId="4" fillId="3" borderId="10" xfId="0" applyNumberFormat="1" applyFont="1" applyFill="1" applyBorder="1" applyAlignment="1">
      <alignment horizontal="center" vertical="top"/>
    </xf>
    <xf numFmtId="166" fontId="3" fillId="0" borderId="16" xfId="0" applyNumberFormat="1" applyFont="1" applyFill="1" applyBorder="1" applyAlignment="1">
      <alignment horizontal="left" vertical="top" wrapText="1"/>
    </xf>
    <xf numFmtId="166" fontId="3" fillId="3" borderId="70" xfId="0" applyNumberFormat="1" applyFont="1" applyFill="1" applyBorder="1" applyAlignment="1">
      <alignment horizontal="center" vertical="top"/>
    </xf>
    <xf numFmtId="166" fontId="3" fillId="3" borderId="12" xfId="0" applyNumberFormat="1" applyFont="1" applyFill="1" applyBorder="1" applyAlignment="1">
      <alignment vertical="top" wrapText="1"/>
    </xf>
    <xf numFmtId="166" fontId="3" fillId="3" borderId="23" xfId="0" applyNumberFormat="1" applyFont="1" applyFill="1" applyBorder="1" applyAlignment="1">
      <alignment horizontal="center" vertical="top"/>
    </xf>
    <xf numFmtId="166" fontId="8" fillId="3" borderId="42" xfId="0" applyNumberFormat="1" applyFont="1" applyFill="1" applyBorder="1" applyAlignment="1">
      <alignment horizontal="left" vertical="top" wrapText="1"/>
    </xf>
    <xf numFmtId="166" fontId="3" fillId="7" borderId="109" xfId="0" applyNumberFormat="1" applyFont="1" applyFill="1" applyBorder="1" applyAlignment="1">
      <alignment horizontal="center" vertical="top"/>
    </xf>
    <xf numFmtId="166" fontId="3" fillId="0" borderId="22" xfId="0" applyNumberFormat="1" applyFont="1" applyBorder="1" applyAlignment="1">
      <alignment horizontal="center" vertical="top" wrapText="1"/>
    </xf>
    <xf numFmtId="166" fontId="4" fillId="3" borderId="23" xfId="0" applyNumberFormat="1" applyFont="1" applyFill="1" applyBorder="1" applyAlignment="1">
      <alignment horizontal="center" vertical="top"/>
    </xf>
    <xf numFmtId="166" fontId="3" fillId="7" borderId="10" xfId="0" applyNumberFormat="1" applyFont="1" applyFill="1" applyBorder="1" applyAlignment="1">
      <alignment horizontal="right" vertical="top"/>
    </xf>
    <xf numFmtId="166" fontId="4" fillId="9" borderId="55" xfId="0" applyNumberFormat="1" applyFont="1" applyFill="1" applyBorder="1" applyAlignment="1">
      <alignment horizontal="center" vertical="top"/>
    </xf>
    <xf numFmtId="166" fontId="4" fillId="2" borderId="4" xfId="0" applyNumberFormat="1" applyFont="1" applyFill="1" applyBorder="1" applyAlignment="1">
      <alignment horizontal="center" vertical="top"/>
    </xf>
    <xf numFmtId="166" fontId="3" fillId="2" borderId="56" xfId="0" applyNumberFormat="1" applyFont="1" applyFill="1" applyBorder="1" applyAlignment="1">
      <alignment horizontal="center" vertical="top" wrapText="1"/>
    </xf>
    <xf numFmtId="166" fontId="3" fillId="2" borderId="33" xfId="0" applyNumberFormat="1" applyFont="1" applyFill="1" applyBorder="1" applyAlignment="1">
      <alignment horizontal="center" vertical="top" wrapText="1"/>
    </xf>
    <xf numFmtId="166" fontId="3" fillId="7" borderId="70" xfId="0" applyNumberFormat="1" applyFont="1" applyFill="1" applyBorder="1" applyAlignment="1">
      <alignment horizontal="center" vertical="top"/>
    </xf>
    <xf numFmtId="166" fontId="3" fillId="0" borderId="70" xfId="0" applyNumberFormat="1" applyFont="1" applyBorder="1" applyAlignment="1">
      <alignment vertical="top"/>
    </xf>
    <xf numFmtId="166" fontId="3" fillId="7" borderId="12" xfId="0" applyNumberFormat="1" applyFont="1" applyFill="1" applyBorder="1" applyAlignment="1">
      <alignment vertical="top"/>
    </xf>
    <xf numFmtId="166" fontId="3" fillId="0" borderId="34" xfId="0" applyNumberFormat="1" applyFont="1" applyFill="1" applyBorder="1" applyAlignment="1">
      <alignment horizontal="center" vertical="top"/>
    </xf>
    <xf numFmtId="166" fontId="3" fillId="7" borderId="34" xfId="0" applyNumberFormat="1" applyFont="1" applyFill="1" applyBorder="1" applyAlignment="1">
      <alignment horizontal="center" vertical="top"/>
    </xf>
    <xf numFmtId="166" fontId="3" fillId="0" borderId="104" xfId="0" applyNumberFormat="1" applyFont="1" applyFill="1" applyBorder="1" applyAlignment="1">
      <alignment horizontal="center" vertical="top"/>
    </xf>
    <xf numFmtId="166" fontId="3" fillId="7" borderId="86" xfId="0" applyNumberFormat="1" applyFont="1" applyFill="1" applyBorder="1" applyAlignment="1">
      <alignment horizontal="left" vertical="top" wrapText="1"/>
    </xf>
    <xf numFmtId="166" fontId="3" fillId="7" borderId="66" xfId="0" applyNumberFormat="1" applyFont="1" applyFill="1" applyBorder="1" applyAlignment="1">
      <alignment horizontal="center" vertical="top"/>
    </xf>
    <xf numFmtId="166" fontId="3" fillId="7" borderId="50" xfId="0" applyNumberFormat="1" applyFont="1" applyFill="1" applyBorder="1" applyAlignment="1">
      <alignment horizontal="center" vertical="top"/>
    </xf>
    <xf numFmtId="166" fontId="4" fillId="7" borderId="0" xfId="0" applyNumberFormat="1" applyFont="1" applyFill="1" applyBorder="1" applyAlignment="1">
      <alignment horizontal="center" vertical="top"/>
    </xf>
    <xf numFmtId="166" fontId="4" fillId="8" borderId="59" xfId="0" applyNumberFormat="1" applyFont="1" applyFill="1" applyBorder="1" applyAlignment="1">
      <alignment horizontal="center" vertical="top"/>
    </xf>
    <xf numFmtId="166" fontId="4" fillId="9" borderId="56" xfId="0" applyNumberFormat="1" applyFont="1" applyFill="1" applyBorder="1" applyAlignment="1">
      <alignment horizontal="center" vertical="top"/>
    </xf>
    <xf numFmtId="166" fontId="3" fillId="7" borderId="10" xfId="0" applyNumberFormat="1" applyFont="1" applyFill="1" applyBorder="1" applyAlignment="1">
      <alignment horizontal="center" vertical="top"/>
    </xf>
    <xf numFmtId="166" fontId="3" fillId="7" borderId="12" xfId="0" applyNumberFormat="1" applyFont="1" applyFill="1" applyBorder="1" applyAlignment="1">
      <alignment horizontal="left" vertical="top" wrapText="1"/>
    </xf>
    <xf numFmtId="166" fontId="4" fillId="7" borderId="11" xfId="0" applyNumberFormat="1" applyFont="1" applyFill="1" applyBorder="1" applyAlignment="1">
      <alignment vertical="top"/>
    </xf>
    <xf numFmtId="166" fontId="4" fillId="7" borderId="28" xfId="0" applyNumberFormat="1" applyFont="1" applyFill="1" applyBorder="1" applyAlignment="1">
      <alignment vertical="top"/>
    </xf>
    <xf numFmtId="166" fontId="4" fillId="7" borderId="32" xfId="0" applyNumberFormat="1" applyFont="1" applyFill="1" applyBorder="1" applyAlignment="1">
      <alignment horizontal="center" vertical="top"/>
    </xf>
    <xf numFmtId="166" fontId="3" fillId="0" borderId="40" xfId="0" applyNumberFormat="1" applyFont="1" applyFill="1" applyBorder="1" applyAlignment="1">
      <alignment horizontal="center" vertical="top"/>
    </xf>
    <xf numFmtId="166" fontId="4" fillId="7" borderId="13" xfId="0" applyNumberFormat="1" applyFont="1" applyFill="1" applyBorder="1" applyAlignment="1">
      <alignment horizontal="center" vertical="top"/>
    </xf>
    <xf numFmtId="166" fontId="3" fillId="0" borderId="41" xfId="0" applyNumberFormat="1" applyFont="1" applyFill="1" applyBorder="1" applyAlignment="1">
      <alignment horizontal="left" vertical="top" wrapText="1"/>
    </xf>
    <xf numFmtId="166" fontId="3" fillId="7" borderId="0" xfId="0" applyNumberFormat="1" applyFont="1" applyFill="1" applyBorder="1" applyAlignment="1">
      <alignment horizontal="center" vertical="top"/>
    </xf>
    <xf numFmtId="166" fontId="4" fillId="7" borderId="30" xfId="0" applyNumberFormat="1" applyFont="1" applyFill="1" applyBorder="1" applyAlignment="1">
      <alignment vertical="top"/>
    </xf>
    <xf numFmtId="166" fontId="4" fillId="5" borderId="55" xfId="0" applyNumberFormat="1" applyFont="1" applyFill="1" applyBorder="1" applyAlignment="1">
      <alignment horizontal="center" vertical="top"/>
    </xf>
    <xf numFmtId="166" fontId="3" fillId="0" borderId="0" xfId="0" applyNumberFormat="1" applyFont="1" applyFill="1" applyBorder="1" applyAlignment="1">
      <alignment horizontal="center" vertical="top"/>
    </xf>
    <xf numFmtId="166" fontId="5" fillId="0" borderId="52" xfId="0" applyNumberFormat="1" applyFont="1" applyFill="1" applyBorder="1" applyAlignment="1">
      <alignment horizontal="center" vertical="center" textRotation="90" shrinkToFit="1"/>
    </xf>
    <xf numFmtId="166" fontId="5" fillId="3" borderId="0" xfId="0" applyNumberFormat="1" applyFont="1" applyFill="1" applyBorder="1" applyAlignment="1">
      <alignment horizontal="center" vertical="center" textRotation="90" wrapText="1"/>
    </xf>
    <xf numFmtId="166" fontId="5" fillId="3" borderId="52" xfId="0" applyNumberFormat="1" applyFont="1" applyFill="1" applyBorder="1" applyAlignment="1">
      <alignment horizontal="center" vertical="center" textRotation="90" wrapText="1"/>
    </xf>
    <xf numFmtId="166" fontId="3" fillId="7" borderId="52" xfId="0" applyNumberFormat="1" applyFont="1" applyFill="1" applyBorder="1" applyAlignment="1">
      <alignment horizontal="center" vertical="center" textRotation="90" wrapText="1"/>
    </xf>
    <xf numFmtId="166" fontId="12" fillId="7" borderId="52" xfId="0" applyNumberFormat="1" applyFont="1" applyFill="1" applyBorder="1" applyAlignment="1">
      <alignment horizontal="center" vertical="center" wrapText="1"/>
    </xf>
    <xf numFmtId="3" fontId="3" fillId="7" borderId="88" xfId="0" applyNumberFormat="1" applyFont="1" applyFill="1" applyBorder="1" applyAlignment="1">
      <alignment horizontal="center" vertical="top" wrapText="1"/>
    </xf>
    <xf numFmtId="3" fontId="7" fillId="7" borderId="88" xfId="0" applyNumberFormat="1" applyFont="1" applyFill="1" applyBorder="1" applyAlignment="1">
      <alignment horizontal="center" vertical="center" wrapText="1"/>
    </xf>
    <xf numFmtId="166" fontId="8" fillId="3" borderId="14" xfId="0" applyNumberFormat="1" applyFont="1" applyFill="1" applyBorder="1" applyAlignment="1">
      <alignment horizontal="left" vertical="top" wrapText="1"/>
    </xf>
    <xf numFmtId="166" fontId="4" fillId="7" borderId="20" xfId="0" applyNumberFormat="1" applyFont="1" applyFill="1" applyBorder="1" applyAlignment="1">
      <alignment horizontal="center" vertical="center"/>
    </xf>
    <xf numFmtId="166" fontId="4" fillId="7" borderId="11" xfId="0" applyNumberFormat="1" applyFont="1" applyFill="1" applyBorder="1" applyAlignment="1">
      <alignment horizontal="center" vertical="center"/>
    </xf>
    <xf numFmtId="166" fontId="5" fillId="0" borderId="13" xfId="0" applyNumberFormat="1" applyFont="1" applyFill="1" applyBorder="1" applyAlignment="1">
      <alignment horizontal="center" vertical="center" textRotation="90" shrinkToFit="1"/>
    </xf>
    <xf numFmtId="166" fontId="5" fillId="3" borderId="13" xfId="0" applyNumberFormat="1" applyFont="1" applyFill="1" applyBorder="1" applyAlignment="1">
      <alignment horizontal="center" vertical="center" textRotation="90" wrapText="1"/>
    </xf>
    <xf numFmtId="166" fontId="4" fillId="7" borderId="20" xfId="0" applyNumberFormat="1" applyFont="1" applyFill="1" applyBorder="1" applyAlignment="1">
      <alignment horizontal="center" vertical="center" wrapText="1"/>
    </xf>
    <xf numFmtId="166" fontId="3" fillId="7" borderId="11" xfId="0" applyNumberFormat="1" applyFont="1" applyFill="1" applyBorder="1" applyAlignment="1">
      <alignment horizontal="left" vertical="center" textRotation="90" wrapText="1"/>
    </xf>
    <xf numFmtId="166" fontId="4" fillId="3" borderId="14" xfId="0" applyNumberFormat="1" applyFont="1" applyFill="1" applyBorder="1" applyAlignment="1">
      <alignment vertical="top" wrapText="1"/>
    </xf>
    <xf numFmtId="166" fontId="7" fillId="7" borderId="13" xfId="0" applyNumberFormat="1" applyFont="1" applyFill="1" applyBorder="1" applyAlignment="1">
      <alignment horizontal="center" vertical="center" textRotation="90" wrapText="1"/>
    </xf>
    <xf numFmtId="166" fontId="7" fillId="7" borderId="14" xfId="0" applyNumberFormat="1" applyFont="1" applyFill="1" applyBorder="1" applyAlignment="1">
      <alignment horizontal="center" vertical="center" textRotation="90" wrapText="1"/>
    </xf>
    <xf numFmtId="166" fontId="12" fillId="7" borderId="25" xfId="0" applyNumberFormat="1" applyFont="1" applyFill="1" applyBorder="1" applyAlignment="1">
      <alignment horizontal="center" vertical="center" wrapText="1"/>
    </xf>
    <xf numFmtId="166" fontId="9" fillId="7" borderId="28" xfId="0" applyNumberFormat="1" applyFont="1" applyFill="1" applyBorder="1" applyAlignment="1">
      <alignment horizontal="center" vertical="center" textRotation="90" wrapText="1"/>
    </xf>
    <xf numFmtId="166" fontId="3" fillId="3" borderId="28" xfId="0" applyNumberFormat="1" applyFont="1" applyFill="1" applyBorder="1" applyAlignment="1">
      <alignment horizontal="center" vertical="top" wrapText="1"/>
    </xf>
    <xf numFmtId="166" fontId="4" fillId="7" borderId="14" xfId="0" applyNumberFormat="1" applyFont="1" applyFill="1" applyBorder="1" applyAlignment="1">
      <alignment vertical="top" wrapText="1"/>
    </xf>
    <xf numFmtId="166" fontId="4" fillId="0" borderId="42" xfId="0" applyNumberFormat="1" applyFont="1" applyBorder="1" applyAlignment="1">
      <alignment horizontal="center" vertical="top"/>
    </xf>
    <xf numFmtId="166" fontId="4" fillId="3" borderId="42" xfId="0" applyNumberFormat="1" applyFont="1" applyFill="1" applyBorder="1" applyAlignment="1">
      <alignment horizontal="center" vertical="top"/>
    </xf>
    <xf numFmtId="166" fontId="4" fillId="0" borderId="15" xfId="0" applyNumberFormat="1" applyFont="1" applyFill="1" applyBorder="1" applyAlignment="1">
      <alignment horizontal="center" vertical="top" wrapText="1"/>
    </xf>
    <xf numFmtId="166" fontId="3" fillId="7" borderId="49" xfId="0" applyNumberFormat="1" applyFont="1" applyFill="1" applyBorder="1" applyAlignment="1">
      <alignment horizontal="center" vertical="top" wrapText="1"/>
    </xf>
    <xf numFmtId="166" fontId="3" fillId="8" borderId="22" xfId="0" applyNumberFormat="1" applyFont="1" applyFill="1" applyBorder="1" applyAlignment="1">
      <alignment horizontal="center" vertical="top" wrapText="1"/>
    </xf>
    <xf numFmtId="166" fontId="3" fillId="7" borderId="22" xfId="0" applyNumberFormat="1" applyFont="1" applyFill="1" applyBorder="1" applyAlignment="1">
      <alignment horizontal="center" vertical="top" wrapText="1"/>
    </xf>
    <xf numFmtId="3" fontId="3" fillId="7" borderId="39" xfId="0" applyNumberFormat="1" applyFont="1" applyFill="1" applyBorder="1" applyAlignment="1">
      <alignment horizontal="center" vertical="top" wrapText="1"/>
    </xf>
    <xf numFmtId="166" fontId="3" fillId="7" borderId="48" xfId="0" applyNumberFormat="1" applyFont="1" applyFill="1" applyBorder="1" applyAlignment="1">
      <alignment horizontal="center" vertical="top"/>
    </xf>
    <xf numFmtId="166" fontId="3" fillId="7" borderId="19" xfId="0" applyNumberFormat="1" applyFont="1" applyFill="1" applyBorder="1" applyAlignment="1">
      <alignment horizontal="center" vertical="top"/>
    </xf>
    <xf numFmtId="166" fontId="3" fillId="7" borderId="46" xfId="0" applyNumberFormat="1" applyFont="1" applyFill="1" applyBorder="1" applyAlignment="1">
      <alignment horizontal="center" vertical="top"/>
    </xf>
    <xf numFmtId="166" fontId="3" fillId="7" borderId="61" xfId="0" applyNumberFormat="1" applyFont="1" applyFill="1" applyBorder="1" applyAlignment="1">
      <alignment horizontal="center" vertical="top"/>
    </xf>
    <xf numFmtId="166" fontId="3" fillId="7" borderId="110" xfId="0" applyNumberFormat="1" applyFont="1" applyFill="1" applyBorder="1" applyAlignment="1">
      <alignment horizontal="center" vertical="top"/>
    </xf>
    <xf numFmtId="166" fontId="3" fillId="0" borderId="77" xfId="0" applyNumberFormat="1" applyFont="1" applyBorder="1" applyAlignment="1">
      <alignment horizontal="center" vertical="top"/>
    </xf>
    <xf numFmtId="166" fontId="3" fillId="3" borderId="66" xfId="0" applyNumberFormat="1" applyFont="1" applyFill="1" applyBorder="1" applyAlignment="1">
      <alignment horizontal="center" vertical="top"/>
    </xf>
    <xf numFmtId="166" fontId="3" fillId="7" borderId="66" xfId="0" applyNumberFormat="1" applyFont="1" applyFill="1" applyBorder="1" applyAlignment="1">
      <alignment horizontal="center" vertical="top" wrapText="1"/>
    </xf>
    <xf numFmtId="166" fontId="3" fillId="7" borderId="13" xfId="0" applyNumberFormat="1" applyFont="1" applyFill="1" applyBorder="1" applyAlignment="1">
      <alignment horizontal="center" vertical="center" textRotation="90" wrapText="1"/>
    </xf>
    <xf numFmtId="166" fontId="3" fillId="7" borderId="37" xfId="0" applyNumberFormat="1" applyFont="1" applyFill="1" applyBorder="1" applyAlignment="1">
      <alignment horizontal="center" vertical="top"/>
    </xf>
    <xf numFmtId="166" fontId="3" fillId="7" borderId="7" xfId="0" applyNumberFormat="1" applyFont="1" applyFill="1" applyBorder="1" applyAlignment="1">
      <alignment horizontal="center" vertical="top"/>
    </xf>
    <xf numFmtId="166" fontId="3" fillId="7" borderId="29" xfId="0" applyNumberFormat="1" applyFont="1" applyFill="1" applyBorder="1" applyAlignment="1">
      <alignment horizontal="center" vertical="top"/>
    </xf>
    <xf numFmtId="49" fontId="7" fillId="7" borderId="77" xfId="0" applyNumberFormat="1" applyFont="1" applyFill="1" applyBorder="1" applyAlignment="1">
      <alignment horizontal="center" vertical="center" textRotation="90" wrapText="1"/>
    </xf>
    <xf numFmtId="166" fontId="4" fillId="2" borderId="72" xfId="0" applyNumberFormat="1" applyFont="1" applyFill="1" applyBorder="1" applyAlignment="1">
      <alignment horizontal="center" vertical="top"/>
    </xf>
    <xf numFmtId="166" fontId="3" fillId="7" borderId="86" xfId="0" applyNumberFormat="1" applyFont="1" applyFill="1" applyBorder="1" applyAlignment="1">
      <alignment horizontal="center" vertical="top"/>
    </xf>
    <xf numFmtId="166" fontId="4" fillId="8" borderId="58" xfId="0" applyNumberFormat="1" applyFont="1" applyFill="1" applyBorder="1" applyAlignment="1">
      <alignment horizontal="center" vertical="top"/>
    </xf>
    <xf numFmtId="166" fontId="3" fillId="7" borderId="12" xfId="0" applyNumberFormat="1" applyFont="1" applyFill="1" applyBorder="1" applyAlignment="1">
      <alignment horizontal="center" vertical="top"/>
    </xf>
    <xf numFmtId="166" fontId="3" fillId="7" borderId="81" xfId="0" applyNumberFormat="1" applyFont="1" applyFill="1" applyBorder="1" applyAlignment="1">
      <alignment horizontal="center" vertical="top"/>
    </xf>
    <xf numFmtId="166" fontId="3" fillId="7" borderId="104" xfId="0" applyNumberFormat="1" applyFont="1" applyFill="1" applyBorder="1" applyAlignment="1">
      <alignment horizontal="center" vertical="top"/>
    </xf>
    <xf numFmtId="166" fontId="3" fillId="0" borderId="29" xfId="0" applyNumberFormat="1" applyFont="1" applyBorder="1" applyAlignment="1">
      <alignment horizontal="center" vertical="top"/>
    </xf>
    <xf numFmtId="166" fontId="4" fillId="5" borderId="10" xfId="0" applyNumberFormat="1" applyFont="1" applyFill="1" applyBorder="1" applyAlignment="1">
      <alignment horizontal="center" vertical="top" wrapText="1"/>
    </xf>
    <xf numFmtId="166" fontId="4" fillId="8" borderId="22" xfId="0" applyNumberFormat="1" applyFont="1" applyFill="1" applyBorder="1" applyAlignment="1">
      <alignment horizontal="center" vertical="top" wrapText="1"/>
    </xf>
    <xf numFmtId="166" fontId="4" fillId="5" borderId="22" xfId="0" applyNumberFormat="1" applyFont="1" applyFill="1" applyBorder="1" applyAlignment="1">
      <alignment horizontal="center" vertical="top" wrapText="1"/>
    </xf>
    <xf numFmtId="166" fontId="4" fillId="4" borderId="68" xfId="0" applyNumberFormat="1" applyFont="1" applyFill="1" applyBorder="1" applyAlignment="1">
      <alignment horizontal="center" vertical="top" wrapText="1"/>
    </xf>
    <xf numFmtId="166" fontId="4" fillId="8" borderId="68" xfId="0" applyNumberFormat="1" applyFont="1" applyFill="1" applyBorder="1" applyAlignment="1">
      <alignment horizontal="center" vertical="top"/>
    </xf>
    <xf numFmtId="166" fontId="9" fillId="7" borderId="19" xfId="0" applyNumberFormat="1" applyFont="1" applyFill="1" applyBorder="1" applyAlignment="1">
      <alignment horizontal="center" vertical="center" textRotation="90" wrapText="1"/>
    </xf>
    <xf numFmtId="166" fontId="3" fillId="7" borderId="48" xfId="0" applyNumberFormat="1" applyFont="1" applyFill="1" applyBorder="1" applyAlignment="1">
      <alignment horizontal="center" vertical="center" textRotation="90" wrapText="1"/>
    </xf>
    <xf numFmtId="166" fontId="4" fillId="2" borderId="24" xfId="0" applyNumberFormat="1" applyFont="1" applyFill="1" applyBorder="1" applyAlignment="1">
      <alignment horizontal="center" vertical="top"/>
    </xf>
    <xf numFmtId="166" fontId="4" fillId="9" borderId="68" xfId="0" applyNumberFormat="1" applyFont="1" applyFill="1" applyBorder="1" applyAlignment="1">
      <alignment horizontal="center" vertical="top"/>
    </xf>
    <xf numFmtId="166" fontId="4" fillId="5" borderId="24" xfId="0" applyNumberFormat="1" applyFont="1" applyFill="1" applyBorder="1" applyAlignment="1">
      <alignment horizontal="center" vertical="top"/>
    </xf>
    <xf numFmtId="166" fontId="3" fillId="7" borderId="50" xfId="0" applyNumberFormat="1" applyFont="1" applyFill="1" applyBorder="1" applyAlignment="1">
      <alignment vertical="top"/>
    </xf>
    <xf numFmtId="166" fontId="3" fillId="7" borderId="105" xfId="0" applyNumberFormat="1" applyFont="1" applyFill="1" applyBorder="1" applyAlignment="1">
      <alignment horizontal="center" vertical="top"/>
    </xf>
    <xf numFmtId="166" fontId="3" fillId="7" borderId="28" xfId="0" applyNumberFormat="1" applyFont="1" applyFill="1" applyBorder="1" applyAlignment="1">
      <alignment horizontal="center" vertical="center" textRotation="90" wrapText="1"/>
    </xf>
    <xf numFmtId="166" fontId="3" fillId="3" borderId="35" xfId="0" applyNumberFormat="1" applyFont="1" applyFill="1" applyBorder="1" applyAlignment="1">
      <alignment vertical="top" wrapText="1"/>
    </xf>
    <xf numFmtId="166" fontId="3" fillId="0" borderId="66" xfId="0" applyNumberFormat="1" applyFont="1" applyBorder="1" applyAlignment="1">
      <alignment horizontal="center" vertical="top"/>
    </xf>
    <xf numFmtId="166" fontId="3" fillId="7" borderId="70" xfId="0" applyNumberFormat="1" applyFont="1" applyFill="1" applyBorder="1" applyAlignment="1">
      <alignment vertical="top"/>
    </xf>
    <xf numFmtId="166" fontId="3" fillId="0" borderId="50" xfId="0" applyNumberFormat="1" applyFont="1" applyFill="1" applyBorder="1" applyAlignment="1">
      <alignment horizontal="center" vertical="top"/>
    </xf>
    <xf numFmtId="166" fontId="4" fillId="8" borderId="9" xfId="0" applyNumberFormat="1" applyFont="1" applyFill="1" applyBorder="1" applyAlignment="1">
      <alignment horizontal="center" vertical="top"/>
    </xf>
    <xf numFmtId="166" fontId="3" fillId="7" borderId="77" xfId="0" applyNumberFormat="1" applyFont="1" applyFill="1" applyBorder="1" applyAlignment="1">
      <alignment horizontal="center" vertical="top"/>
    </xf>
    <xf numFmtId="166" fontId="4" fillId="0" borderId="0" xfId="0" applyNumberFormat="1" applyFont="1" applyFill="1" applyBorder="1" applyAlignment="1">
      <alignment horizontal="center" vertical="top" wrapText="1"/>
    </xf>
    <xf numFmtId="166" fontId="3" fillId="2" borderId="32" xfId="0" applyNumberFormat="1" applyFont="1" applyFill="1" applyBorder="1" applyAlignment="1">
      <alignment horizontal="center" vertical="top" wrapText="1"/>
    </xf>
    <xf numFmtId="0" fontId="24" fillId="0" borderId="0" xfId="0" applyFont="1"/>
    <xf numFmtId="0" fontId="3" fillId="0" borderId="2" xfId="0" applyFont="1" applyBorder="1" applyAlignment="1">
      <alignment horizontal="center" vertical="center" textRotation="90" wrapText="1"/>
    </xf>
    <xf numFmtId="0" fontId="3" fillId="0" borderId="2" xfId="0" applyFont="1" applyFill="1" applyBorder="1" applyAlignment="1">
      <alignment horizontal="center" vertical="center" textRotation="90" wrapText="1"/>
    </xf>
    <xf numFmtId="0" fontId="3" fillId="0" borderId="2" xfId="0" applyFont="1" applyBorder="1" applyAlignment="1">
      <alignment horizontal="center" vertical="center" textRotation="90"/>
    </xf>
    <xf numFmtId="0" fontId="3" fillId="0" borderId="65" xfId="0" applyFont="1" applyBorder="1" applyAlignment="1">
      <alignment horizontal="center" vertical="center" textRotation="90"/>
    </xf>
    <xf numFmtId="0" fontId="3" fillId="0" borderId="3" xfId="0" applyFont="1" applyBorder="1" applyAlignment="1">
      <alignment horizontal="center" vertical="center" textRotation="90"/>
    </xf>
    <xf numFmtId="166" fontId="3" fillId="3" borderId="77" xfId="0" applyNumberFormat="1" applyFont="1" applyFill="1" applyBorder="1" applyAlignment="1">
      <alignment horizontal="center" vertical="top"/>
    </xf>
    <xf numFmtId="166" fontId="3" fillId="0" borderId="28" xfId="0" applyNumberFormat="1" applyFont="1" applyBorder="1" applyAlignment="1">
      <alignment horizontal="center" vertical="top"/>
    </xf>
    <xf numFmtId="166" fontId="3" fillId="7" borderId="82" xfId="0" applyNumberFormat="1" applyFont="1" applyFill="1" applyBorder="1" applyAlignment="1">
      <alignment horizontal="center" vertical="top"/>
    </xf>
    <xf numFmtId="166" fontId="3" fillId="3" borderId="28" xfId="0" applyNumberFormat="1" applyFont="1" applyFill="1" applyBorder="1" applyAlignment="1">
      <alignment horizontal="center" vertical="top"/>
    </xf>
    <xf numFmtId="166" fontId="3" fillId="7" borderId="108" xfId="0" applyNumberFormat="1" applyFont="1" applyFill="1" applyBorder="1" applyAlignment="1">
      <alignment horizontal="center" vertical="top"/>
    </xf>
    <xf numFmtId="3" fontId="3" fillId="7" borderId="49" xfId="0" applyNumberFormat="1" applyFont="1" applyFill="1" applyBorder="1" applyAlignment="1">
      <alignment horizontal="center" vertical="top"/>
    </xf>
    <xf numFmtId="3" fontId="3" fillId="0" borderId="14" xfId="0" applyNumberFormat="1" applyFont="1" applyFill="1" applyBorder="1" applyAlignment="1">
      <alignment horizontal="center" vertical="top"/>
    </xf>
    <xf numFmtId="3" fontId="3" fillId="7" borderId="35" xfId="0" applyNumberFormat="1" applyFont="1" applyFill="1" applyBorder="1" applyAlignment="1">
      <alignment horizontal="center" vertical="top" wrapText="1"/>
    </xf>
    <xf numFmtId="3" fontId="3" fillId="0" borderId="14" xfId="0" applyNumberFormat="1" applyFont="1" applyFill="1" applyBorder="1" applyAlignment="1">
      <alignment horizontal="center" vertical="top" wrapText="1"/>
    </xf>
    <xf numFmtId="3" fontId="3" fillId="3" borderId="49" xfId="0" applyNumberFormat="1" applyFont="1" applyFill="1" applyBorder="1" applyAlignment="1">
      <alignment horizontal="center" vertical="top"/>
    </xf>
    <xf numFmtId="3" fontId="3" fillId="0" borderId="38" xfId="0" applyNumberFormat="1" applyFont="1" applyFill="1" applyBorder="1" applyAlignment="1">
      <alignment horizontal="center" vertical="top"/>
    </xf>
    <xf numFmtId="3" fontId="3" fillId="7" borderId="54" xfId="0" applyNumberFormat="1" applyFont="1" applyFill="1" applyBorder="1" applyAlignment="1">
      <alignment horizontal="center" vertical="top"/>
    </xf>
    <xf numFmtId="3" fontId="3" fillId="7" borderId="44" xfId="0" applyNumberFormat="1" applyFont="1" applyFill="1" applyBorder="1" applyAlignment="1">
      <alignment horizontal="center" vertical="top"/>
    </xf>
    <xf numFmtId="3" fontId="3" fillId="0" borderId="71" xfId="0" applyNumberFormat="1" applyFont="1" applyFill="1" applyBorder="1" applyAlignment="1">
      <alignment horizontal="center" vertical="top"/>
    </xf>
    <xf numFmtId="3" fontId="3" fillId="7" borderId="44" xfId="0" applyNumberFormat="1" applyFont="1" applyFill="1" applyBorder="1" applyAlignment="1">
      <alignment horizontal="center" vertical="top" wrapText="1"/>
    </xf>
    <xf numFmtId="3" fontId="3" fillId="7" borderId="54" xfId="0" applyNumberFormat="1" applyFont="1" applyFill="1" applyBorder="1" applyAlignment="1">
      <alignment horizontal="center" vertical="top" wrapText="1"/>
    </xf>
    <xf numFmtId="3" fontId="3" fillId="0" borderId="71" xfId="0" applyNumberFormat="1" applyFont="1" applyFill="1" applyBorder="1" applyAlignment="1">
      <alignment horizontal="center" vertical="top" wrapText="1"/>
    </xf>
    <xf numFmtId="3" fontId="3" fillId="3" borderId="39" xfId="0" applyNumberFormat="1" applyFont="1" applyFill="1" applyBorder="1" applyAlignment="1">
      <alignment horizontal="center" vertical="top"/>
    </xf>
    <xf numFmtId="3" fontId="3" fillId="3" borderId="44" xfId="0" applyNumberFormat="1" applyFont="1" applyFill="1" applyBorder="1" applyAlignment="1">
      <alignment horizontal="center" vertical="top"/>
    </xf>
    <xf numFmtId="3" fontId="3" fillId="0" borderId="54" xfId="0" applyNumberFormat="1" applyFont="1" applyFill="1" applyBorder="1" applyAlignment="1">
      <alignment horizontal="center" vertical="top"/>
    </xf>
    <xf numFmtId="3" fontId="3" fillId="0" borderId="44" xfId="0" applyNumberFormat="1" applyFont="1" applyFill="1" applyBorder="1" applyAlignment="1">
      <alignment horizontal="center" vertical="top"/>
    </xf>
    <xf numFmtId="3" fontId="3" fillId="0" borderId="43" xfId="0" applyNumberFormat="1" applyFont="1" applyFill="1" applyBorder="1" applyAlignment="1">
      <alignment horizontal="center" vertical="top"/>
    </xf>
    <xf numFmtId="3" fontId="7" fillId="7" borderId="28" xfId="0" applyNumberFormat="1" applyFont="1" applyFill="1" applyBorder="1" applyAlignment="1">
      <alignment horizontal="center" vertical="center" wrapText="1"/>
    </xf>
    <xf numFmtId="0" fontId="3" fillId="0" borderId="35" xfId="0" applyFont="1" applyBorder="1" applyAlignment="1">
      <alignment vertical="top"/>
    </xf>
    <xf numFmtId="0" fontId="3" fillId="0" borderId="66" xfId="0" applyFont="1" applyBorder="1" applyAlignment="1">
      <alignment horizontal="center" vertical="top"/>
    </xf>
    <xf numFmtId="166" fontId="3" fillId="7" borderId="87" xfId="0" applyNumberFormat="1" applyFont="1" applyFill="1" applyBorder="1" applyAlignment="1">
      <alignment horizontal="center" vertical="top"/>
    </xf>
    <xf numFmtId="3" fontId="3" fillId="7" borderId="96" xfId="0" applyNumberFormat="1" applyFont="1" applyFill="1" applyBorder="1" applyAlignment="1">
      <alignment horizontal="center" vertical="top"/>
    </xf>
    <xf numFmtId="3" fontId="3" fillId="7" borderId="98" xfId="0" applyNumberFormat="1" applyFont="1" applyFill="1" applyBorder="1" applyAlignment="1">
      <alignment horizontal="center" vertical="top" wrapText="1"/>
    </xf>
    <xf numFmtId="166" fontId="3" fillId="7" borderId="20" xfId="0" applyNumberFormat="1" applyFont="1" applyFill="1" applyBorder="1" applyAlignment="1">
      <alignment vertical="top"/>
    </xf>
    <xf numFmtId="166" fontId="3" fillId="7" borderId="47" xfId="0" applyNumberFormat="1" applyFont="1" applyFill="1" applyBorder="1" applyAlignment="1">
      <alignment vertical="top"/>
    </xf>
    <xf numFmtId="166" fontId="3" fillId="7" borderId="6" xfId="0" applyNumberFormat="1" applyFont="1" applyFill="1" applyBorder="1" applyAlignment="1">
      <alignment vertical="top"/>
    </xf>
    <xf numFmtId="166" fontId="3" fillId="7" borderId="11" xfId="0" applyNumberFormat="1" applyFont="1" applyFill="1" applyBorder="1" applyAlignment="1">
      <alignment vertical="top"/>
    </xf>
    <xf numFmtId="166" fontId="3" fillId="0" borderId="12" xfId="0" applyNumberFormat="1" applyFont="1" applyFill="1" applyBorder="1" applyAlignment="1">
      <alignment vertical="top" wrapText="1"/>
    </xf>
    <xf numFmtId="166" fontId="3" fillId="7" borderId="34" xfId="0" applyNumberFormat="1" applyFont="1" applyFill="1" applyBorder="1" applyAlignment="1">
      <alignment vertical="top"/>
    </xf>
    <xf numFmtId="166" fontId="3" fillId="7" borderId="34" xfId="0" applyNumberFormat="1" applyFont="1" applyFill="1" applyBorder="1" applyAlignment="1">
      <alignment vertical="top" wrapText="1"/>
    </xf>
    <xf numFmtId="166" fontId="3" fillId="7" borderId="54" xfId="0" applyNumberFormat="1" applyFont="1" applyFill="1" applyBorder="1" applyAlignment="1">
      <alignment horizontal="center" vertical="top"/>
    </xf>
    <xf numFmtId="166" fontId="3" fillId="0" borderId="23" xfId="1" applyNumberFormat="1" applyFont="1" applyFill="1" applyBorder="1" applyAlignment="1">
      <alignment horizontal="center" vertical="top" wrapText="1"/>
    </xf>
    <xf numFmtId="166" fontId="3" fillId="0" borderId="37" xfId="0" applyNumberFormat="1" applyFont="1" applyBorder="1" applyAlignment="1">
      <alignment vertical="top"/>
    </xf>
    <xf numFmtId="166" fontId="3" fillId="0" borderId="50" xfId="0" applyNumberFormat="1" applyFont="1" applyBorder="1" applyAlignment="1">
      <alignment vertical="top"/>
    </xf>
    <xf numFmtId="166" fontId="3" fillId="0" borderId="14" xfId="0" applyNumberFormat="1" applyFont="1" applyBorder="1" applyAlignment="1">
      <alignment vertical="top"/>
    </xf>
    <xf numFmtId="166" fontId="3" fillId="0" borderId="71" xfId="0" applyNumberFormat="1" applyFont="1" applyBorder="1" applyAlignment="1">
      <alignment vertical="top"/>
    </xf>
    <xf numFmtId="166" fontId="3" fillId="7" borderId="39" xfId="0" applyNumberFormat="1" applyFont="1" applyFill="1" applyBorder="1" applyAlignment="1">
      <alignment vertical="top"/>
    </xf>
    <xf numFmtId="3" fontId="3" fillId="7" borderId="106" xfId="0" applyNumberFormat="1" applyFont="1" applyFill="1" applyBorder="1" applyAlignment="1">
      <alignment horizontal="center" vertical="top"/>
    </xf>
    <xf numFmtId="166" fontId="3" fillId="0" borderId="13" xfId="0" applyNumberFormat="1" applyFont="1" applyBorder="1" applyAlignment="1">
      <alignment vertical="top"/>
    </xf>
    <xf numFmtId="3" fontId="3" fillId="7" borderId="82" xfId="0" applyNumberFormat="1" applyFont="1" applyFill="1" applyBorder="1" applyAlignment="1">
      <alignment horizontal="center" vertical="top"/>
    </xf>
    <xf numFmtId="166" fontId="3" fillId="3" borderId="54" xfId="0" applyNumberFormat="1" applyFont="1" applyFill="1" applyBorder="1" applyAlignment="1">
      <alignment horizontal="center" vertical="top"/>
    </xf>
    <xf numFmtId="166" fontId="3" fillId="7" borderId="75" xfId="0" applyNumberFormat="1" applyFont="1" applyFill="1" applyBorder="1" applyAlignment="1">
      <alignment vertical="top"/>
    </xf>
    <xf numFmtId="166" fontId="3" fillId="0" borderId="61" xfId="0" applyNumberFormat="1" applyFont="1" applyBorder="1" applyAlignment="1">
      <alignment vertical="top"/>
    </xf>
    <xf numFmtId="166" fontId="3" fillId="7" borderId="99" xfId="0" applyNumberFormat="1" applyFont="1" applyFill="1" applyBorder="1" applyAlignment="1">
      <alignment horizontal="center" vertical="top"/>
    </xf>
    <xf numFmtId="166" fontId="3" fillId="7" borderId="97" xfId="0" applyNumberFormat="1" applyFont="1" applyFill="1" applyBorder="1" applyAlignment="1">
      <alignment horizontal="center" vertical="top"/>
    </xf>
    <xf numFmtId="166" fontId="3" fillId="7" borderId="13" xfId="0" applyNumberFormat="1" applyFont="1" applyFill="1" applyBorder="1" applyAlignment="1">
      <alignment vertical="top"/>
    </xf>
    <xf numFmtId="166" fontId="3" fillId="0" borderId="20" xfId="0" applyNumberFormat="1" applyFont="1" applyBorder="1" applyAlignment="1">
      <alignment vertical="top"/>
    </xf>
    <xf numFmtId="166" fontId="4" fillId="8" borderId="67" xfId="0" applyNumberFormat="1" applyFont="1" applyFill="1" applyBorder="1" applyAlignment="1">
      <alignment horizontal="center" vertical="top"/>
    </xf>
    <xf numFmtId="166" fontId="3" fillId="7" borderId="25" xfId="0" applyNumberFormat="1" applyFont="1" applyFill="1" applyBorder="1" applyAlignment="1">
      <alignment horizontal="center" vertical="top"/>
    </xf>
    <xf numFmtId="166" fontId="4" fillId="8" borderId="2" xfId="0" applyNumberFormat="1" applyFont="1" applyFill="1" applyBorder="1" applyAlignment="1">
      <alignment horizontal="center" vertical="top"/>
    </xf>
    <xf numFmtId="166" fontId="4" fillId="8" borderId="32" xfId="0" applyNumberFormat="1" applyFont="1" applyFill="1" applyBorder="1" applyAlignment="1">
      <alignment horizontal="center" vertical="top"/>
    </xf>
    <xf numFmtId="166" fontId="3" fillId="7" borderId="40" xfId="0" applyNumberFormat="1" applyFont="1" applyFill="1" applyBorder="1" applyAlignment="1">
      <alignment horizontal="center" vertical="top"/>
    </xf>
    <xf numFmtId="3" fontId="3" fillId="0" borderId="42" xfId="0" applyNumberFormat="1" applyFont="1" applyFill="1" applyBorder="1" applyAlignment="1">
      <alignment horizontal="center" vertical="top"/>
    </xf>
    <xf numFmtId="166" fontId="3" fillId="7" borderId="57" xfId="0" applyNumberFormat="1" applyFont="1" applyFill="1" applyBorder="1" applyAlignment="1">
      <alignment horizontal="center" vertical="top"/>
    </xf>
    <xf numFmtId="3" fontId="3" fillId="0" borderId="51" xfId="0" applyNumberFormat="1" applyFont="1" applyFill="1" applyBorder="1" applyAlignment="1">
      <alignment horizontal="center" vertical="top"/>
    </xf>
    <xf numFmtId="166" fontId="3" fillId="7" borderId="33" xfId="0" applyNumberFormat="1" applyFont="1" applyFill="1" applyBorder="1" applyAlignment="1">
      <alignment horizontal="center" vertical="top"/>
    </xf>
    <xf numFmtId="166" fontId="3" fillId="7" borderId="30" xfId="0" applyNumberFormat="1" applyFont="1" applyFill="1" applyBorder="1" applyAlignment="1">
      <alignment horizontal="center" vertical="top"/>
    </xf>
    <xf numFmtId="166" fontId="3" fillId="7" borderId="14" xfId="0" applyNumberFormat="1" applyFont="1" applyFill="1" applyBorder="1" applyAlignment="1">
      <alignment horizontal="center" vertical="top"/>
    </xf>
    <xf numFmtId="3" fontId="7" fillId="7" borderId="96" xfId="0" applyNumberFormat="1" applyFont="1" applyFill="1" applyBorder="1" applyAlignment="1">
      <alignment horizontal="center" vertical="center" wrapText="1"/>
    </xf>
    <xf numFmtId="3" fontId="3" fillId="7" borderId="93" xfId="0" applyNumberFormat="1" applyFont="1" applyFill="1" applyBorder="1" applyAlignment="1">
      <alignment horizontal="center" vertical="top"/>
    </xf>
    <xf numFmtId="166" fontId="3" fillId="7" borderId="13" xfId="0" applyNumberFormat="1" applyFont="1" applyFill="1" applyBorder="1" applyAlignment="1">
      <alignment horizontal="center" vertical="top"/>
    </xf>
    <xf numFmtId="3" fontId="3" fillId="7" borderId="91" xfId="0" applyNumberFormat="1" applyFont="1" applyFill="1" applyBorder="1" applyAlignment="1">
      <alignment horizontal="center" vertical="top"/>
    </xf>
    <xf numFmtId="166" fontId="3" fillId="7" borderId="62" xfId="0" applyNumberFormat="1" applyFont="1" applyFill="1" applyBorder="1" applyAlignment="1">
      <alignment horizontal="center" vertical="top"/>
    </xf>
    <xf numFmtId="166" fontId="3" fillId="7" borderId="100" xfId="0" applyNumberFormat="1" applyFont="1" applyFill="1" applyBorder="1" applyAlignment="1">
      <alignment horizontal="center" vertical="top"/>
    </xf>
    <xf numFmtId="166" fontId="3" fillId="0" borderId="87" xfId="0" applyNumberFormat="1" applyFont="1" applyFill="1" applyBorder="1" applyAlignment="1">
      <alignment horizontal="center" vertical="top"/>
    </xf>
    <xf numFmtId="49" fontId="3" fillId="7" borderId="87" xfId="0" applyNumberFormat="1" applyFont="1" applyFill="1" applyBorder="1" applyAlignment="1">
      <alignment horizontal="center" vertical="top"/>
    </xf>
    <xf numFmtId="3" fontId="7" fillId="7" borderId="49" xfId="0" applyNumberFormat="1" applyFont="1" applyFill="1" applyBorder="1" applyAlignment="1">
      <alignment horizontal="center" vertical="top" wrapText="1"/>
    </xf>
    <xf numFmtId="166" fontId="9" fillId="7" borderId="20" xfId="0" applyNumberFormat="1" applyFont="1" applyFill="1" applyBorder="1" applyAlignment="1">
      <alignment horizontal="center" vertical="center" textRotation="90" wrapText="1"/>
    </xf>
    <xf numFmtId="166" fontId="3" fillId="0" borderId="8" xfId="0" applyNumberFormat="1" applyFont="1" applyFill="1" applyBorder="1" applyAlignment="1">
      <alignment horizontal="center" vertical="top"/>
    </xf>
    <xf numFmtId="0" fontId="3" fillId="7" borderId="86" xfId="0" applyFont="1" applyFill="1" applyBorder="1" applyAlignment="1">
      <alignment vertical="top" wrapText="1"/>
    </xf>
    <xf numFmtId="49" fontId="3" fillId="0" borderId="96" xfId="0" applyNumberFormat="1" applyFont="1" applyFill="1" applyBorder="1" applyAlignment="1">
      <alignment horizontal="center" vertical="top"/>
    </xf>
    <xf numFmtId="166" fontId="3" fillId="7" borderId="39" xfId="0" applyNumberFormat="1" applyFont="1" applyFill="1" applyBorder="1" applyAlignment="1">
      <alignment horizontal="center" vertical="top"/>
    </xf>
    <xf numFmtId="166" fontId="3" fillId="0" borderId="42" xfId="0" applyNumberFormat="1" applyFont="1" applyFill="1" applyBorder="1" applyAlignment="1">
      <alignment horizontal="center" vertical="top"/>
    </xf>
    <xf numFmtId="49" fontId="3" fillId="7" borderId="49" xfId="0" applyNumberFormat="1" applyFont="1" applyFill="1" applyBorder="1" applyAlignment="1">
      <alignment horizontal="center" vertical="top"/>
    </xf>
    <xf numFmtId="166" fontId="7" fillId="7" borderId="57" xfId="0" applyNumberFormat="1" applyFont="1" applyFill="1" applyBorder="1" applyAlignment="1">
      <alignment horizontal="center" vertical="top" wrapText="1"/>
    </xf>
    <xf numFmtId="166" fontId="3" fillId="0" borderId="51" xfId="0" applyNumberFormat="1" applyFont="1" applyFill="1" applyBorder="1" applyAlignment="1">
      <alignment horizontal="center" vertical="top"/>
    </xf>
    <xf numFmtId="49" fontId="3" fillId="7" borderId="44" xfId="0" applyNumberFormat="1" applyFont="1" applyFill="1" applyBorder="1" applyAlignment="1">
      <alignment horizontal="center" vertical="top"/>
    </xf>
    <xf numFmtId="166" fontId="7" fillId="7" borderId="33" xfId="0" applyNumberFormat="1" applyFont="1" applyFill="1" applyBorder="1" applyAlignment="1">
      <alignment horizontal="center" vertical="top" wrapText="1"/>
    </xf>
    <xf numFmtId="166" fontId="7" fillId="7" borderId="30" xfId="0" applyNumberFormat="1" applyFont="1" applyFill="1" applyBorder="1" applyAlignment="1">
      <alignment horizontal="center" vertical="top" wrapText="1"/>
    </xf>
    <xf numFmtId="3" fontId="3" fillId="7" borderId="85" xfId="0" applyNumberFormat="1" applyFont="1" applyFill="1" applyBorder="1" applyAlignment="1">
      <alignment horizontal="center" vertical="top"/>
    </xf>
    <xf numFmtId="3" fontId="3" fillId="7" borderId="116" xfId="0" applyNumberFormat="1" applyFont="1" applyFill="1" applyBorder="1" applyAlignment="1">
      <alignment horizontal="center" vertical="top"/>
    </xf>
    <xf numFmtId="166" fontId="3" fillId="7" borderId="28" xfId="0" applyNumberFormat="1" applyFont="1" applyFill="1" applyBorder="1" applyAlignment="1">
      <alignment vertical="top"/>
    </xf>
    <xf numFmtId="166" fontId="3" fillId="7" borderId="66" xfId="0" applyNumberFormat="1" applyFont="1" applyFill="1" applyBorder="1" applyAlignment="1">
      <alignment vertical="top"/>
    </xf>
    <xf numFmtId="166" fontId="3" fillId="7" borderId="54" xfId="0" applyNumberFormat="1" applyFont="1" applyFill="1" applyBorder="1" applyAlignment="1">
      <alignment vertical="top"/>
    </xf>
    <xf numFmtId="0" fontId="5" fillId="0" borderId="11" xfId="0" applyFont="1" applyFill="1" applyBorder="1" applyAlignment="1">
      <alignment horizontal="center" vertical="center" textRotation="90" wrapText="1"/>
    </xf>
    <xf numFmtId="0" fontId="5" fillId="0" borderId="48" xfId="0" applyFont="1" applyFill="1" applyBorder="1" applyAlignment="1">
      <alignment horizontal="center" vertical="center" textRotation="90" wrapText="1"/>
    </xf>
    <xf numFmtId="166" fontId="3" fillId="0" borderId="19" xfId="0" applyNumberFormat="1" applyFont="1" applyBorder="1" applyAlignment="1">
      <alignment horizontal="center" vertical="top"/>
    </xf>
    <xf numFmtId="3" fontId="3" fillId="7" borderId="83" xfId="0" applyNumberFormat="1" applyFont="1" applyFill="1" applyBorder="1" applyAlignment="1">
      <alignment horizontal="center" vertical="top"/>
    </xf>
    <xf numFmtId="3" fontId="3" fillId="7" borderId="111" xfId="0" applyNumberFormat="1" applyFont="1" applyFill="1" applyBorder="1" applyAlignment="1">
      <alignment horizontal="center" vertical="top"/>
    </xf>
    <xf numFmtId="166" fontId="4" fillId="8" borderId="74" xfId="0" applyNumberFormat="1" applyFont="1" applyFill="1" applyBorder="1" applyAlignment="1">
      <alignment horizontal="center" vertical="top"/>
    </xf>
    <xf numFmtId="166" fontId="3" fillId="0" borderId="5" xfId="0" applyNumberFormat="1" applyFont="1" applyFill="1" applyBorder="1" applyAlignment="1">
      <alignment vertical="top" wrapText="1"/>
    </xf>
    <xf numFmtId="3" fontId="7" fillId="7" borderId="18" xfId="0" applyNumberFormat="1" applyFont="1" applyFill="1" applyBorder="1" applyAlignment="1">
      <alignment horizontal="center" vertical="top" wrapText="1"/>
    </xf>
    <xf numFmtId="166" fontId="3" fillId="0" borderId="26" xfId="0" applyNumberFormat="1" applyFont="1" applyBorder="1" applyAlignment="1">
      <alignment horizontal="center" vertical="center" wrapText="1"/>
    </xf>
    <xf numFmtId="166" fontId="4" fillId="7" borderId="11" xfId="0" applyNumberFormat="1" applyFont="1" applyFill="1" applyBorder="1" applyAlignment="1">
      <alignment horizontal="center" vertical="center" wrapText="1"/>
    </xf>
    <xf numFmtId="166" fontId="8" fillId="3" borderId="35" xfId="0" applyNumberFormat="1" applyFont="1" applyFill="1" applyBorder="1" applyAlignment="1">
      <alignment horizontal="left" vertical="top" wrapText="1"/>
    </xf>
    <xf numFmtId="166" fontId="3" fillId="7" borderId="29" xfId="0" applyNumberFormat="1" applyFont="1" applyFill="1" applyBorder="1" applyAlignment="1">
      <alignment vertical="top" wrapText="1"/>
    </xf>
    <xf numFmtId="166" fontId="4" fillId="2" borderId="9" xfId="0" applyNumberFormat="1" applyFont="1" applyFill="1" applyBorder="1" applyAlignment="1">
      <alignment horizontal="center" vertical="top"/>
    </xf>
    <xf numFmtId="166" fontId="4" fillId="8" borderId="23" xfId="0" applyNumberFormat="1" applyFont="1" applyFill="1" applyBorder="1" applyAlignment="1">
      <alignment horizontal="center" vertical="top"/>
    </xf>
    <xf numFmtId="166" fontId="3" fillId="7" borderId="44" xfId="0" applyNumberFormat="1" applyFont="1" applyFill="1" applyBorder="1" applyAlignment="1">
      <alignment vertical="top"/>
    </xf>
    <xf numFmtId="3" fontId="16" fillId="7" borderId="82" xfId="0" applyNumberFormat="1" applyFont="1" applyFill="1" applyBorder="1" applyAlignment="1">
      <alignment horizontal="center" vertical="top"/>
    </xf>
    <xf numFmtId="3" fontId="3" fillId="7" borderId="98" xfId="0" applyNumberFormat="1" applyFont="1" applyFill="1" applyBorder="1" applyAlignment="1">
      <alignment horizontal="center" vertical="top"/>
    </xf>
    <xf numFmtId="3" fontId="3" fillId="0" borderId="39" xfId="0" applyNumberFormat="1" applyFont="1" applyFill="1" applyBorder="1" applyAlignment="1">
      <alignment horizontal="center" vertical="top"/>
    </xf>
    <xf numFmtId="166" fontId="4" fillId="8" borderId="63" xfId="0" applyNumberFormat="1" applyFont="1" applyFill="1" applyBorder="1" applyAlignment="1">
      <alignment horizontal="center" vertical="top"/>
    </xf>
    <xf numFmtId="166" fontId="3" fillId="7" borderId="86" xfId="0" applyNumberFormat="1" applyFont="1" applyFill="1" applyBorder="1" applyAlignment="1">
      <alignment vertical="top" wrapText="1"/>
    </xf>
    <xf numFmtId="166" fontId="4" fillId="8" borderId="3" xfId="0" applyNumberFormat="1" applyFont="1" applyFill="1" applyBorder="1" applyAlignment="1">
      <alignment horizontal="center" vertical="top"/>
    </xf>
    <xf numFmtId="166" fontId="4" fillId="8" borderId="65" xfId="0" applyNumberFormat="1" applyFont="1" applyFill="1" applyBorder="1" applyAlignment="1">
      <alignment horizontal="center" vertical="top"/>
    </xf>
    <xf numFmtId="166" fontId="3" fillId="7" borderId="45" xfId="0" applyNumberFormat="1" applyFont="1" applyFill="1" applyBorder="1" applyAlignment="1">
      <alignment horizontal="center" vertical="top"/>
    </xf>
    <xf numFmtId="166" fontId="3" fillId="7" borderId="52" xfId="0" applyNumberFormat="1" applyFont="1" applyFill="1" applyBorder="1" applyAlignment="1">
      <alignment horizontal="center" vertical="top"/>
    </xf>
    <xf numFmtId="49" fontId="4" fillId="7" borderId="11" xfId="0" applyNumberFormat="1" applyFont="1" applyFill="1" applyBorder="1" applyAlignment="1">
      <alignment vertical="top"/>
    </xf>
    <xf numFmtId="166" fontId="4" fillId="7" borderId="49" xfId="0" applyNumberFormat="1" applyFont="1" applyFill="1" applyBorder="1" applyAlignment="1">
      <alignment vertical="top"/>
    </xf>
    <xf numFmtId="166" fontId="4" fillId="7" borderId="42" xfId="0" applyNumberFormat="1" applyFont="1" applyFill="1" applyBorder="1" applyAlignment="1">
      <alignment vertical="top" wrapText="1"/>
    </xf>
    <xf numFmtId="166" fontId="4" fillId="7" borderId="20" xfId="0" applyNumberFormat="1" applyFont="1" applyFill="1" applyBorder="1" applyAlignment="1">
      <alignment vertical="top"/>
    </xf>
    <xf numFmtId="166" fontId="3" fillId="7" borderId="96" xfId="0" applyNumberFormat="1" applyFont="1" applyFill="1" applyBorder="1" applyAlignment="1">
      <alignment vertical="top" wrapText="1"/>
    </xf>
    <xf numFmtId="166" fontId="3" fillId="7" borderId="29" xfId="0" applyNumberFormat="1" applyFont="1" applyFill="1" applyBorder="1" applyAlignment="1">
      <alignment horizontal="left" vertical="top" wrapText="1"/>
    </xf>
    <xf numFmtId="166" fontId="3" fillId="7" borderId="113" xfId="0" applyNumberFormat="1" applyFont="1" applyFill="1" applyBorder="1" applyAlignment="1">
      <alignment horizontal="center" vertical="top"/>
    </xf>
    <xf numFmtId="166" fontId="3" fillId="3" borderId="35" xfId="0" applyNumberFormat="1" applyFont="1" applyFill="1" applyBorder="1" applyAlignment="1">
      <alignment horizontal="center" vertical="top"/>
    </xf>
    <xf numFmtId="166" fontId="3" fillId="7" borderId="42" xfId="0" applyNumberFormat="1" applyFont="1" applyFill="1" applyBorder="1" applyAlignment="1">
      <alignment horizontal="center" vertical="top"/>
    </xf>
    <xf numFmtId="166" fontId="3" fillId="7" borderId="26" xfId="0" applyNumberFormat="1" applyFont="1" applyFill="1" applyBorder="1" applyAlignment="1">
      <alignment horizontal="center" vertical="top"/>
    </xf>
    <xf numFmtId="166" fontId="3" fillId="7" borderId="11" xfId="0" applyNumberFormat="1" applyFont="1" applyFill="1" applyBorder="1" applyAlignment="1">
      <alignment horizontal="center" vertical="top"/>
    </xf>
    <xf numFmtId="166" fontId="4" fillId="7" borderId="77" xfId="0" applyNumberFormat="1" applyFont="1" applyFill="1" applyBorder="1" applyAlignment="1">
      <alignment horizontal="center" vertical="top"/>
    </xf>
    <xf numFmtId="166" fontId="8" fillId="0" borderId="49" xfId="0" applyNumberFormat="1" applyFont="1" applyFill="1" applyBorder="1" applyAlignment="1">
      <alignment horizontal="left" vertical="top" wrapText="1"/>
    </xf>
    <xf numFmtId="166" fontId="3" fillId="7" borderId="27" xfId="0" applyNumberFormat="1" applyFont="1" applyFill="1" applyBorder="1" applyAlignment="1">
      <alignment horizontal="center" vertical="center" wrapText="1"/>
    </xf>
    <xf numFmtId="166" fontId="3" fillId="3" borderId="15" xfId="0" applyNumberFormat="1" applyFont="1" applyFill="1" applyBorder="1" applyAlignment="1">
      <alignment horizontal="center" vertical="center" wrapText="1"/>
    </xf>
    <xf numFmtId="166" fontId="3" fillId="7" borderId="81" xfId="0" applyNumberFormat="1" applyFont="1" applyFill="1" applyBorder="1" applyAlignment="1">
      <alignment vertical="top" wrapText="1"/>
    </xf>
    <xf numFmtId="166" fontId="9" fillId="7" borderId="27" xfId="0" applyNumberFormat="1" applyFont="1" applyFill="1" applyBorder="1" applyAlignment="1">
      <alignment horizontal="center" wrapText="1"/>
    </xf>
    <xf numFmtId="166" fontId="3" fillId="0" borderId="15" xfId="0" applyNumberFormat="1" applyFont="1" applyBorder="1" applyAlignment="1">
      <alignment horizontal="center" vertical="top" wrapText="1"/>
    </xf>
    <xf numFmtId="166" fontId="3" fillId="7" borderId="87" xfId="0" applyNumberFormat="1" applyFont="1" applyFill="1" applyBorder="1" applyAlignment="1">
      <alignment vertical="top" wrapText="1"/>
    </xf>
    <xf numFmtId="166" fontId="3" fillId="7" borderId="9" xfId="0" applyNumberFormat="1" applyFont="1" applyFill="1" applyBorder="1" applyAlignment="1">
      <alignment vertical="top" wrapText="1"/>
    </xf>
    <xf numFmtId="166" fontId="3" fillId="7" borderId="30" xfId="0" applyNumberFormat="1" applyFont="1" applyFill="1" applyBorder="1" applyAlignment="1">
      <alignment vertical="top" wrapText="1"/>
    </xf>
    <xf numFmtId="166" fontId="3" fillId="3" borderId="6" xfId="0" applyNumberFormat="1" applyFont="1" applyFill="1" applyBorder="1" applyAlignment="1">
      <alignment horizontal="center" vertical="top"/>
    </xf>
    <xf numFmtId="166" fontId="3" fillId="7" borderId="5" xfId="0" applyNumberFormat="1" applyFont="1" applyFill="1" applyBorder="1" applyAlignment="1">
      <alignment vertical="top" wrapText="1"/>
    </xf>
    <xf numFmtId="166" fontId="3" fillId="7" borderId="79" xfId="0" applyNumberFormat="1" applyFont="1" applyFill="1" applyBorder="1" applyAlignment="1">
      <alignment horizontal="left" vertical="top" wrapText="1"/>
    </xf>
    <xf numFmtId="166" fontId="3" fillId="3" borderId="0" xfId="0" applyNumberFormat="1" applyFont="1" applyFill="1" applyBorder="1" applyAlignment="1">
      <alignment horizontal="center" vertical="top"/>
    </xf>
    <xf numFmtId="49" fontId="7" fillId="7" borderId="102" xfId="0" applyNumberFormat="1" applyFont="1" applyFill="1" applyBorder="1" applyAlignment="1">
      <alignment horizontal="center" vertical="center" wrapText="1"/>
    </xf>
    <xf numFmtId="49" fontId="4" fillId="9" borderId="7" xfId="0" applyNumberFormat="1" applyFont="1" applyFill="1" applyBorder="1" applyAlignment="1">
      <alignment horizontal="center" vertical="top"/>
    </xf>
    <xf numFmtId="49" fontId="4" fillId="2" borderId="11" xfId="0" applyNumberFormat="1" applyFont="1" applyFill="1" applyBorder="1" applyAlignment="1">
      <alignment horizontal="center" vertical="top"/>
    </xf>
    <xf numFmtId="49" fontId="4" fillId="7" borderId="49" xfId="0" applyNumberFormat="1" applyFont="1" applyFill="1" applyBorder="1" applyAlignment="1">
      <alignment horizontal="center" vertical="top"/>
    </xf>
    <xf numFmtId="49" fontId="4" fillId="9" borderId="16" xfId="0" applyNumberFormat="1" applyFont="1" applyFill="1" applyBorder="1" applyAlignment="1">
      <alignment horizontal="center" vertical="top"/>
    </xf>
    <xf numFmtId="0" fontId="3" fillId="0" borderId="32" xfId="0" applyFont="1" applyBorder="1" applyAlignment="1">
      <alignment horizontal="center" vertical="top"/>
    </xf>
    <xf numFmtId="166" fontId="4" fillId="9" borderId="7" xfId="0" applyNumberFormat="1" applyFont="1" applyFill="1" applyBorder="1" applyAlignment="1">
      <alignment horizontal="center" vertical="top"/>
    </xf>
    <xf numFmtId="3" fontId="3" fillId="7" borderId="20" xfId="0" applyNumberFormat="1" applyFont="1" applyFill="1" applyBorder="1" applyAlignment="1">
      <alignment horizontal="center" vertical="top"/>
    </xf>
    <xf numFmtId="166" fontId="4" fillId="2" borderId="11" xfId="0" applyNumberFormat="1" applyFont="1" applyFill="1" applyBorder="1" applyAlignment="1">
      <alignment horizontal="center" vertical="top"/>
    </xf>
    <xf numFmtId="166" fontId="4" fillId="9" borderId="5" xfId="0" applyNumberFormat="1" applyFont="1" applyFill="1" applyBorder="1" applyAlignment="1">
      <alignment horizontal="center" vertical="top"/>
    </xf>
    <xf numFmtId="166" fontId="4" fillId="9" borderId="9" xfId="0" applyNumberFormat="1" applyFont="1" applyFill="1" applyBorder="1" applyAlignment="1">
      <alignment horizontal="center" vertical="top"/>
    </xf>
    <xf numFmtId="166" fontId="4" fillId="2" borderId="25" xfId="0" applyNumberFormat="1" applyFont="1" applyFill="1" applyBorder="1" applyAlignment="1">
      <alignment horizontal="center" vertical="top"/>
    </xf>
    <xf numFmtId="166" fontId="4" fillId="2" borderId="30" xfId="0" applyNumberFormat="1" applyFont="1" applyFill="1" applyBorder="1" applyAlignment="1">
      <alignment horizontal="center" vertical="top"/>
    </xf>
    <xf numFmtId="166" fontId="4" fillId="7" borderId="42" xfId="0" applyNumberFormat="1" applyFont="1" applyFill="1" applyBorder="1" applyAlignment="1">
      <alignment horizontal="center" vertical="top"/>
    </xf>
    <xf numFmtId="166" fontId="4" fillId="9" borderId="34" xfId="0" applyNumberFormat="1" applyFont="1" applyFill="1" applyBorder="1" applyAlignment="1">
      <alignment horizontal="center" vertical="top"/>
    </xf>
    <xf numFmtId="166" fontId="3" fillId="7" borderId="37" xfId="0" applyNumberFormat="1" applyFont="1" applyFill="1" applyBorder="1" applyAlignment="1">
      <alignment horizontal="left" vertical="top" wrapText="1"/>
    </xf>
    <xf numFmtId="3" fontId="3" fillId="7" borderId="39" xfId="0" applyNumberFormat="1" applyFont="1" applyFill="1" applyBorder="1" applyAlignment="1">
      <alignment horizontal="center" vertical="top"/>
    </xf>
    <xf numFmtId="3" fontId="3" fillId="7" borderId="47" xfId="0" applyNumberFormat="1" applyFont="1" applyFill="1" applyBorder="1" applyAlignment="1">
      <alignment horizontal="center" vertical="top"/>
    </xf>
    <xf numFmtId="3" fontId="3" fillId="7" borderId="0" xfId="0" applyNumberFormat="1" applyFont="1" applyFill="1" applyAlignment="1">
      <alignment vertical="top"/>
    </xf>
    <xf numFmtId="166" fontId="3" fillId="3" borderId="11" xfId="0" applyNumberFormat="1" applyFont="1" applyFill="1" applyBorder="1" applyAlignment="1">
      <alignment horizontal="center" vertical="center" textRotation="90" wrapText="1"/>
    </xf>
    <xf numFmtId="166" fontId="4" fillId="7" borderId="25" xfId="0" applyNumberFormat="1" applyFont="1" applyFill="1" applyBorder="1" applyAlignment="1">
      <alignment vertical="top"/>
    </xf>
    <xf numFmtId="166" fontId="3" fillId="0" borderId="91" xfId="0" applyNumberFormat="1" applyFont="1" applyFill="1" applyBorder="1" applyAlignment="1">
      <alignment horizontal="center" vertical="top"/>
    </xf>
    <xf numFmtId="0" fontId="0" fillId="7" borderId="49" xfId="0" applyFont="1" applyFill="1" applyBorder="1" applyAlignment="1">
      <alignment horizontal="center" wrapText="1"/>
    </xf>
    <xf numFmtId="0" fontId="0" fillId="7" borderId="35" xfId="0" applyFont="1" applyFill="1" applyBorder="1" applyAlignment="1">
      <alignment horizontal="center" wrapText="1"/>
    </xf>
    <xf numFmtId="166" fontId="21" fillId="7" borderId="7" xfId="0" applyNumberFormat="1" applyFont="1" applyFill="1" applyBorder="1" applyAlignment="1">
      <alignment horizontal="left" vertical="top" wrapText="1"/>
    </xf>
    <xf numFmtId="3" fontId="21" fillId="7" borderId="49" xfId="0" applyNumberFormat="1" applyFont="1" applyFill="1" applyBorder="1" applyAlignment="1">
      <alignment horizontal="center" vertical="top"/>
    </xf>
    <xf numFmtId="3" fontId="21" fillId="7" borderId="35" xfId="0" applyNumberFormat="1" applyFont="1" applyFill="1" applyBorder="1" applyAlignment="1">
      <alignment horizontal="center" vertical="top" wrapText="1"/>
    </xf>
    <xf numFmtId="166" fontId="21" fillId="7" borderId="29" xfId="0" applyNumberFormat="1" applyFont="1" applyFill="1" applyBorder="1" applyAlignment="1">
      <alignment vertical="top" wrapText="1"/>
    </xf>
    <xf numFmtId="3" fontId="21" fillId="7" borderId="28" xfId="0" applyNumberFormat="1" applyFont="1" applyFill="1" applyBorder="1" applyAlignment="1">
      <alignment horizontal="center" vertical="top"/>
    </xf>
    <xf numFmtId="0" fontId="0" fillId="7" borderId="11" xfId="0" applyFont="1" applyFill="1" applyBorder="1" applyAlignment="1">
      <alignment horizontal="right" vertical="center" textRotation="90" wrapText="1"/>
    </xf>
    <xf numFmtId="166" fontId="21" fillId="7" borderId="6" xfId="0" applyNumberFormat="1" applyFont="1" applyFill="1" applyBorder="1" applyAlignment="1">
      <alignment horizontal="center" vertical="top"/>
    </xf>
    <xf numFmtId="166" fontId="21" fillId="7" borderId="101" xfId="0" applyNumberFormat="1" applyFont="1" applyFill="1" applyBorder="1" applyAlignment="1">
      <alignment horizontal="center" vertical="top"/>
    </xf>
    <xf numFmtId="166" fontId="21" fillId="7" borderId="23" xfId="0" applyNumberFormat="1" applyFont="1" applyFill="1" applyBorder="1" applyAlignment="1">
      <alignment horizontal="center" vertical="top"/>
    </xf>
    <xf numFmtId="0" fontId="0" fillId="7" borderId="7" xfId="0" applyFont="1" applyFill="1" applyBorder="1" applyAlignment="1">
      <alignment horizontal="left" vertical="top" wrapText="1"/>
    </xf>
    <xf numFmtId="3" fontId="3" fillId="0" borderId="11" xfId="0" applyNumberFormat="1" applyFont="1" applyFill="1" applyBorder="1" applyAlignment="1">
      <alignment horizontal="center" vertical="top"/>
    </xf>
    <xf numFmtId="3" fontId="3" fillId="7" borderId="18" xfId="0" applyNumberFormat="1" applyFont="1" applyFill="1" applyBorder="1" applyAlignment="1">
      <alignment horizontal="center" vertical="top"/>
    </xf>
    <xf numFmtId="166" fontId="3" fillId="7" borderId="37" xfId="0" applyNumberFormat="1" applyFont="1" applyFill="1" applyBorder="1" applyAlignment="1">
      <alignment horizontal="left" vertical="top" wrapText="1"/>
    </xf>
    <xf numFmtId="166" fontId="4" fillId="7" borderId="11" xfId="0" applyNumberFormat="1" applyFont="1" applyFill="1" applyBorder="1" applyAlignment="1">
      <alignment horizontal="center" vertical="top"/>
    </xf>
    <xf numFmtId="166" fontId="4" fillId="7" borderId="49" xfId="0" applyNumberFormat="1" applyFont="1" applyFill="1" applyBorder="1" applyAlignment="1">
      <alignment horizontal="center" vertical="top"/>
    </xf>
    <xf numFmtId="166" fontId="3" fillId="7" borderId="49" xfId="0" applyNumberFormat="1" applyFont="1" applyFill="1" applyBorder="1" applyAlignment="1">
      <alignment vertical="top" wrapText="1"/>
    </xf>
    <xf numFmtId="166" fontId="4" fillId="0" borderId="35" xfId="0" applyNumberFormat="1" applyFont="1" applyFill="1" applyBorder="1" applyAlignment="1">
      <alignment horizontal="center" vertical="top" wrapText="1"/>
    </xf>
    <xf numFmtId="166" fontId="4" fillId="7" borderId="35" xfId="0" applyNumberFormat="1" applyFont="1" applyFill="1" applyBorder="1" applyAlignment="1">
      <alignment horizontal="center" vertical="top"/>
    </xf>
    <xf numFmtId="166" fontId="3" fillId="7" borderId="8" xfId="0" applyNumberFormat="1" applyFont="1" applyFill="1" applyBorder="1" applyAlignment="1">
      <alignment horizontal="center" vertical="top" wrapText="1"/>
    </xf>
    <xf numFmtId="166" fontId="4" fillId="0" borderId="49" xfId="0" applyNumberFormat="1" applyFont="1" applyBorder="1" applyAlignment="1">
      <alignment horizontal="center" vertical="top"/>
    </xf>
    <xf numFmtId="166" fontId="4" fillId="7" borderId="49" xfId="0" applyNumberFormat="1" applyFont="1" applyFill="1" applyBorder="1" applyAlignment="1">
      <alignment horizontal="center" vertical="top" wrapText="1"/>
    </xf>
    <xf numFmtId="166" fontId="4" fillId="7" borderId="25" xfId="0" applyNumberFormat="1" applyFont="1" applyFill="1" applyBorder="1" applyAlignment="1">
      <alignment horizontal="center" vertical="top"/>
    </xf>
    <xf numFmtId="166" fontId="4" fillId="7" borderId="42" xfId="0" applyNumberFormat="1" applyFont="1" applyFill="1" applyBorder="1" applyAlignment="1">
      <alignment horizontal="center" vertical="top"/>
    </xf>
    <xf numFmtId="166" fontId="9" fillId="7" borderId="49" xfId="0" applyNumberFormat="1" applyFont="1" applyFill="1" applyBorder="1" applyAlignment="1">
      <alignment vertical="top" wrapText="1"/>
    </xf>
    <xf numFmtId="166" fontId="4" fillId="3" borderId="11" xfId="0" applyNumberFormat="1" applyFont="1" applyFill="1" applyBorder="1" applyAlignment="1">
      <alignment horizontal="center" vertical="top" wrapText="1"/>
    </xf>
    <xf numFmtId="166" fontId="3" fillId="7" borderId="11" xfId="0" applyNumberFormat="1" applyFont="1" applyFill="1" applyBorder="1" applyAlignment="1">
      <alignment horizontal="center" vertical="center" textRotation="90" wrapText="1"/>
    </xf>
    <xf numFmtId="3" fontId="3" fillId="7" borderId="39" xfId="0" applyNumberFormat="1" applyFont="1" applyFill="1" applyBorder="1" applyAlignment="1">
      <alignment horizontal="center" vertical="top"/>
    </xf>
    <xf numFmtId="3" fontId="3" fillId="7" borderId="47" xfId="0" applyNumberFormat="1" applyFont="1" applyFill="1" applyBorder="1" applyAlignment="1">
      <alignment horizontal="center" vertical="top"/>
    </xf>
    <xf numFmtId="3" fontId="3" fillId="7" borderId="20" xfId="0" applyNumberFormat="1" applyFont="1" applyFill="1" applyBorder="1" applyAlignment="1">
      <alignment horizontal="center" vertical="top"/>
    </xf>
    <xf numFmtId="166" fontId="4" fillId="3" borderId="35" xfId="0" applyNumberFormat="1" applyFont="1" applyFill="1" applyBorder="1" applyAlignment="1">
      <alignment horizontal="center" vertical="top" wrapText="1"/>
    </xf>
    <xf numFmtId="166" fontId="4" fillId="3" borderId="49" xfId="0" applyNumberFormat="1" applyFont="1" applyFill="1" applyBorder="1" applyAlignment="1">
      <alignment horizontal="center" vertical="top" wrapText="1"/>
    </xf>
    <xf numFmtId="166" fontId="9" fillId="7" borderId="11" xfId="0" applyNumberFormat="1" applyFont="1" applyFill="1" applyBorder="1" applyAlignment="1">
      <alignment horizontal="center" vertical="center" textRotation="90" wrapText="1"/>
    </xf>
    <xf numFmtId="3" fontId="3" fillId="0" borderId="25"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166" fontId="4" fillId="2" borderId="57" xfId="0" applyNumberFormat="1" applyFont="1" applyFill="1" applyBorder="1" applyAlignment="1">
      <alignment horizontal="center" vertical="top"/>
    </xf>
    <xf numFmtId="166" fontId="4" fillId="2" borderId="42" xfId="0" applyNumberFormat="1" applyFont="1" applyFill="1" applyBorder="1" applyAlignment="1">
      <alignment horizontal="center" vertical="top"/>
    </xf>
    <xf numFmtId="166" fontId="4" fillId="2" borderId="76" xfId="0" applyNumberFormat="1" applyFont="1" applyFill="1" applyBorder="1" applyAlignment="1">
      <alignment horizontal="center" vertical="top"/>
    </xf>
    <xf numFmtId="3" fontId="3" fillId="7" borderId="11" xfId="0" applyNumberFormat="1" applyFont="1" applyFill="1" applyBorder="1" applyAlignment="1">
      <alignment horizontal="center" vertical="top"/>
    </xf>
    <xf numFmtId="3" fontId="3" fillId="3" borderId="11" xfId="0" applyNumberFormat="1" applyFont="1" applyFill="1" applyBorder="1" applyAlignment="1">
      <alignment horizontal="center" vertical="top"/>
    </xf>
    <xf numFmtId="3" fontId="3" fillId="7" borderId="25"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166" fontId="4" fillId="9" borderId="7" xfId="0" applyNumberFormat="1" applyFont="1" applyFill="1" applyBorder="1" applyAlignment="1">
      <alignment horizontal="center" vertical="top"/>
    </xf>
    <xf numFmtId="166" fontId="4" fillId="8" borderId="60" xfId="0" applyNumberFormat="1" applyFont="1" applyFill="1" applyBorder="1" applyAlignment="1">
      <alignment horizontal="center" vertical="top"/>
    </xf>
    <xf numFmtId="166" fontId="5" fillId="3" borderId="11" xfId="0" applyNumberFormat="1" applyFont="1" applyFill="1" applyBorder="1" applyAlignment="1">
      <alignment horizontal="center" vertical="center" textRotation="90" wrapText="1"/>
    </xf>
    <xf numFmtId="166" fontId="4" fillId="0" borderId="35" xfId="0" applyNumberFormat="1" applyFont="1" applyBorder="1" applyAlignment="1">
      <alignment horizontal="center" vertical="top"/>
    </xf>
    <xf numFmtId="166" fontId="3" fillId="0" borderId="29" xfId="0" applyNumberFormat="1" applyFont="1" applyFill="1" applyBorder="1" applyAlignment="1">
      <alignment horizontal="left" vertical="top" wrapText="1"/>
    </xf>
    <xf numFmtId="166" fontId="4" fillId="5" borderId="10" xfId="0" applyNumberFormat="1" applyFont="1" applyFill="1" applyBorder="1" applyAlignment="1">
      <alignment horizontal="center" vertical="top"/>
    </xf>
    <xf numFmtId="166" fontId="3" fillId="8" borderId="23" xfId="0" applyNumberFormat="1" applyFont="1" applyFill="1" applyBorder="1" applyAlignment="1">
      <alignment horizontal="center" vertical="top"/>
    </xf>
    <xf numFmtId="166" fontId="4" fillId="5" borderId="23" xfId="0" applyNumberFormat="1" applyFont="1" applyFill="1" applyBorder="1" applyAlignment="1">
      <alignment horizontal="center" vertical="top"/>
    </xf>
    <xf numFmtId="166" fontId="4" fillId="4" borderId="68" xfId="0" applyNumberFormat="1" applyFont="1" applyFill="1" applyBorder="1" applyAlignment="1">
      <alignment horizontal="center" vertical="top"/>
    </xf>
    <xf numFmtId="166" fontId="3" fillId="3" borderId="44" xfId="0" applyNumberFormat="1" applyFont="1" applyFill="1" applyBorder="1" applyAlignment="1">
      <alignment horizontal="center" vertical="top"/>
    </xf>
    <xf numFmtId="166" fontId="3" fillId="0" borderId="86" xfId="0" applyNumberFormat="1" applyFont="1" applyFill="1" applyBorder="1" applyAlignment="1">
      <alignment horizontal="left" vertical="top" wrapText="1"/>
    </xf>
    <xf numFmtId="49" fontId="3" fillId="0" borderId="87" xfId="0" applyNumberFormat="1" applyFont="1" applyFill="1" applyBorder="1" applyAlignment="1">
      <alignment horizontal="center" vertical="top"/>
    </xf>
    <xf numFmtId="49" fontId="3" fillId="0" borderId="98" xfId="0" applyNumberFormat="1" applyFont="1" applyFill="1" applyBorder="1" applyAlignment="1">
      <alignment horizontal="center" vertical="top"/>
    </xf>
    <xf numFmtId="49" fontId="3" fillId="7" borderId="20" xfId="0" applyNumberFormat="1" applyFont="1" applyFill="1" applyBorder="1" applyAlignment="1">
      <alignment horizontal="left" vertical="top" wrapText="1"/>
    </xf>
    <xf numFmtId="0" fontId="3" fillId="7" borderId="87" xfId="0" applyNumberFormat="1" applyFont="1" applyFill="1" applyBorder="1" applyAlignment="1">
      <alignment horizontal="left" vertical="top" wrapText="1"/>
    </xf>
    <xf numFmtId="3" fontId="25" fillId="7" borderId="11" xfId="0" applyNumberFormat="1" applyFont="1" applyFill="1" applyBorder="1" applyAlignment="1">
      <alignment horizontal="center" vertical="top"/>
    </xf>
    <xf numFmtId="0" fontId="3" fillId="7" borderId="90" xfId="0" applyFont="1" applyFill="1" applyBorder="1" applyAlignment="1">
      <alignment horizontal="left" vertical="top" wrapText="1"/>
    </xf>
    <xf numFmtId="0" fontId="3" fillId="7" borderId="7" xfId="0" applyFont="1" applyFill="1" applyBorder="1" applyAlignment="1">
      <alignment vertical="top" wrapText="1"/>
    </xf>
    <xf numFmtId="166" fontId="4" fillId="9" borderId="7" xfId="0" applyNumberFormat="1" applyFont="1" applyFill="1" applyBorder="1" applyAlignment="1">
      <alignment horizontal="center" vertical="top"/>
    </xf>
    <xf numFmtId="166" fontId="4" fillId="2" borderId="11" xfId="0" applyNumberFormat="1" applyFont="1" applyFill="1" applyBorder="1" applyAlignment="1">
      <alignment horizontal="center" vertical="top"/>
    </xf>
    <xf numFmtId="166" fontId="3" fillId="7" borderId="35" xfId="0" applyNumberFormat="1" applyFont="1" applyFill="1" applyBorder="1" applyAlignment="1">
      <alignment vertical="top" wrapText="1"/>
    </xf>
    <xf numFmtId="166" fontId="3" fillId="7" borderId="20" xfId="0" applyNumberFormat="1" applyFont="1" applyFill="1" applyBorder="1" applyAlignment="1">
      <alignment horizontal="left" vertical="top" wrapText="1"/>
    </xf>
    <xf numFmtId="166" fontId="4" fillId="7" borderId="49" xfId="0" applyNumberFormat="1" applyFont="1" applyFill="1" applyBorder="1" applyAlignment="1">
      <alignment horizontal="center" vertical="top"/>
    </xf>
    <xf numFmtId="166" fontId="4" fillId="0" borderId="49" xfId="0" applyNumberFormat="1" applyFont="1" applyBorder="1" applyAlignment="1">
      <alignment horizontal="center" vertical="top"/>
    </xf>
    <xf numFmtId="166" fontId="4" fillId="7" borderId="49" xfId="0" applyNumberFormat="1" applyFont="1" applyFill="1" applyBorder="1" applyAlignment="1">
      <alignment horizontal="center" vertical="top" wrapText="1"/>
    </xf>
    <xf numFmtId="166" fontId="3" fillId="7" borderId="11" xfId="0" applyNumberFormat="1" applyFont="1" applyFill="1" applyBorder="1" applyAlignment="1">
      <alignment horizontal="center" vertical="center" textRotation="90" wrapText="1"/>
    </xf>
    <xf numFmtId="166" fontId="9" fillId="7" borderId="11" xfId="0" applyNumberFormat="1" applyFont="1" applyFill="1" applyBorder="1" applyAlignment="1">
      <alignment horizontal="center" vertical="center" textRotation="90" wrapText="1"/>
    </xf>
    <xf numFmtId="166" fontId="3" fillId="7" borderId="37" xfId="0" applyNumberFormat="1" applyFont="1" applyFill="1" applyBorder="1" applyAlignment="1">
      <alignment vertical="top" wrapText="1"/>
    </xf>
    <xf numFmtId="166" fontId="3" fillId="7" borderId="7" xfId="0" applyNumberFormat="1" applyFont="1" applyFill="1" applyBorder="1" applyAlignment="1">
      <alignment vertical="top" wrapText="1"/>
    </xf>
    <xf numFmtId="166" fontId="4" fillId="9" borderId="5" xfId="0" applyNumberFormat="1" applyFont="1" applyFill="1" applyBorder="1" applyAlignment="1">
      <alignment horizontal="center" vertical="top"/>
    </xf>
    <xf numFmtId="166" fontId="4" fillId="9" borderId="9" xfId="0" applyNumberFormat="1" applyFont="1" applyFill="1" applyBorder="1" applyAlignment="1">
      <alignment horizontal="center" vertical="top"/>
    </xf>
    <xf numFmtId="166" fontId="4" fillId="2" borderId="25" xfId="0" applyNumberFormat="1" applyFont="1" applyFill="1" applyBorder="1" applyAlignment="1">
      <alignment horizontal="center" vertical="top"/>
    </xf>
    <xf numFmtId="166" fontId="4" fillId="2" borderId="30" xfId="0" applyNumberFormat="1" applyFont="1" applyFill="1" applyBorder="1" applyAlignment="1">
      <alignment horizontal="center" vertical="top"/>
    </xf>
    <xf numFmtId="166" fontId="3" fillId="7" borderId="28" xfId="0" applyNumberFormat="1" applyFont="1" applyFill="1" applyBorder="1" applyAlignment="1">
      <alignment horizontal="left" vertical="top" wrapText="1"/>
    </xf>
    <xf numFmtId="166" fontId="3" fillId="7" borderId="48" xfId="0" applyNumberFormat="1" applyFont="1" applyFill="1" applyBorder="1" applyAlignment="1">
      <alignment horizontal="left" vertical="top" wrapText="1"/>
    </xf>
    <xf numFmtId="166" fontId="3" fillId="7" borderId="102" xfId="0" applyNumberFormat="1" applyFont="1" applyFill="1" applyBorder="1" applyAlignment="1">
      <alignment horizontal="left" vertical="top" wrapText="1"/>
    </xf>
    <xf numFmtId="166" fontId="3" fillId="7" borderId="18" xfId="0" applyNumberFormat="1" applyFont="1" applyFill="1" applyBorder="1" applyAlignment="1">
      <alignment horizontal="center" vertical="top" wrapText="1"/>
    </xf>
    <xf numFmtId="3" fontId="3" fillId="7" borderId="11" xfId="0" applyNumberFormat="1" applyFont="1" applyFill="1" applyBorder="1" applyAlignment="1">
      <alignment horizontal="center" vertical="top" wrapText="1"/>
    </xf>
    <xf numFmtId="166" fontId="9" fillId="7" borderId="27" xfId="0" applyNumberFormat="1" applyFont="1" applyFill="1" applyBorder="1" applyAlignment="1">
      <alignment horizontal="center" vertical="top" wrapText="1"/>
    </xf>
    <xf numFmtId="166" fontId="3" fillId="7" borderId="27" xfId="0" applyNumberFormat="1" applyFont="1" applyFill="1" applyBorder="1" applyAlignment="1">
      <alignment horizontal="center" vertical="top" wrapText="1"/>
    </xf>
    <xf numFmtId="166" fontId="4" fillId="7" borderId="20"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3" fontId="3" fillId="7" borderId="49" xfId="0" applyNumberFormat="1" applyFont="1" applyFill="1" applyBorder="1" applyAlignment="1">
      <alignment horizontal="center" vertical="top" wrapText="1"/>
    </xf>
    <xf numFmtId="49" fontId="4" fillId="7" borderId="28" xfId="0" applyNumberFormat="1" applyFont="1" applyFill="1" applyBorder="1" applyAlignment="1">
      <alignment horizontal="center" vertical="top"/>
    </xf>
    <xf numFmtId="0" fontId="4" fillId="0" borderId="70" xfId="0" applyFont="1" applyBorder="1" applyAlignment="1">
      <alignment horizontal="center" vertical="center" wrapText="1"/>
    </xf>
    <xf numFmtId="166" fontId="4" fillId="7" borderId="35" xfId="0" applyNumberFormat="1" applyFont="1" applyFill="1" applyBorder="1" applyAlignment="1">
      <alignment horizontal="center" vertical="top" wrapText="1"/>
    </xf>
    <xf numFmtId="166" fontId="4" fillId="7" borderId="1" xfId="0" applyNumberFormat="1" applyFont="1" applyFill="1" applyBorder="1" applyAlignment="1">
      <alignment horizontal="center" vertical="top" wrapText="1"/>
    </xf>
    <xf numFmtId="166" fontId="4" fillId="7" borderId="35" xfId="0" applyNumberFormat="1" applyFont="1" applyFill="1" applyBorder="1" applyAlignment="1">
      <alignment horizontal="center" vertical="top"/>
    </xf>
    <xf numFmtId="166" fontId="9" fillId="7" borderId="27" xfId="0" applyNumberFormat="1" applyFont="1" applyFill="1" applyBorder="1" applyAlignment="1">
      <alignment horizontal="center" vertical="center" wrapText="1"/>
    </xf>
    <xf numFmtId="166" fontId="3" fillId="0" borderId="18" xfId="0" applyNumberFormat="1" applyFont="1" applyBorder="1" applyAlignment="1">
      <alignment horizontal="center" vertical="top" wrapText="1"/>
    </xf>
    <xf numFmtId="166" fontId="9" fillId="7" borderId="49" xfId="0" applyNumberFormat="1" applyFont="1" applyFill="1" applyBorder="1" applyAlignment="1">
      <alignment vertical="top" wrapText="1"/>
    </xf>
    <xf numFmtId="166" fontId="9" fillId="7" borderId="18" xfId="0" applyNumberFormat="1" applyFont="1" applyFill="1" applyBorder="1" applyAlignment="1">
      <alignment horizontal="center" wrapText="1"/>
    </xf>
    <xf numFmtId="0" fontId="3" fillId="7" borderId="50" xfId="0" applyFont="1" applyFill="1" applyBorder="1" applyAlignment="1">
      <alignment horizontal="center" vertical="top"/>
    </xf>
    <xf numFmtId="0" fontId="3" fillId="0" borderId="1" xfId="0" applyFont="1" applyBorder="1" applyAlignment="1">
      <alignment vertical="top"/>
    </xf>
    <xf numFmtId="3" fontId="7" fillId="7" borderId="77" xfId="0" applyNumberFormat="1" applyFont="1" applyFill="1" applyBorder="1" applyAlignment="1">
      <alignment horizontal="center" vertical="center" wrapText="1"/>
    </xf>
    <xf numFmtId="3" fontId="3" fillId="7" borderId="103" xfId="0" applyNumberFormat="1" applyFont="1" applyFill="1" applyBorder="1" applyAlignment="1">
      <alignment horizontal="center" vertical="top" wrapText="1"/>
    </xf>
    <xf numFmtId="3" fontId="7" fillId="7" borderId="27" xfId="0" applyNumberFormat="1" applyFont="1" applyFill="1" applyBorder="1" applyAlignment="1">
      <alignment horizontal="center" vertical="center" wrapText="1"/>
    </xf>
    <xf numFmtId="3" fontId="3" fillId="0" borderId="15" xfId="0" applyNumberFormat="1" applyFont="1" applyFill="1" applyBorder="1" applyAlignment="1">
      <alignment horizontal="center" vertical="top" wrapText="1"/>
    </xf>
    <xf numFmtId="3" fontId="3" fillId="7" borderId="0" xfId="0" applyNumberFormat="1" applyFont="1" applyFill="1" applyBorder="1" applyAlignment="1">
      <alignment horizontal="center" vertical="top"/>
    </xf>
    <xf numFmtId="3" fontId="3" fillId="7" borderId="21" xfId="0" applyNumberFormat="1" applyFont="1" applyFill="1" applyBorder="1" applyAlignment="1">
      <alignment horizontal="center" vertical="top"/>
    </xf>
    <xf numFmtId="166" fontId="21" fillId="7" borderId="66" xfId="0" applyNumberFormat="1" applyFont="1" applyFill="1" applyBorder="1" applyAlignment="1">
      <alignment horizontal="left" vertical="top" wrapText="1"/>
    </xf>
    <xf numFmtId="3" fontId="3" fillId="7" borderId="77" xfId="0" applyNumberFormat="1" applyFont="1" applyFill="1" applyBorder="1" applyAlignment="1">
      <alignment horizontal="center" vertical="top"/>
    </xf>
    <xf numFmtId="49" fontId="7" fillId="3" borderId="0" xfId="0" applyNumberFormat="1" applyFont="1" applyFill="1" applyBorder="1" applyAlignment="1">
      <alignment horizontal="center" vertical="center" textRotation="90" wrapText="1"/>
    </xf>
    <xf numFmtId="166" fontId="7" fillId="0" borderId="18" xfId="0" applyNumberFormat="1" applyFont="1" applyFill="1" applyBorder="1" applyAlignment="1">
      <alignment horizontal="center" vertical="top" wrapText="1"/>
    </xf>
    <xf numFmtId="166" fontId="3" fillId="7" borderId="37" xfId="0" applyNumberFormat="1" applyFont="1" applyFill="1" applyBorder="1" applyAlignment="1">
      <alignment vertical="top"/>
    </xf>
    <xf numFmtId="49" fontId="3" fillId="7" borderId="28" xfId="0" applyNumberFormat="1" applyFont="1" applyFill="1" applyBorder="1" applyAlignment="1">
      <alignment horizontal="center" vertical="top"/>
    </xf>
    <xf numFmtId="49" fontId="3" fillId="7" borderId="35" xfId="0" applyNumberFormat="1" applyFont="1" applyFill="1" applyBorder="1" applyAlignment="1">
      <alignment horizontal="center" vertical="top"/>
    </xf>
    <xf numFmtId="166" fontId="3" fillId="7" borderId="21" xfId="0" applyNumberFormat="1" applyFont="1" applyFill="1" applyBorder="1" applyAlignment="1">
      <alignment vertical="top"/>
    </xf>
    <xf numFmtId="0" fontId="3" fillId="7" borderId="49" xfId="0" applyNumberFormat="1" applyFont="1" applyFill="1" applyBorder="1" applyAlignment="1">
      <alignment horizontal="center" vertical="top" wrapText="1"/>
    </xf>
    <xf numFmtId="0" fontId="3" fillId="7" borderId="102" xfId="0" applyNumberFormat="1" applyFont="1" applyFill="1" applyBorder="1" applyAlignment="1">
      <alignment horizontal="center" vertical="top" wrapText="1"/>
    </xf>
    <xf numFmtId="3" fontId="3" fillId="7" borderId="100" xfId="0" applyNumberFormat="1" applyFont="1" applyFill="1" applyBorder="1" applyAlignment="1">
      <alignment horizontal="center" vertical="top"/>
    </xf>
    <xf numFmtId="3" fontId="3" fillId="7" borderId="110" xfId="0" applyNumberFormat="1" applyFont="1" applyFill="1" applyBorder="1" applyAlignment="1">
      <alignment horizontal="center" vertical="top"/>
    </xf>
    <xf numFmtId="3" fontId="3" fillId="7" borderId="119" xfId="0" applyNumberFormat="1" applyFont="1" applyFill="1" applyBorder="1" applyAlignment="1">
      <alignment horizontal="center" vertical="top"/>
    </xf>
    <xf numFmtId="3" fontId="3" fillId="7" borderId="118" xfId="0" applyNumberFormat="1" applyFont="1" applyFill="1" applyBorder="1" applyAlignment="1">
      <alignment horizontal="center" vertical="top"/>
    </xf>
    <xf numFmtId="166" fontId="3" fillId="7" borderId="89" xfId="0" applyNumberFormat="1" applyFont="1" applyFill="1" applyBorder="1" applyAlignment="1">
      <alignment horizontal="center" vertical="top"/>
    </xf>
    <xf numFmtId="166" fontId="3" fillId="7" borderId="80" xfId="0" applyNumberFormat="1" applyFont="1" applyFill="1" applyBorder="1" applyAlignment="1">
      <alignment horizontal="center" vertical="top"/>
    </xf>
    <xf numFmtId="166" fontId="3" fillId="7" borderId="120" xfId="0" applyNumberFormat="1" applyFont="1" applyFill="1" applyBorder="1" applyAlignment="1">
      <alignment horizontal="center" vertical="top"/>
    </xf>
    <xf numFmtId="166" fontId="3" fillId="7" borderId="79" xfId="0" applyNumberFormat="1" applyFont="1" applyFill="1" applyBorder="1" applyAlignment="1">
      <alignment horizontal="center" vertical="top"/>
    </xf>
    <xf numFmtId="166" fontId="3" fillId="7" borderId="15" xfId="0" applyNumberFormat="1" applyFont="1" applyFill="1" applyBorder="1" applyAlignment="1">
      <alignment horizontal="center" vertical="top"/>
    </xf>
    <xf numFmtId="3" fontId="7" fillId="7" borderId="82" xfId="0" applyNumberFormat="1" applyFont="1" applyFill="1" applyBorder="1" applyAlignment="1">
      <alignment horizontal="center" vertical="top"/>
    </xf>
    <xf numFmtId="3" fontId="7" fillId="7" borderId="11" xfId="0" applyNumberFormat="1" applyFont="1" applyFill="1" applyBorder="1" applyAlignment="1">
      <alignment horizontal="center" vertical="top"/>
    </xf>
    <xf numFmtId="3" fontId="3" fillId="0" borderId="18" xfId="0" applyNumberFormat="1" applyFont="1" applyFill="1" applyBorder="1" applyAlignment="1">
      <alignment horizontal="center" vertical="top"/>
    </xf>
    <xf numFmtId="3" fontId="3" fillId="0" borderId="47" xfId="0" applyNumberFormat="1" applyFont="1" applyFill="1" applyBorder="1" applyAlignment="1">
      <alignment horizontal="center" vertical="top"/>
    </xf>
    <xf numFmtId="166" fontId="9" fillId="7" borderId="46" xfId="0" applyNumberFormat="1" applyFont="1" applyFill="1" applyBorder="1" applyAlignment="1">
      <alignment horizontal="center" vertical="center" textRotation="90" wrapText="1"/>
    </xf>
    <xf numFmtId="3" fontId="3" fillId="7" borderId="121" xfId="0" applyNumberFormat="1" applyFont="1" applyFill="1" applyBorder="1" applyAlignment="1">
      <alignment horizontal="center" vertical="top"/>
    </xf>
    <xf numFmtId="166" fontId="3" fillId="0" borderId="20" xfId="0" applyNumberFormat="1" applyFont="1" applyFill="1" applyBorder="1" applyAlignment="1">
      <alignment horizontal="center" vertical="top"/>
    </xf>
    <xf numFmtId="0" fontId="0" fillId="7" borderId="28" xfId="0" applyFont="1" applyFill="1" applyBorder="1" applyAlignment="1">
      <alignment horizontal="right" vertical="center" textRotation="90" wrapText="1"/>
    </xf>
    <xf numFmtId="3" fontId="3" fillId="7" borderId="103" xfId="0" applyNumberFormat="1" applyFont="1" applyFill="1" applyBorder="1" applyAlignment="1">
      <alignment horizontal="center" vertical="top"/>
    </xf>
    <xf numFmtId="3" fontId="3" fillId="7" borderId="48" xfId="0" applyNumberFormat="1" applyFont="1" applyFill="1" applyBorder="1" applyAlignment="1">
      <alignment horizontal="center" vertical="top"/>
    </xf>
    <xf numFmtId="49" fontId="4" fillId="9" borderId="34" xfId="0" applyNumberFormat="1" applyFont="1" applyFill="1" applyBorder="1" applyAlignment="1">
      <alignment horizontal="center" vertical="top"/>
    </xf>
    <xf numFmtId="166" fontId="3" fillId="0" borderId="39" xfId="0" applyNumberFormat="1" applyFont="1" applyFill="1" applyBorder="1" applyAlignment="1">
      <alignment horizontal="center" vertical="top"/>
    </xf>
    <xf numFmtId="1" fontId="3" fillId="7" borderId="28" xfId="0" applyNumberFormat="1" applyFont="1" applyFill="1" applyBorder="1" applyAlignment="1">
      <alignment horizontal="center" vertical="top"/>
    </xf>
    <xf numFmtId="3" fontId="3" fillId="0" borderId="0" xfId="0" applyNumberFormat="1" applyFont="1" applyFill="1" applyBorder="1" applyAlignment="1">
      <alignment horizontal="left" vertical="top" wrapText="1"/>
    </xf>
    <xf numFmtId="3" fontId="3" fillId="3" borderId="0" xfId="0" applyNumberFormat="1" applyFont="1" applyFill="1" applyBorder="1" applyAlignment="1">
      <alignment horizontal="left" vertical="top" wrapText="1"/>
    </xf>
    <xf numFmtId="3" fontId="3" fillId="7" borderId="18" xfId="0" applyNumberFormat="1" applyFont="1" applyFill="1" applyBorder="1" applyAlignment="1">
      <alignment horizontal="center" vertical="top" wrapText="1"/>
    </xf>
    <xf numFmtId="0" fontId="3" fillId="7" borderId="34" xfId="0" applyFont="1" applyFill="1" applyBorder="1" applyAlignment="1">
      <alignment vertical="top"/>
    </xf>
    <xf numFmtId="0" fontId="3" fillId="7" borderId="11" xfId="0" applyFont="1" applyFill="1" applyBorder="1" applyAlignment="1">
      <alignment vertical="top"/>
    </xf>
    <xf numFmtId="0" fontId="3" fillId="7" borderId="49" xfId="0" applyFont="1" applyFill="1" applyBorder="1" applyAlignment="1">
      <alignment vertical="top"/>
    </xf>
    <xf numFmtId="0" fontId="3" fillId="7" borderId="21" xfId="0" applyFont="1" applyFill="1" applyBorder="1" applyAlignment="1">
      <alignment vertical="top"/>
    </xf>
    <xf numFmtId="0" fontId="3" fillId="7" borderId="18" xfId="0" applyFont="1" applyFill="1" applyBorder="1" applyAlignment="1">
      <alignment vertical="top"/>
    </xf>
    <xf numFmtId="0" fontId="3" fillId="7" borderId="66" xfId="0" applyFont="1" applyFill="1" applyBorder="1" applyAlignment="1">
      <alignment vertical="top"/>
    </xf>
    <xf numFmtId="0" fontId="3" fillId="7" borderId="28" xfId="0" applyFont="1" applyFill="1" applyBorder="1" applyAlignment="1">
      <alignment vertical="top"/>
    </xf>
    <xf numFmtId="0" fontId="3" fillId="7" borderId="35" xfId="0" applyFont="1" applyFill="1" applyBorder="1" applyAlignment="1">
      <alignment vertical="top"/>
    </xf>
    <xf numFmtId="0" fontId="3" fillId="7" borderId="27" xfId="0" applyFont="1" applyFill="1" applyBorder="1" applyAlignment="1">
      <alignment vertical="top"/>
    </xf>
    <xf numFmtId="166" fontId="3" fillId="7" borderId="34" xfId="0" applyNumberFormat="1" applyFont="1" applyFill="1" applyBorder="1" applyAlignment="1">
      <alignment horizontal="center" vertical="top" wrapText="1"/>
    </xf>
    <xf numFmtId="166" fontId="3" fillId="7" borderId="7" xfId="0" applyNumberFormat="1" applyFont="1" applyFill="1" applyBorder="1" applyAlignment="1">
      <alignment horizontal="center" vertical="top" wrapText="1"/>
    </xf>
    <xf numFmtId="166" fontId="3" fillId="7" borderId="44" xfId="0" applyNumberFormat="1" applyFont="1" applyFill="1" applyBorder="1" applyAlignment="1">
      <alignment horizontal="center" vertical="top" wrapText="1"/>
    </xf>
    <xf numFmtId="166" fontId="4" fillId="7" borderId="44" xfId="0" applyNumberFormat="1" applyFont="1" applyFill="1" applyBorder="1" applyAlignment="1">
      <alignment horizontal="center" vertical="top"/>
    </xf>
    <xf numFmtId="166" fontId="3" fillId="3" borderId="40" xfId="0" applyNumberFormat="1" applyFont="1" applyFill="1" applyBorder="1" applyAlignment="1">
      <alignment horizontal="center" vertical="top"/>
    </xf>
    <xf numFmtId="166" fontId="3" fillId="7" borderId="5" xfId="0" applyNumberFormat="1" applyFont="1" applyFill="1" applyBorder="1" applyAlignment="1">
      <alignment horizontal="left" vertical="top" wrapText="1"/>
    </xf>
    <xf numFmtId="3" fontId="3" fillId="7" borderId="106" xfId="0" applyNumberFormat="1" applyFont="1" applyFill="1" applyBorder="1" applyAlignment="1">
      <alignment horizontal="center" vertical="top" wrapText="1"/>
    </xf>
    <xf numFmtId="166" fontId="3" fillId="7" borderId="0" xfId="0" applyNumberFormat="1" applyFont="1" applyFill="1" applyBorder="1" applyAlignment="1">
      <alignment horizontal="center" vertical="top" wrapText="1"/>
    </xf>
    <xf numFmtId="166" fontId="3" fillId="0" borderId="6" xfId="0" applyNumberFormat="1" applyFont="1" applyFill="1" applyBorder="1" applyAlignment="1">
      <alignment horizontal="center" vertical="top" wrapText="1"/>
    </xf>
    <xf numFmtId="166" fontId="3" fillId="3" borderId="51" xfId="0" applyNumberFormat="1" applyFont="1" applyFill="1" applyBorder="1" applyAlignment="1">
      <alignment horizontal="center" vertical="top"/>
    </xf>
    <xf numFmtId="3" fontId="3" fillId="7" borderId="25" xfId="0" applyNumberFormat="1" applyFont="1" applyFill="1" applyBorder="1" applyAlignment="1">
      <alignment horizontal="center" vertical="top" wrapText="1"/>
    </xf>
    <xf numFmtId="3" fontId="3" fillId="7" borderId="51" xfId="0" applyNumberFormat="1" applyFont="1" applyFill="1" applyBorder="1" applyAlignment="1">
      <alignment horizontal="center" vertical="top" wrapText="1"/>
    </xf>
    <xf numFmtId="3" fontId="3" fillId="0" borderId="80" xfId="0" applyNumberFormat="1" applyFont="1" applyFill="1" applyBorder="1" applyAlignment="1">
      <alignment horizontal="center" vertical="top"/>
    </xf>
    <xf numFmtId="3" fontId="3" fillId="0" borderId="94" xfId="0" applyNumberFormat="1" applyFont="1" applyFill="1" applyBorder="1" applyAlignment="1">
      <alignment horizontal="center" vertical="top"/>
    </xf>
    <xf numFmtId="166" fontId="4" fillId="3" borderId="75" xfId="0" applyNumberFormat="1" applyFont="1" applyFill="1" applyBorder="1" applyAlignment="1">
      <alignment horizontal="center" vertical="top"/>
    </xf>
    <xf numFmtId="166" fontId="3" fillId="7" borderId="77" xfId="1" applyNumberFormat="1" applyFont="1" applyFill="1" applyBorder="1" applyAlignment="1">
      <alignment horizontal="center" vertical="top"/>
    </xf>
    <xf numFmtId="166" fontId="3" fillId="7" borderId="23" xfId="1" applyNumberFormat="1" applyFont="1" applyFill="1" applyBorder="1" applyAlignment="1">
      <alignment horizontal="center" vertical="top"/>
    </xf>
    <xf numFmtId="166" fontId="4" fillId="2" borderId="56" xfId="0" applyNumberFormat="1" applyFont="1" applyFill="1" applyBorder="1" applyAlignment="1">
      <alignment horizontal="center" vertical="top"/>
    </xf>
    <xf numFmtId="49" fontId="3" fillId="7" borderId="18" xfId="0" applyNumberFormat="1" applyFont="1" applyFill="1" applyBorder="1" applyAlignment="1">
      <alignment horizontal="center" vertical="top"/>
    </xf>
    <xf numFmtId="0" fontId="3" fillId="7" borderId="0" xfId="0" applyFont="1" applyFill="1" applyBorder="1" applyAlignment="1">
      <alignment vertical="top"/>
    </xf>
    <xf numFmtId="166" fontId="3" fillId="3" borderId="52" xfId="0" applyNumberFormat="1" applyFont="1" applyFill="1" applyBorder="1" applyAlignment="1">
      <alignment horizontal="center" vertical="top"/>
    </xf>
    <xf numFmtId="166" fontId="3" fillId="7" borderId="84" xfId="0" applyNumberFormat="1" applyFont="1" applyFill="1" applyBorder="1" applyAlignment="1">
      <alignment vertical="top" wrapText="1"/>
    </xf>
    <xf numFmtId="166" fontId="3" fillId="7" borderId="5" xfId="0" applyNumberFormat="1" applyFont="1" applyFill="1" applyBorder="1" applyAlignment="1">
      <alignment horizontal="center" vertical="top"/>
    </xf>
    <xf numFmtId="166" fontId="3" fillId="7" borderId="51" xfId="0" applyNumberFormat="1" applyFont="1" applyFill="1" applyBorder="1" applyAlignment="1">
      <alignment horizontal="center" vertical="top"/>
    </xf>
    <xf numFmtId="49" fontId="7" fillId="7" borderId="83" xfId="0" applyNumberFormat="1" applyFont="1" applyFill="1" applyBorder="1" applyAlignment="1">
      <alignment horizontal="center" vertical="center" wrapText="1"/>
    </xf>
    <xf numFmtId="166" fontId="4" fillId="8" borderId="33" xfId="0" applyNumberFormat="1" applyFont="1" applyFill="1" applyBorder="1" applyAlignment="1">
      <alignment horizontal="center" vertical="top"/>
    </xf>
    <xf numFmtId="3" fontId="3" fillId="7" borderId="102" xfId="0" applyNumberFormat="1" applyFont="1" applyFill="1" applyBorder="1" applyAlignment="1">
      <alignment horizontal="center" vertical="top"/>
    </xf>
    <xf numFmtId="166" fontId="3" fillId="7" borderId="25" xfId="0" applyNumberFormat="1" applyFont="1" applyFill="1" applyBorder="1" applyAlignment="1">
      <alignment horizontal="center" vertical="center" textRotation="90" wrapText="1"/>
    </xf>
    <xf numFmtId="166" fontId="4" fillId="7" borderId="49" xfId="0" applyNumberFormat="1" applyFont="1" applyFill="1" applyBorder="1" applyAlignment="1">
      <alignment vertical="top" wrapText="1"/>
    </xf>
    <xf numFmtId="166" fontId="4" fillId="7" borderId="35" xfId="0" applyNumberFormat="1" applyFont="1" applyFill="1" applyBorder="1" applyAlignment="1">
      <alignment vertical="top" wrapText="1"/>
    </xf>
    <xf numFmtId="166" fontId="3" fillId="0" borderId="93" xfId="0" applyNumberFormat="1" applyFont="1" applyFill="1" applyBorder="1" applyAlignment="1">
      <alignment horizontal="center" vertical="top"/>
    </xf>
    <xf numFmtId="49" fontId="3" fillId="7" borderId="20" xfId="0" applyNumberFormat="1" applyFont="1" applyFill="1" applyBorder="1" applyAlignment="1">
      <alignment horizontal="center" vertical="top"/>
    </xf>
    <xf numFmtId="166" fontId="3" fillId="0" borderId="82" xfId="0" applyNumberFormat="1" applyFont="1" applyFill="1" applyBorder="1" applyAlignment="1">
      <alignment horizontal="center" vertical="top"/>
    </xf>
    <xf numFmtId="166" fontId="3" fillId="3" borderId="28" xfId="0" applyNumberFormat="1" applyFont="1" applyFill="1" applyBorder="1" applyAlignment="1">
      <alignment vertical="top" wrapText="1"/>
    </xf>
    <xf numFmtId="166" fontId="4" fillId="9" borderId="7" xfId="0" applyNumberFormat="1" applyFont="1" applyFill="1" applyBorder="1" applyAlignment="1">
      <alignment horizontal="center" vertical="top"/>
    </xf>
    <xf numFmtId="166" fontId="4" fillId="7" borderId="11" xfId="0" applyNumberFormat="1" applyFont="1" applyFill="1" applyBorder="1" applyAlignment="1">
      <alignment horizontal="center" vertical="top"/>
    </xf>
    <xf numFmtId="49" fontId="4" fillId="7" borderId="11" xfId="0" applyNumberFormat="1" applyFont="1" applyFill="1" applyBorder="1" applyAlignment="1">
      <alignment horizontal="center" vertical="top"/>
    </xf>
    <xf numFmtId="49" fontId="4" fillId="7" borderId="20"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166" fontId="4" fillId="7" borderId="25" xfId="0" applyNumberFormat="1" applyFont="1" applyFill="1" applyBorder="1" applyAlignment="1">
      <alignment horizontal="center" vertical="top"/>
    </xf>
    <xf numFmtId="166" fontId="4" fillId="7" borderId="28" xfId="0" applyNumberFormat="1" applyFont="1" applyFill="1" applyBorder="1" applyAlignment="1">
      <alignment horizontal="center" vertical="top"/>
    </xf>
    <xf numFmtId="166" fontId="4" fillId="8" borderId="57" xfId="0" applyNumberFormat="1" applyFont="1" applyFill="1" applyBorder="1" applyAlignment="1">
      <alignment horizontal="center" vertical="top"/>
    </xf>
    <xf numFmtId="49" fontId="4" fillId="8" borderId="11" xfId="0" applyNumberFormat="1" applyFont="1" applyFill="1" applyBorder="1" applyAlignment="1">
      <alignment horizontal="center" vertical="top"/>
    </xf>
    <xf numFmtId="166" fontId="9" fillId="8" borderId="60" xfId="0" applyNumberFormat="1" applyFont="1" applyFill="1" applyBorder="1" applyAlignment="1">
      <alignment vertical="top" wrapText="1"/>
    </xf>
    <xf numFmtId="166" fontId="12" fillId="8" borderId="60" xfId="0" applyNumberFormat="1" applyFont="1" applyFill="1" applyBorder="1" applyAlignment="1">
      <alignment horizontal="center" vertical="center" textRotation="90" wrapText="1"/>
    </xf>
    <xf numFmtId="166" fontId="2" fillId="8" borderId="60" xfId="0" applyNumberFormat="1" applyFont="1" applyFill="1" applyBorder="1" applyAlignment="1">
      <alignment horizontal="center" vertical="center" textRotation="90" wrapText="1"/>
    </xf>
    <xf numFmtId="166" fontId="4" fillId="8" borderId="11" xfId="0" applyNumberFormat="1" applyFont="1" applyFill="1" applyBorder="1" applyAlignment="1">
      <alignment horizontal="center" vertical="top"/>
    </xf>
    <xf numFmtId="166" fontId="4" fillId="8" borderId="25" xfId="0" applyNumberFormat="1" applyFont="1" applyFill="1" applyBorder="1" applyAlignment="1">
      <alignment horizontal="center" vertical="top"/>
    </xf>
    <xf numFmtId="166" fontId="21" fillId="8" borderId="67" xfId="0" applyNumberFormat="1" applyFont="1" applyFill="1" applyBorder="1" applyAlignment="1">
      <alignment horizontal="left" vertical="top" wrapText="1"/>
    </xf>
    <xf numFmtId="3" fontId="21" fillId="8" borderId="60" xfId="0" applyNumberFormat="1" applyFont="1" applyFill="1" applyBorder="1" applyAlignment="1">
      <alignment horizontal="center" vertical="top"/>
    </xf>
    <xf numFmtId="3" fontId="3" fillId="8" borderId="60" xfId="0" applyNumberFormat="1" applyFont="1" applyFill="1" applyBorder="1" applyAlignment="1">
      <alignment horizontal="center" vertical="top"/>
    </xf>
    <xf numFmtId="3" fontId="7" fillId="8" borderId="60" xfId="0" applyNumberFormat="1" applyFont="1" applyFill="1" applyBorder="1" applyAlignment="1">
      <alignment horizontal="center" vertical="top" wrapText="1"/>
    </xf>
    <xf numFmtId="3" fontId="7" fillId="8" borderId="63" xfId="0" applyNumberFormat="1" applyFont="1" applyFill="1" applyBorder="1" applyAlignment="1">
      <alignment horizontal="center" vertical="top" wrapText="1"/>
    </xf>
    <xf numFmtId="166" fontId="4" fillId="8" borderId="11" xfId="0" applyNumberFormat="1" applyFont="1" applyFill="1" applyBorder="1" applyAlignment="1">
      <alignment vertical="top"/>
    </xf>
    <xf numFmtId="166" fontId="4" fillId="8" borderId="49" xfId="0" applyNumberFormat="1" applyFont="1" applyFill="1" applyBorder="1" applyAlignment="1">
      <alignment vertical="top"/>
    </xf>
    <xf numFmtId="49" fontId="4" fillId="7" borderId="11" xfId="0" applyNumberFormat="1" applyFont="1" applyFill="1" applyBorder="1" applyAlignment="1">
      <alignment horizontal="center" vertical="top" wrapText="1"/>
    </xf>
    <xf numFmtId="49" fontId="4" fillId="7" borderId="28" xfId="0" applyNumberFormat="1" applyFont="1" applyFill="1" applyBorder="1" applyAlignment="1">
      <alignment horizontal="center" vertical="top" wrapText="1"/>
    </xf>
    <xf numFmtId="166" fontId="4" fillId="8" borderId="0" xfId="0" applyNumberFormat="1" applyFont="1" applyFill="1" applyBorder="1" applyAlignment="1">
      <alignment horizontal="center" vertical="top"/>
    </xf>
    <xf numFmtId="166" fontId="4" fillId="8" borderId="49" xfId="0" applyNumberFormat="1" applyFont="1" applyFill="1" applyBorder="1" applyAlignment="1">
      <alignment horizontal="center" vertical="top"/>
    </xf>
    <xf numFmtId="166" fontId="4" fillId="8" borderId="25" xfId="0" applyNumberFormat="1" applyFont="1" applyFill="1" applyBorder="1" applyAlignment="1">
      <alignment vertical="top"/>
    </xf>
    <xf numFmtId="166" fontId="28" fillId="7" borderId="47" xfId="0" applyNumberFormat="1" applyFont="1" applyFill="1" applyBorder="1" applyAlignment="1">
      <alignment vertical="top"/>
    </xf>
    <xf numFmtId="166" fontId="9" fillId="8" borderId="32" xfId="0" applyNumberFormat="1" applyFont="1" applyFill="1" applyBorder="1" applyAlignment="1">
      <alignment vertical="top" wrapText="1"/>
    </xf>
    <xf numFmtId="166" fontId="12" fillId="8" borderId="32" xfId="0" applyNumberFormat="1" applyFont="1" applyFill="1" applyBorder="1" applyAlignment="1">
      <alignment horizontal="center" vertical="center" textRotation="90" wrapText="1"/>
    </xf>
    <xf numFmtId="166" fontId="2" fillId="8" borderId="32" xfId="0" applyNumberFormat="1" applyFont="1" applyFill="1" applyBorder="1" applyAlignment="1">
      <alignment horizontal="center" vertical="center" textRotation="90" wrapText="1"/>
    </xf>
    <xf numFmtId="166" fontId="21" fillId="8" borderId="74" xfId="0" applyNumberFormat="1" applyFont="1" applyFill="1" applyBorder="1" applyAlignment="1">
      <alignment horizontal="left" vertical="top" wrapText="1"/>
    </xf>
    <xf numFmtId="0" fontId="21" fillId="7" borderId="1" xfId="0" applyFont="1" applyFill="1" applyBorder="1" applyAlignment="1">
      <alignment vertical="top" wrapText="1"/>
    </xf>
    <xf numFmtId="166" fontId="21" fillId="7" borderId="1" xfId="0" applyNumberFormat="1" applyFont="1" applyFill="1" applyBorder="1" applyAlignment="1">
      <alignment horizontal="center" vertical="center" textRotation="90" wrapText="1"/>
    </xf>
    <xf numFmtId="49" fontId="27" fillId="7" borderId="1" xfId="0" applyNumberFormat="1" applyFont="1" applyFill="1" applyBorder="1" applyAlignment="1">
      <alignment horizontal="center" vertical="center" textRotation="90"/>
    </xf>
    <xf numFmtId="166" fontId="28" fillId="7" borderId="38" xfId="0" applyNumberFormat="1" applyFont="1" applyFill="1" applyBorder="1" applyAlignment="1">
      <alignment horizontal="center" vertical="top" wrapText="1"/>
    </xf>
    <xf numFmtId="166" fontId="21" fillId="7" borderId="17" xfId="0" applyNumberFormat="1" applyFont="1" applyFill="1" applyBorder="1" applyAlignment="1">
      <alignment horizontal="center" vertical="top" wrapText="1"/>
    </xf>
    <xf numFmtId="166" fontId="21" fillId="7" borderId="22" xfId="0" applyNumberFormat="1" applyFont="1" applyFill="1" applyBorder="1" applyAlignment="1">
      <alignment horizontal="center" vertical="top"/>
    </xf>
    <xf numFmtId="166" fontId="21" fillId="7" borderId="16" xfId="0" applyNumberFormat="1" applyFont="1" applyFill="1" applyBorder="1" applyAlignment="1">
      <alignment horizontal="center" vertical="top"/>
    </xf>
    <xf numFmtId="166" fontId="21" fillId="7" borderId="69" xfId="0" applyNumberFormat="1" applyFont="1" applyFill="1" applyBorder="1" applyAlignment="1">
      <alignment horizontal="center" vertical="top"/>
    </xf>
    <xf numFmtId="49" fontId="3" fillId="7" borderId="108" xfId="0" applyNumberFormat="1" applyFont="1" applyFill="1" applyBorder="1" applyAlignment="1">
      <alignment horizontal="center" vertical="top"/>
    </xf>
    <xf numFmtId="166" fontId="3" fillId="7" borderId="61" xfId="0" applyNumberFormat="1" applyFont="1" applyFill="1" applyBorder="1" applyAlignment="1">
      <alignment horizontal="center" vertical="top" wrapText="1"/>
    </xf>
    <xf numFmtId="166" fontId="3" fillId="7" borderId="47" xfId="0" applyNumberFormat="1" applyFont="1" applyFill="1" applyBorder="1" applyAlignment="1">
      <alignment horizontal="center" vertical="top"/>
    </xf>
    <xf numFmtId="166" fontId="3" fillId="0" borderId="35" xfId="0" applyNumberFormat="1" applyFont="1" applyBorder="1" applyAlignment="1">
      <alignment horizontal="center" vertical="top"/>
    </xf>
    <xf numFmtId="166" fontId="3" fillId="7" borderId="11" xfId="0" applyNumberFormat="1" applyFont="1" applyFill="1" applyBorder="1" applyAlignment="1">
      <alignment horizontal="center" vertical="top" wrapText="1"/>
    </xf>
    <xf numFmtId="166" fontId="4" fillId="3" borderId="77" xfId="0" applyNumberFormat="1" applyFont="1" applyFill="1" applyBorder="1" applyAlignment="1">
      <alignment horizontal="center" vertical="top"/>
    </xf>
    <xf numFmtId="166" fontId="4" fillId="3" borderId="28" xfId="0" applyNumberFormat="1" applyFont="1" applyFill="1" applyBorder="1" applyAlignment="1">
      <alignment horizontal="center" vertical="top"/>
    </xf>
    <xf numFmtId="166" fontId="4" fillId="3" borderId="70" xfId="0" applyNumberFormat="1" applyFont="1" applyFill="1" applyBorder="1" applyAlignment="1">
      <alignment horizontal="center" vertical="top"/>
    </xf>
    <xf numFmtId="166" fontId="4" fillId="3" borderId="13" xfId="0" applyNumberFormat="1" applyFont="1" applyFill="1" applyBorder="1" applyAlignment="1">
      <alignment horizontal="center" vertical="top"/>
    </xf>
    <xf numFmtId="166" fontId="4" fillId="3" borderId="14" xfId="0" applyNumberFormat="1" applyFont="1" applyFill="1" applyBorder="1" applyAlignment="1">
      <alignment horizontal="center" vertical="top"/>
    </xf>
    <xf numFmtId="166" fontId="3" fillId="7" borderId="50" xfId="0" applyNumberFormat="1" applyFont="1" applyFill="1" applyBorder="1" applyAlignment="1">
      <alignment horizontal="center" vertical="top" wrapText="1"/>
    </xf>
    <xf numFmtId="166" fontId="4" fillId="3" borderId="66" xfId="0" applyNumberFormat="1" applyFont="1" applyFill="1" applyBorder="1" applyAlignment="1">
      <alignment horizontal="center" vertical="top"/>
    </xf>
    <xf numFmtId="166" fontId="4" fillId="3" borderId="19" xfId="0" applyNumberFormat="1" applyFont="1" applyFill="1" applyBorder="1" applyAlignment="1">
      <alignment horizontal="center" vertical="top"/>
    </xf>
    <xf numFmtId="166" fontId="3" fillId="0" borderId="10" xfId="0" applyNumberFormat="1" applyFont="1" applyBorder="1" applyAlignment="1">
      <alignment horizontal="center" vertical="top"/>
    </xf>
    <xf numFmtId="166" fontId="3" fillId="0" borderId="54" xfId="0" applyNumberFormat="1" applyFont="1" applyBorder="1" applyAlignment="1">
      <alignment horizontal="center" vertical="top"/>
    </xf>
    <xf numFmtId="166" fontId="3" fillId="7" borderId="54" xfId="1" applyNumberFormat="1" applyFont="1" applyFill="1" applyBorder="1" applyAlignment="1">
      <alignment horizontal="center" vertical="top"/>
    </xf>
    <xf numFmtId="166" fontId="3" fillId="7" borderId="28" xfId="1" applyNumberFormat="1" applyFont="1" applyFill="1" applyBorder="1" applyAlignment="1">
      <alignment horizontal="center" vertical="top"/>
    </xf>
    <xf numFmtId="166" fontId="3" fillId="7" borderId="35" xfId="1" applyNumberFormat="1" applyFont="1" applyFill="1" applyBorder="1" applyAlignment="1">
      <alignment horizontal="center" vertical="top"/>
    </xf>
    <xf numFmtId="3" fontId="3" fillId="7" borderId="11" xfId="0" applyNumberFormat="1" applyFont="1" applyFill="1" applyBorder="1" applyAlignment="1">
      <alignment horizontal="center" vertical="top" wrapText="1"/>
    </xf>
    <xf numFmtId="3" fontId="3" fillId="7" borderId="49" xfId="0" applyNumberFormat="1" applyFont="1" applyFill="1" applyBorder="1" applyAlignment="1">
      <alignment horizontal="center" vertical="top" wrapText="1"/>
    </xf>
    <xf numFmtId="49" fontId="4" fillId="8" borderId="0" xfId="0" applyNumberFormat="1" applyFont="1" applyFill="1" applyBorder="1" applyAlignment="1">
      <alignment horizontal="center" vertical="top"/>
    </xf>
    <xf numFmtId="49" fontId="4" fillId="8" borderId="32" xfId="0" applyNumberFormat="1" applyFont="1" applyFill="1" applyBorder="1" applyAlignment="1">
      <alignment horizontal="center" vertical="top"/>
    </xf>
    <xf numFmtId="0" fontId="0" fillId="8" borderId="32" xfId="0" applyFill="1" applyBorder="1" applyAlignment="1">
      <alignment vertical="top" wrapText="1"/>
    </xf>
    <xf numFmtId="0" fontId="0" fillId="8" borderId="32" xfId="0" applyFill="1" applyBorder="1" applyAlignment="1">
      <alignment horizontal="center" textRotation="90" wrapText="1"/>
    </xf>
    <xf numFmtId="0" fontId="0" fillId="8" borderId="32" xfId="0" applyFont="1" applyFill="1" applyBorder="1" applyAlignment="1">
      <alignment horizontal="center" vertical="top"/>
    </xf>
    <xf numFmtId="166" fontId="9" fillId="8" borderId="74" xfId="0" applyNumberFormat="1" applyFont="1" applyFill="1" applyBorder="1" applyAlignment="1">
      <alignment vertical="top" wrapText="1"/>
    </xf>
    <xf numFmtId="166" fontId="3" fillId="8" borderId="33" xfId="0" applyNumberFormat="1" applyFont="1" applyFill="1" applyBorder="1" applyAlignment="1">
      <alignment horizontal="center" vertical="top"/>
    </xf>
    <xf numFmtId="166" fontId="3" fillId="8" borderId="60" xfId="0" applyNumberFormat="1" applyFont="1" applyFill="1" applyBorder="1" applyAlignment="1">
      <alignment horizontal="center" vertical="top"/>
    </xf>
    <xf numFmtId="0" fontId="3" fillId="7" borderId="37" xfId="0" applyFont="1" applyFill="1" applyBorder="1" applyAlignment="1">
      <alignment vertical="top" wrapText="1"/>
    </xf>
    <xf numFmtId="3" fontId="3" fillId="0" borderId="21" xfId="0" applyNumberFormat="1" applyFont="1" applyFill="1" applyBorder="1" applyAlignment="1">
      <alignment horizontal="center" vertical="top"/>
    </xf>
    <xf numFmtId="49" fontId="28" fillId="7" borderId="49" xfId="0" applyNumberFormat="1" applyFont="1" applyFill="1" applyBorder="1" applyAlignment="1">
      <alignment horizontal="center" vertical="top"/>
    </xf>
    <xf numFmtId="166" fontId="21" fillId="0" borderId="6" xfId="0" applyNumberFormat="1" applyFont="1" applyFill="1" applyBorder="1" applyAlignment="1">
      <alignment horizontal="center" vertical="top"/>
    </xf>
    <xf numFmtId="166" fontId="21" fillId="7" borderId="7" xfId="0" applyNumberFormat="1" applyFont="1" applyFill="1" applyBorder="1" applyAlignment="1">
      <alignment horizontal="center" vertical="top"/>
    </xf>
    <xf numFmtId="166" fontId="21" fillId="7" borderId="34" xfId="0" applyNumberFormat="1" applyFont="1" applyFill="1" applyBorder="1" applyAlignment="1">
      <alignment horizontal="center" vertical="top"/>
    </xf>
    <xf numFmtId="166" fontId="21" fillId="7" borderId="11" xfId="0" applyNumberFormat="1" applyFont="1" applyFill="1" applyBorder="1" applyAlignment="1">
      <alignment horizontal="center" vertical="top"/>
    </xf>
    <xf numFmtId="166" fontId="21" fillId="7" borderId="0" xfId="0" applyNumberFormat="1" applyFont="1" applyFill="1" applyBorder="1" applyAlignment="1">
      <alignment horizontal="center" vertical="top"/>
    </xf>
    <xf numFmtId="0" fontId="21" fillId="7" borderId="7" xfId="0" applyFont="1" applyFill="1" applyBorder="1" applyAlignment="1">
      <alignment vertical="top" wrapText="1"/>
    </xf>
    <xf numFmtId="3" fontId="21" fillId="7" borderId="11" xfId="0" applyNumberFormat="1" applyFont="1" applyFill="1" applyBorder="1" applyAlignment="1">
      <alignment horizontal="center" vertical="top" wrapText="1"/>
    </xf>
    <xf numFmtId="3" fontId="21" fillId="7" borderId="49" xfId="0" applyNumberFormat="1" applyFont="1" applyFill="1" applyBorder="1" applyAlignment="1">
      <alignment horizontal="center" vertical="top" wrapText="1"/>
    </xf>
    <xf numFmtId="166" fontId="28" fillId="7" borderId="35" xfId="0" applyNumberFormat="1" applyFont="1" applyFill="1" applyBorder="1" applyAlignment="1">
      <alignment horizontal="center" vertical="top"/>
    </xf>
    <xf numFmtId="166" fontId="21" fillId="3" borderId="23" xfId="0" applyNumberFormat="1" applyFont="1" applyFill="1" applyBorder="1" applyAlignment="1">
      <alignment horizontal="center" vertical="top"/>
    </xf>
    <xf numFmtId="166" fontId="21" fillId="0" borderId="29" xfId="0" applyNumberFormat="1" applyFont="1" applyBorder="1" applyAlignment="1">
      <alignment horizontal="center" vertical="top"/>
    </xf>
    <xf numFmtId="166" fontId="21" fillId="0" borderId="66" xfId="0" applyNumberFormat="1" applyFont="1" applyBorder="1" applyAlignment="1">
      <alignment horizontal="center" vertical="top"/>
    </xf>
    <xf numFmtId="166" fontId="21" fillId="0" borderId="28" xfId="0" applyNumberFormat="1" applyFont="1" applyBorder="1" applyAlignment="1">
      <alignment horizontal="center" vertical="top"/>
    </xf>
    <xf numFmtId="166" fontId="21" fillId="0" borderId="77" xfId="0" applyNumberFormat="1" applyFont="1" applyBorder="1" applyAlignment="1">
      <alignment horizontal="center" vertical="top"/>
    </xf>
    <xf numFmtId="166" fontId="21" fillId="0" borderId="23" xfId="0" applyNumberFormat="1" applyFont="1" applyBorder="1" applyAlignment="1">
      <alignment horizontal="center" vertical="top"/>
    </xf>
    <xf numFmtId="0" fontId="21" fillId="7" borderId="29" xfId="0" applyFont="1" applyFill="1" applyBorder="1" applyAlignment="1">
      <alignment vertical="top" wrapText="1"/>
    </xf>
    <xf numFmtId="3" fontId="21" fillId="7" borderId="28" xfId="0" applyNumberFormat="1" applyFont="1" applyFill="1" applyBorder="1" applyAlignment="1">
      <alignment horizontal="center" vertical="top" wrapText="1"/>
    </xf>
    <xf numFmtId="166" fontId="5" fillId="3" borderId="35" xfId="0" applyNumberFormat="1" applyFont="1" applyFill="1" applyBorder="1" applyAlignment="1">
      <alignment horizontal="center" vertical="center" textRotation="90" wrapText="1"/>
    </xf>
    <xf numFmtId="166" fontId="7" fillId="7" borderId="75" xfId="0" applyNumberFormat="1" applyFont="1" applyFill="1" applyBorder="1" applyAlignment="1">
      <alignment horizontal="center" vertical="center" textRotation="90" wrapText="1"/>
    </xf>
    <xf numFmtId="49" fontId="7" fillId="7" borderId="11" xfId="0" applyNumberFormat="1" applyFont="1" applyFill="1" applyBorder="1" applyAlignment="1">
      <alignment vertical="center" textRotation="90" wrapText="1"/>
    </xf>
    <xf numFmtId="3" fontId="7" fillId="7" borderId="11" xfId="0" applyNumberFormat="1" applyFont="1" applyFill="1" applyBorder="1" applyAlignment="1">
      <alignment textRotation="90" wrapText="1"/>
    </xf>
    <xf numFmtId="166" fontId="4" fillId="9" borderId="7" xfId="0" applyNumberFormat="1" applyFont="1" applyFill="1" applyBorder="1" applyAlignment="1">
      <alignment horizontal="center" vertical="top"/>
    </xf>
    <xf numFmtId="166" fontId="4" fillId="8" borderId="11" xfId="0" applyNumberFormat="1" applyFont="1" applyFill="1" applyBorder="1" applyAlignment="1">
      <alignment horizontal="center" vertical="top"/>
    </xf>
    <xf numFmtId="166" fontId="4" fillId="7" borderId="11" xfId="0" applyNumberFormat="1" applyFont="1" applyFill="1" applyBorder="1" applyAlignment="1">
      <alignment horizontal="center" vertical="top"/>
    </xf>
    <xf numFmtId="166" fontId="4" fillId="7" borderId="47" xfId="0" applyNumberFormat="1" applyFont="1" applyFill="1" applyBorder="1" applyAlignment="1">
      <alignment horizontal="center" vertical="top"/>
    </xf>
    <xf numFmtId="166" fontId="4" fillId="7" borderId="49" xfId="0" applyNumberFormat="1" applyFont="1" applyFill="1" applyBorder="1" applyAlignment="1">
      <alignment horizontal="center" vertical="top"/>
    </xf>
    <xf numFmtId="166" fontId="9" fillId="7" borderId="11" xfId="0" applyNumberFormat="1" applyFont="1" applyFill="1" applyBorder="1" applyAlignment="1">
      <alignment horizontal="center" vertical="center" textRotation="90" wrapText="1"/>
    </xf>
    <xf numFmtId="166" fontId="4" fillId="2" borderId="49" xfId="0" applyNumberFormat="1" applyFont="1" applyFill="1" applyBorder="1" applyAlignment="1">
      <alignment horizontal="center" vertical="top"/>
    </xf>
    <xf numFmtId="166" fontId="4" fillId="7" borderId="28" xfId="0" applyNumberFormat="1" applyFont="1" applyFill="1" applyBorder="1" applyAlignment="1">
      <alignment horizontal="center" vertical="top"/>
    </xf>
    <xf numFmtId="166" fontId="3" fillId="7" borderId="7" xfId="0" applyNumberFormat="1" applyFont="1" applyFill="1" applyBorder="1" applyAlignment="1">
      <alignment vertical="top" wrapText="1"/>
    </xf>
    <xf numFmtId="166" fontId="3" fillId="0" borderId="98" xfId="0" applyNumberFormat="1" applyFont="1" applyFill="1" applyBorder="1" applyAlignment="1">
      <alignment horizontal="center" vertical="top"/>
    </xf>
    <xf numFmtId="166" fontId="3" fillId="7" borderId="61" xfId="0" applyNumberFormat="1" applyFont="1" applyFill="1" applyBorder="1" applyAlignment="1">
      <alignment vertical="top"/>
    </xf>
    <xf numFmtId="166" fontId="4" fillId="9" borderId="7" xfId="0" applyNumberFormat="1" applyFont="1" applyFill="1" applyBorder="1" applyAlignment="1">
      <alignment horizontal="center" vertical="top"/>
    </xf>
    <xf numFmtId="166" fontId="4" fillId="2" borderId="11" xfId="0" applyNumberFormat="1" applyFont="1" applyFill="1" applyBorder="1" applyAlignment="1">
      <alignment horizontal="center" vertical="top"/>
    </xf>
    <xf numFmtId="166" fontId="3" fillId="7" borderId="18" xfId="0" applyNumberFormat="1" applyFont="1" applyFill="1" applyBorder="1" applyAlignment="1">
      <alignment horizontal="center" vertical="top" wrapText="1"/>
    </xf>
    <xf numFmtId="166" fontId="3" fillId="3" borderId="11" xfId="0" applyNumberFormat="1" applyFont="1" applyFill="1" applyBorder="1" applyAlignment="1">
      <alignment vertical="top" wrapText="1"/>
    </xf>
    <xf numFmtId="166" fontId="4" fillId="8" borderId="11" xfId="0" applyNumberFormat="1" applyFont="1" applyFill="1" applyBorder="1" applyAlignment="1">
      <alignment horizontal="center" vertical="top"/>
    </xf>
    <xf numFmtId="166" fontId="4" fillId="8" borderId="49" xfId="0" applyNumberFormat="1" applyFont="1" applyFill="1" applyBorder="1" applyAlignment="1">
      <alignment horizontal="center" vertical="top"/>
    </xf>
    <xf numFmtId="166" fontId="4" fillId="7" borderId="49" xfId="0" applyNumberFormat="1" applyFont="1" applyFill="1" applyBorder="1" applyAlignment="1">
      <alignment horizontal="center" vertical="top"/>
    </xf>
    <xf numFmtId="166" fontId="3" fillId="7" borderId="20" xfId="0" applyNumberFormat="1" applyFont="1" applyFill="1" applyBorder="1" applyAlignment="1">
      <alignment horizontal="center" vertical="center" textRotation="90" wrapText="1"/>
    </xf>
    <xf numFmtId="166" fontId="3" fillId="7" borderId="11" xfId="0" applyNumberFormat="1" applyFont="1" applyFill="1" applyBorder="1" applyAlignment="1">
      <alignment horizontal="center" vertical="center" textRotation="90" wrapText="1"/>
    </xf>
    <xf numFmtId="166" fontId="3" fillId="3" borderId="49" xfId="0" applyNumberFormat="1" applyFont="1" applyFill="1" applyBorder="1" applyAlignment="1">
      <alignment vertical="top" wrapText="1"/>
    </xf>
    <xf numFmtId="49" fontId="4" fillId="7" borderId="11" xfId="0" applyNumberFormat="1" applyFont="1" applyFill="1" applyBorder="1" applyAlignment="1">
      <alignment horizontal="center" vertical="top"/>
    </xf>
    <xf numFmtId="166" fontId="4" fillId="7" borderId="11" xfId="0" applyNumberFormat="1" applyFont="1" applyFill="1" applyBorder="1" applyAlignment="1">
      <alignment horizontal="center" vertical="top"/>
    </xf>
    <xf numFmtId="166" fontId="3" fillId="7" borderId="49" xfId="0" applyNumberFormat="1" applyFont="1" applyFill="1" applyBorder="1" applyAlignment="1">
      <alignment vertical="top" wrapText="1"/>
    </xf>
    <xf numFmtId="166" fontId="3" fillId="7" borderId="37" xfId="0" applyNumberFormat="1" applyFont="1" applyFill="1" applyBorder="1" applyAlignment="1">
      <alignment horizontal="left" vertical="top" wrapText="1"/>
    </xf>
    <xf numFmtId="166" fontId="9" fillId="7" borderId="49" xfId="0" applyNumberFormat="1" applyFont="1" applyFill="1" applyBorder="1" applyAlignment="1">
      <alignment vertical="top" wrapText="1"/>
    </xf>
    <xf numFmtId="166" fontId="4" fillId="2" borderId="49" xfId="0" applyNumberFormat="1" applyFont="1" applyFill="1" applyBorder="1" applyAlignment="1">
      <alignment horizontal="center" vertical="top"/>
    </xf>
    <xf numFmtId="166" fontId="3" fillId="7" borderId="20" xfId="0" applyNumberFormat="1" applyFont="1" applyFill="1" applyBorder="1" applyAlignment="1">
      <alignment vertical="top" wrapText="1"/>
    </xf>
    <xf numFmtId="166" fontId="9" fillId="7" borderId="18" xfId="0" applyNumberFormat="1" applyFont="1" applyFill="1" applyBorder="1" applyAlignment="1">
      <alignment horizontal="center" vertical="center" wrapText="1"/>
    </xf>
    <xf numFmtId="166" fontId="4" fillId="7" borderId="28" xfId="0" applyNumberFormat="1" applyFont="1" applyFill="1" applyBorder="1" applyAlignment="1">
      <alignment horizontal="center" vertical="top"/>
    </xf>
    <xf numFmtId="166" fontId="9" fillId="7" borderId="18" xfId="0" applyNumberFormat="1" applyFont="1" applyFill="1" applyBorder="1" applyAlignment="1">
      <alignment horizontal="center" vertical="top" wrapText="1"/>
    </xf>
    <xf numFmtId="0" fontId="0" fillId="7" borderId="7" xfId="0" applyFill="1" applyBorder="1" applyAlignment="1">
      <alignment horizontal="left" vertical="top" wrapText="1"/>
    </xf>
    <xf numFmtId="166" fontId="4" fillId="7" borderId="49" xfId="0" applyNumberFormat="1" applyFont="1" applyFill="1" applyBorder="1" applyAlignment="1">
      <alignment horizontal="center" vertical="top" wrapText="1"/>
    </xf>
    <xf numFmtId="166" fontId="4" fillId="9" borderId="34" xfId="0" applyNumberFormat="1" applyFont="1" applyFill="1" applyBorder="1" applyAlignment="1">
      <alignment horizontal="center" vertical="top"/>
    </xf>
    <xf numFmtId="166" fontId="3" fillId="7" borderId="28" xfId="0" applyNumberFormat="1" applyFont="1" applyFill="1" applyBorder="1" applyAlignment="1">
      <alignment vertical="top" wrapText="1"/>
    </xf>
    <xf numFmtId="166" fontId="3" fillId="0" borderId="37" xfId="0" applyNumberFormat="1" applyFont="1" applyFill="1" applyBorder="1" applyAlignment="1">
      <alignment horizontal="left" vertical="top" wrapText="1"/>
    </xf>
    <xf numFmtId="166" fontId="3" fillId="0" borderId="29" xfId="0" applyNumberFormat="1" applyFont="1" applyFill="1" applyBorder="1" applyAlignment="1">
      <alignment horizontal="left" vertical="top" wrapText="1"/>
    </xf>
    <xf numFmtId="166" fontId="3" fillId="7" borderId="7" xfId="0" applyNumberFormat="1" applyFont="1" applyFill="1" applyBorder="1" applyAlignment="1">
      <alignment horizontal="left" vertical="top" wrapText="1"/>
    </xf>
    <xf numFmtId="166" fontId="4" fillId="7" borderId="47" xfId="0" applyNumberFormat="1" applyFont="1" applyFill="1" applyBorder="1" applyAlignment="1">
      <alignment horizontal="center" vertical="top"/>
    </xf>
    <xf numFmtId="3" fontId="3" fillId="7" borderId="20" xfId="0" applyNumberFormat="1" applyFont="1" applyFill="1" applyBorder="1" applyAlignment="1">
      <alignment horizontal="center" vertical="top"/>
    </xf>
    <xf numFmtId="166" fontId="9" fillId="7" borderId="11" xfId="0" applyNumberFormat="1" applyFont="1" applyFill="1" applyBorder="1" applyAlignment="1">
      <alignment horizontal="center" vertical="center" textRotation="90" wrapText="1"/>
    </xf>
    <xf numFmtId="166" fontId="3" fillId="7" borderId="48" xfId="0" applyNumberFormat="1" applyFont="1" applyFill="1" applyBorder="1" applyAlignment="1">
      <alignment horizontal="left" vertical="top" wrapText="1"/>
    </xf>
    <xf numFmtId="49" fontId="4" fillId="7" borderId="49" xfId="0" applyNumberFormat="1" applyFont="1" applyFill="1" applyBorder="1" applyAlignment="1">
      <alignment horizontal="center" vertical="top"/>
    </xf>
    <xf numFmtId="166" fontId="9" fillId="7" borderId="29" xfId="0" applyNumberFormat="1" applyFont="1" applyFill="1" applyBorder="1" applyAlignment="1">
      <alignment horizontal="left" vertical="top" wrapText="1"/>
    </xf>
    <xf numFmtId="166" fontId="3" fillId="7" borderId="29" xfId="0" applyNumberFormat="1" applyFont="1" applyFill="1" applyBorder="1" applyAlignment="1">
      <alignment horizontal="left" vertical="top" wrapText="1"/>
    </xf>
    <xf numFmtId="0" fontId="3" fillId="7" borderId="107" xfId="0" applyFont="1" applyFill="1" applyBorder="1" applyAlignment="1">
      <alignment horizontal="left" vertical="top" wrapText="1"/>
    </xf>
    <xf numFmtId="3" fontId="3" fillId="0" borderId="100" xfId="0" applyNumberFormat="1" applyFont="1" applyFill="1" applyBorder="1" applyAlignment="1">
      <alignment horizontal="center" vertical="top"/>
    </xf>
    <xf numFmtId="166" fontId="21" fillId="7" borderId="81" xfId="0" applyNumberFormat="1" applyFont="1" applyFill="1" applyBorder="1" applyAlignment="1">
      <alignment horizontal="left" vertical="top" wrapText="1"/>
    </xf>
    <xf numFmtId="3" fontId="21" fillId="7" borderId="82" xfId="0" applyNumberFormat="1" applyFont="1" applyFill="1" applyBorder="1" applyAlignment="1">
      <alignment horizontal="center" vertical="top"/>
    </xf>
    <xf numFmtId="3" fontId="3" fillId="0" borderId="110" xfId="0" applyNumberFormat="1" applyFont="1" applyFill="1" applyBorder="1" applyAlignment="1">
      <alignment horizontal="center" vertical="top"/>
    </xf>
    <xf numFmtId="166" fontId="21" fillId="7" borderId="86" xfId="0" applyNumberFormat="1" applyFont="1" applyFill="1" applyBorder="1" applyAlignment="1">
      <alignment horizontal="left" vertical="top" wrapText="1"/>
    </xf>
    <xf numFmtId="3" fontId="21" fillId="7" borderId="87" xfId="0" applyNumberFormat="1" applyFont="1" applyFill="1" applyBorder="1" applyAlignment="1">
      <alignment horizontal="center" vertical="top"/>
    </xf>
    <xf numFmtId="166" fontId="21" fillId="7" borderId="29" xfId="0" applyNumberFormat="1" applyFont="1" applyFill="1" applyBorder="1" applyAlignment="1">
      <alignment horizontal="left" vertical="top" wrapText="1"/>
    </xf>
    <xf numFmtId="166" fontId="3" fillId="7" borderId="122" xfId="0" applyNumberFormat="1" applyFont="1" applyFill="1" applyBorder="1" applyAlignment="1">
      <alignment horizontal="center" vertical="top"/>
    </xf>
    <xf numFmtId="166" fontId="3" fillId="7" borderId="107" xfId="0" applyNumberFormat="1" applyFont="1" applyFill="1" applyBorder="1" applyAlignment="1">
      <alignment horizontal="center" vertical="top"/>
    </xf>
    <xf numFmtId="166" fontId="4" fillId="0" borderId="14" xfId="0" applyNumberFormat="1" applyFont="1" applyBorder="1" applyAlignment="1">
      <alignment horizontal="center" vertical="top"/>
    </xf>
    <xf numFmtId="166" fontId="3" fillId="7" borderId="15" xfId="0" applyNumberFormat="1" applyFont="1" applyFill="1" applyBorder="1" applyAlignment="1">
      <alignment horizontal="center" vertical="top" wrapText="1"/>
    </xf>
    <xf numFmtId="0" fontId="1" fillId="0" borderId="0" xfId="0" applyFont="1" applyBorder="1" applyAlignment="1">
      <alignment horizontal="center" vertical="center" textRotation="90" wrapText="1"/>
    </xf>
    <xf numFmtId="166" fontId="7" fillId="7" borderId="82" xfId="0" applyNumberFormat="1" applyFont="1" applyFill="1" applyBorder="1" applyAlignment="1">
      <alignment horizontal="center" vertical="top"/>
    </xf>
    <xf numFmtId="166" fontId="7" fillId="7" borderId="110" xfId="0" applyNumberFormat="1" applyFont="1" applyFill="1" applyBorder="1" applyAlignment="1">
      <alignment horizontal="center" vertical="top"/>
    </xf>
    <xf numFmtId="166" fontId="3" fillId="7" borderId="83" xfId="0" applyNumberFormat="1" applyFont="1" applyFill="1" applyBorder="1" applyAlignment="1">
      <alignment horizontal="center" vertical="top"/>
    </xf>
    <xf numFmtId="3" fontId="7" fillId="0" borderId="88" xfId="0" applyNumberFormat="1" applyFont="1" applyFill="1" applyBorder="1" applyAlignment="1">
      <alignment horizontal="center" vertical="top"/>
    </xf>
    <xf numFmtId="3" fontId="3" fillId="7" borderId="112" xfId="0" applyNumberFormat="1" applyFont="1" applyFill="1" applyBorder="1" applyAlignment="1">
      <alignment horizontal="center" vertical="top"/>
    </xf>
    <xf numFmtId="3" fontId="7" fillId="0" borderId="111" xfId="0" applyNumberFormat="1" applyFont="1" applyFill="1" applyBorder="1" applyAlignment="1">
      <alignment horizontal="center" vertical="top"/>
    </xf>
    <xf numFmtId="166" fontId="21" fillId="7" borderId="99" xfId="0" applyNumberFormat="1" applyFont="1" applyFill="1" applyBorder="1" applyAlignment="1">
      <alignment horizontal="center" vertical="top"/>
    </xf>
    <xf numFmtId="166" fontId="21" fillId="7" borderId="81" xfId="0" applyNumberFormat="1" applyFont="1" applyFill="1" applyBorder="1" applyAlignment="1">
      <alignment horizontal="center" vertical="top"/>
    </xf>
    <xf numFmtId="166" fontId="21" fillId="7" borderId="81" xfId="0" applyNumberFormat="1" applyFont="1" applyFill="1" applyBorder="1" applyAlignment="1">
      <alignment vertical="top" wrapText="1"/>
    </xf>
    <xf numFmtId="3" fontId="29" fillId="7" borderId="82" xfId="0" applyNumberFormat="1" applyFont="1" applyFill="1" applyBorder="1" applyAlignment="1">
      <alignment horizontal="center" vertical="top"/>
    </xf>
    <xf numFmtId="166" fontId="21" fillId="7" borderId="82" xfId="0" applyNumberFormat="1" applyFont="1" applyFill="1" applyBorder="1" applyAlignment="1">
      <alignment horizontal="center" vertical="top"/>
    </xf>
    <xf numFmtId="3" fontId="7" fillId="7" borderId="108" xfId="0" applyNumberFormat="1" applyFont="1" applyFill="1" applyBorder="1" applyAlignment="1">
      <alignment horizontal="center" vertical="top"/>
    </xf>
    <xf numFmtId="49" fontId="29" fillId="7" borderId="102" xfId="0" applyNumberFormat="1" applyFont="1" applyFill="1" applyBorder="1" applyAlignment="1">
      <alignment horizontal="center" vertical="center" wrapText="1"/>
    </xf>
    <xf numFmtId="0" fontId="21" fillId="7" borderId="90" xfId="0" applyFont="1" applyFill="1" applyBorder="1" applyAlignment="1">
      <alignment horizontal="left" vertical="top" wrapText="1"/>
    </xf>
    <xf numFmtId="49" fontId="21" fillId="7" borderId="92" xfId="0" applyNumberFormat="1" applyFont="1" applyFill="1" applyBorder="1" applyAlignment="1">
      <alignment horizontal="center" vertical="top"/>
    </xf>
    <xf numFmtId="0" fontId="30" fillId="7" borderId="86" xfId="0" applyFont="1" applyFill="1" applyBorder="1" applyAlignment="1">
      <alignment horizontal="left" vertical="top" wrapText="1"/>
    </xf>
    <xf numFmtId="49" fontId="21" fillId="7" borderId="96" xfId="0" applyNumberFormat="1" applyFont="1" applyFill="1" applyBorder="1" applyAlignment="1">
      <alignment horizontal="center" vertical="top"/>
    </xf>
    <xf numFmtId="49" fontId="7" fillId="7" borderId="102" xfId="0" applyNumberFormat="1" applyFont="1" applyFill="1" applyBorder="1" applyAlignment="1">
      <alignment horizontal="center" vertical="top" wrapText="1"/>
    </xf>
    <xf numFmtId="49" fontId="7" fillId="7" borderId="88" xfId="0" applyNumberFormat="1" applyFont="1" applyFill="1" applyBorder="1" applyAlignment="1">
      <alignment horizontal="center" vertical="top" wrapText="1"/>
    </xf>
    <xf numFmtId="166" fontId="3" fillId="0" borderId="100" xfId="0" applyNumberFormat="1" applyFont="1" applyFill="1" applyBorder="1" applyAlignment="1">
      <alignment horizontal="center" vertical="top"/>
    </xf>
    <xf numFmtId="166" fontId="3" fillId="0" borderId="28" xfId="0" applyNumberFormat="1" applyFont="1" applyFill="1" applyBorder="1" applyAlignment="1">
      <alignment vertical="top" wrapText="1"/>
    </xf>
    <xf numFmtId="166" fontId="3" fillId="7" borderId="1" xfId="0" applyNumberFormat="1" applyFont="1" applyFill="1" applyBorder="1" applyAlignment="1">
      <alignment vertical="top" wrapText="1"/>
    </xf>
    <xf numFmtId="0" fontId="3" fillId="0" borderId="87" xfId="0" applyFont="1" applyBorder="1" applyAlignment="1">
      <alignment vertical="top" wrapText="1"/>
    </xf>
    <xf numFmtId="166" fontId="3" fillId="7" borderId="80" xfId="0" applyNumberFormat="1" applyFont="1" applyFill="1" applyBorder="1" applyAlignment="1">
      <alignment vertical="top" wrapText="1"/>
    </xf>
    <xf numFmtId="0" fontId="3" fillId="0" borderId="87" xfId="0" applyFont="1" applyBorder="1" applyAlignment="1">
      <alignment vertical="top"/>
    </xf>
    <xf numFmtId="49" fontId="2" fillId="7" borderId="20" xfId="0" applyNumberFormat="1" applyFont="1" applyFill="1" applyBorder="1" applyAlignment="1">
      <alignment horizontal="center" vertical="center" textRotation="90" wrapText="1"/>
    </xf>
    <xf numFmtId="49" fontId="2" fillId="7" borderId="11" xfId="0" applyNumberFormat="1" applyFont="1" applyFill="1" applyBorder="1" applyAlignment="1">
      <alignment horizontal="center" vertical="center" textRotation="90" wrapText="1"/>
    </xf>
    <xf numFmtId="49" fontId="2" fillId="7" borderId="28" xfId="0" applyNumberFormat="1" applyFont="1" applyFill="1" applyBorder="1" applyAlignment="1">
      <alignment horizontal="center" vertical="center" textRotation="90" wrapText="1"/>
    </xf>
    <xf numFmtId="166" fontId="3" fillId="7" borderId="70" xfId="0" applyNumberFormat="1" applyFont="1" applyFill="1" applyBorder="1" applyAlignment="1">
      <alignment horizontal="right" vertical="top"/>
    </xf>
    <xf numFmtId="166" fontId="3" fillId="7" borderId="13" xfId="0" applyNumberFormat="1" applyFont="1" applyFill="1" applyBorder="1" applyAlignment="1">
      <alignment horizontal="right" vertical="top"/>
    </xf>
    <xf numFmtId="166" fontId="3" fillId="7" borderId="71" xfId="0" applyNumberFormat="1" applyFont="1" applyFill="1" applyBorder="1" applyAlignment="1">
      <alignment horizontal="right" vertical="top"/>
    </xf>
    <xf numFmtId="166" fontId="3" fillId="7" borderId="75" xfId="0" applyNumberFormat="1" applyFont="1" applyFill="1" applyBorder="1" applyAlignment="1">
      <alignment horizontal="right" vertical="top"/>
    </xf>
    <xf numFmtId="166" fontId="9" fillId="7" borderId="21" xfId="0" applyNumberFormat="1" applyFont="1" applyFill="1" applyBorder="1" applyAlignment="1">
      <alignment horizontal="center" vertical="top" wrapText="1"/>
    </xf>
    <xf numFmtId="166" fontId="21" fillId="7" borderId="82" xfId="0" applyNumberFormat="1" applyFont="1" applyFill="1" applyBorder="1" applyAlignment="1">
      <alignment vertical="top" wrapText="1"/>
    </xf>
    <xf numFmtId="166" fontId="21" fillId="7" borderId="87" xfId="0" applyNumberFormat="1" applyFont="1" applyFill="1" applyBorder="1" applyAlignment="1">
      <alignment vertical="top" wrapText="1"/>
    </xf>
    <xf numFmtId="166" fontId="21" fillId="7" borderId="102" xfId="0" applyNumberFormat="1" applyFont="1" applyFill="1" applyBorder="1" applyAlignment="1">
      <alignment vertical="top" wrapText="1"/>
    </xf>
    <xf numFmtId="166" fontId="21" fillId="7" borderId="35" xfId="0" applyNumberFormat="1" applyFont="1" applyFill="1" applyBorder="1" applyAlignment="1">
      <alignment vertical="top" wrapText="1"/>
    </xf>
    <xf numFmtId="166" fontId="21" fillId="7" borderId="44" xfId="0" applyNumberFormat="1" applyFont="1" applyFill="1" applyBorder="1" applyAlignment="1">
      <alignment horizontal="center" vertical="top"/>
    </xf>
    <xf numFmtId="166" fontId="21" fillId="7" borderId="37" xfId="0" applyNumberFormat="1" applyFont="1" applyFill="1" applyBorder="1" applyAlignment="1">
      <alignment horizontal="left" vertical="top" wrapText="1"/>
    </xf>
    <xf numFmtId="1" fontId="3" fillId="7" borderId="11" xfId="0" applyNumberFormat="1" applyFont="1" applyFill="1" applyBorder="1" applyAlignment="1">
      <alignment horizontal="center" vertical="top"/>
    </xf>
    <xf numFmtId="0" fontId="3" fillId="7" borderId="29" xfId="0" applyFont="1" applyFill="1" applyBorder="1" applyAlignment="1">
      <alignment wrapText="1"/>
    </xf>
    <xf numFmtId="0" fontId="3" fillId="7" borderId="86" xfId="0" applyFont="1" applyFill="1" applyBorder="1" applyAlignment="1">
      <alignment wrapText="1"/>
    </xf>
    <xf numFmtId="166" fontId="3" fillId="7" borderId="21" xfId="0" applyNumberFormat="1" applyFont="1" applyFill="1" applyBorder="1" applyAlignment="1">
      <alignment horizontal="center" vertical="top"/>
    </xf>
    <xf numFmtId="1" fontId="21" fillId="7" borderId="28" xfId="0" applyNumberFormat="1" applyFont="1" applyFill="1" applyBorder="1" applyAlignment="1">
      <alignment horizontal="center" vertical="top"/>
    </xf>
    <xf numFmtId="3" fontId="21" fillId="0" borderId="11" xfId="0" applyNumberFormat="1" applyFont="1" applyFill="1" applyBorder="1" applyAlignment="1">
      <alignment horizontal="center" vertical="top"/>
    </xf>
    <xf numFmtId="3" fontId="3" fillId="0" borderId="0" xfId="0" applyNumberFormat="1" applyFont="1" applyFill="1" applyBorder="1" applyAlignment="1">
      <alignment horizontal="center" vertical="top"/>
    </xf>
    <xf numFmtId="3" fontId="21" fillId="7" borderId="11" xfId="0" applyNumberFormat="1" applyFont="1" applyFill="1" applyBorder="1" applyAlignment="1">
      <alignment horizontal="center" vertical="top"/>
    </xf>
    <xf numFmtId="3" fontId="21" fillId="7" borderId="115" xfId="0" applyNumberFormat="1" applyFont="1" applyFill="1" applyBorder="1" applyAlignment="1">
      <alignment horizontal="center" vertical="top"/>
    </xf>
    <xf numFmtId="3" fontId="3" fillId="0" borderId="96" xfId="0" applyNumberFormat="1" applyFont="1" applyFill="1" applyBorder="1" applyAlignment="1">
      <alignment horizontal="center" vertical="top"/>
    </xf>
    <xf numFmtId="3" fontId="3" fillId="0" borderId="98" xfId="0" applyNumberFormat="1" applyFont="1" applyFill="1" applyBorder="1" applyAlignment="1">
      <alignment horizontal="center" vertical="top"/>
    </xf>
    <xf numFmtId="3" fontId="3" fillId="0" borderId="27" xfId="0" applyNumberFormat="1" applyFont="1" applyFill="1" applyBorder="1" applyAlignment="1">
      <alignment horizontal="center" vertical="top"/>
    </xf>
    <xf numFmtId="3" fontId="21" fillId="0" borderId="28" xfId="0" applyNumberFormat="1" applyFont="1" applyFill="1" applyBorder="1" applyAlignment="1">
      <alignment horizontal="center" vertical="top"/>
    </xf>
    <xf numFmtId="0" fontId="21" fillId="7" borderId="81" xfId="0" applyFont="1" applyFill="1" applyBorder="1" applyAlignment="1">
      <alignment vertical="top" wrapText="1"/>
    </xf>
    <xf numFmtId="3" fontId="26" fillId="7" borderId="20" xfId="0" applyNumberFormat="1" applyFont="1" applyFill="1" applyBorder="1" applyAlignment="1">
      <alignment horizontal="center" vertical="top"/>
    </xf>
    <xf numFmtId="3" fontId="26" fillId="7" borderId="39" xfId="0" applyNumberFormat="1" applyFont="1" applyFill="1" applyBorder="1" applyAlignment="1">
      <alignment horizontal="center" vertical="top"/>
    </xf>
    <xf numFmtId="3" fontId="26" fillId="7" borderId="11" xfId="1" applyNumberFormat="1" applyFont="1" applyFill="1" applyBorder="1" applyAlignment="1">
      <alignment horizontal="center" vertical="top" wrapText="1"/>
    </xf>
    <xf numFmtId="3" fontId="26" fillId="7" borderId="44" xfId="1" applyNumberFormat="1" applyFont="1" applyFill="1" applyBorder="1" applyAlignment="1">
      <alignment horizontal="center" vertical="top" wrapText="1"/>
    </xf>
    <xf numFmtId="166" fontId="4" fillId="9" borderId="7" xfId="0" applyNumberFormat="1" applyFont="1" applyFill="1" applyBorder="1" applyAlignment="1">
      <alignment horizontal="center" vertical="top"/>
    </xf>
    <xf numFmtId="166" fontId="4" fillId="8" borderId="11" xfId="0" applyNumberFormat="1" applyFont="1" applyFill="1" applyBorder="1" applyAlignment="1">
      <alignment horizontal="center" vertical="top"/>
    </xf>
    <xf numFmtId="166" fontId="4" fillId="7" borderId="11" xfId="0" applyNumberFormat="1" applyFont="1" applyFill="1" applyBorder="1" applyAlignment="1">
      <alignment horizontal="center" vertical="top"/>
    </xf>
    <xf numFmtId="166" fontId="3" fillId="7" borderId="18" xfId="0" applyNumberFormat="1" applyFont="1" applyFill="1" applyBorder="1" applyAlignment="1">
      <alignment horizontal="center" vertical="top" wrapText="1"/>
    </xf>
    <xf numFmtId="166" fontId="26" fillId="7" borderId="37" xfId="0" applyNumberFormat="1" applyFont="1" applyFill="1" applyBorder="1" applyAlignment="1">
      <alignment horizontal="left" vertical="top" wrapText="1"/>
    </xf>
    <xf numFmtId="166" fontId="4" fillId="7" borderId="49" xfId="0" applyNumberFormat="1" applyFont="1" applyFill="1" applyBorder="1" applyAlignment="1">
      <alignment horizontal="center" vertical="top"/>
    </xf>
    <xf numFmtId="3" fontId="3" fillId="7" borderId="20" xfId="0" applyNumberFormat="1" applyFont="1" applyFill="1" applyBorder="1" applyAlignment="1">
      <alignment horizontal="center" vertical="top"/>
    </xf>
    <xf numFmtId="3" fontId="3" fillId="7" borderId="47" xfId="0" applyNumberFormat="1" applyFont="1" applyFill="1" applyBorder="1" applyAlignment="1">
      <alignment horizontal="center" vertical="top" wrapText="1"/>
    </xf>
    <xf numFmtId="166" fontId="4" fillId="2" borderId="49" xfId="0" applyNumberFormat="1" applyFont="1" applyFill="1" applyBorder="1" applyAlignment="1">
      <alignment horizontal="center" vertical="top"/>
    </xf>
    <xf numFmtId="0" fontId="0" fillId="7" borderId="18" xfId="0" applyFont="1" applyFill="1" applyBorder="1" applyAlignment="1">
      <alignment horizontal="center" wrapText="1"/>
    </xf>
    <xf numFmtId="0" fontId="0" fillId="0" borderId="7" xfId="0" applyBorder="1" applyAlignment="1">
      <alignment horizontal="left" vertical="top" wrapText="1"/>
    </xf>
    <xf numFmtId="166" fontId="4" fillId="3" borderId="35" xfId="0" applyNumberFormat="1" applyFont="1" applyFill="1" applyBorder="1" applyAlignment="1">
      <alignment horizontal="center" vertical="top"/>
    </xf>
    <xf numFmtId="166" fontId="4" fillId="3" borderId="47" xfId="0" applyNumberFormat="1" applyFont="1" applyFill="1" applyBorder="1" applyAlignment="1">
      <alignment horizontal="center" vertical="top" wrapText="1"/>
    </xf>
    <xf numFmtId="3" fontId="3" fillId="7" borderId="39" xfId="0" applyNumberFormat="1" applyFont="1" applyFill="1" applyBorder="1" applyAlignment="1">
      <alignment horizontal="center" vertical="top"/>
    </xf>
    <xf numFmtId="3" fontId="3" fillId="7" borderId="20" xfId="0" applyNumberFormat="1" applyFont="1" applyFill="1" applyBorder="1" applyAlignment="1">
      <alignment horizontal="center" vertical="top" wrapText="1"/>
    </xf>
    <xf numFmtId="166" fontId="4" fillId="3" borderId="49" xfId="0" applyNumberFormat="1" applyFont="1" applyFill="1" applyBorder="1" applyAlignment="1">
      <alignment horizontal="center" vertical="top" wrapText="1"/>
    </xf>
    <xf numFmtId="49" fontId="3" fillId="7" borderId="47" xfId="0" applyNumberFormat="1" applyFont="1" applyFill="1" applyBorder="1" applyAlignment="1">
      <alignment horizontal="center" vertical="top"/>
    </xf>
    <xf numFmtId="49" fontId="3" fillId="7" borderId="21" xfId="0" applyNumberFormat="1" applyFont="1" applyFill="1" applyBorder="1" applyAlignment="1">
      <alignment horizontal="center" vertical="top"/>
    </xf>
    <xf numFmtId="49" fontId="3" fillId="7" borderId="114" xfId="0" applyNumberFormat="1" applyFont="1" applyFill="1" applyBorder="1" applyAlignment="1">
      <alignment horizontal="center" vertical="top"/>
    </xf>
    <xf numFmtId="49" fontId="3" fillId="7" borderId="111" xfId="0" applyNumberFormat="1" applyFont="1" applyFill="1" applyBorder="1" applyAlignment="1">
      <alignment horizontal="center" vertical="top"/>
    </xf>
    <xf numFmtId="49" fontId="3" fillId="7" borderId="27" xfId="0" applyNumberFormat="1" applyFont="1" applyFill="1" applyBorder="1" applyAlignment="1">
      <alignment horizontal="center" vertical="top"/>
    </xf>
    <xf numFmtId="0" fontId="33" fillId="7" borderId="11" xfId="0" applyFont="1" applyFill="1" applyBorder="1" applyAlignment="1">
      <alignment horizontal="center" vertical="top" wrapText="1"/>
    </xf>
    <xf numFmtId="166" fontId="26" fillId="7" borderId="86" xfId="0" applyNumberFormat="1" applyFont="1" applyFill="1" applyBorder="1" applyAlignment="1">
      <alignment horizontal="left" vertical="top" wrapText="1"/>
    </xf>
    <xf numFmtId="3" fontId="34" fillId="7" borderId="87" xfId="0" applyNumberFormat="1" applyFont="1" applyFill="1" applyBorder="1" applyAlignment="1">
      <alignment horizontal="center" vertical="center" wrapText="1"/>
    </xf>
    <xf numFmtId="3" fontId="26" fillId="7" borderId="11" xfId="0" applyNumberFormat="1" applyFont="1" applyFill="1" applyBorder="1" applyAlignment="1">
      <alignment horizontal="center" vertical="top"/>
    </xf>
    <xf numFmtId="166" fontId="26" fillId="7" borderId="7" xfId="0" applyNumberFormat="1" applyFont="1" applyFill="1" applyBorder="1" applyAlignment="1">
      <alignment horizontal="left" vertical="top" wrapText="1"/>
    </xf>
    <xf numFmtId="3" fontId="26" fillId="7" borderId="49" xfId="0" applyNumberFormat="1" applyFont="1" applyFill="1" applyBorder="1" applyAlignment="1">
      <alignment horizontal="center" vertical="top"/>
    </xf>
    <xf numFmtId="3" fontId="26" fillId="7" borderId="47" xfId="0" applyNumberFormat="1" applyFont="1" applyFill="1" applyBorder="1" applyAlignment="1">
      <alignment horizontal="center" vertical="top" wrapText="1"/>
    </xf>
    <xf numFmtId="3" fontId="26" fillId="7" borderId="20" xfId="0" applyNumberFormat="1" applyFont="1" applyFill="1" applyBorder="1" applyAlignment="1">
      <alignment horizontal="center" vertical="top" wrapText="1"/>
    </xf>
    <xf numFmtId="3" fontId="26" fillId="7" borderId="39" xfId="0" applyNumberFormat="1" applyFont="1" applyFill="1" applyBorder="1" applyAlignment="1">
      <alignment horizontal="center" vertical="top" wrapText="1"/>
    </xf>
    <xf numFmtId="3" fontId="26" fillId="7" borderId="49" xfId="0" applyNumberFormat="1" applyFont="1" applyFill="1" applyBorder="1" applyAlignment="1">
      <alignment horizontal="center" vertical="top" wrapText="1"/>
    </xf>
    <xf numFmtId="3" fontId="26" fillId="7" borderId="11" xfId="0" applyNumberFormat="1" applyFont="1" applyFill="1" applyBorder="1" applyAlignment="1">
      <alignment horizontal="center" vertical="top" wrapText="1"/>
    </xf>
    <xf numFmtId="3" fontId="26" fillId="7" borderId="44" xfId="0" applyNumberFormat="1" applyFont="1" applyFill="1" applyBorder="1" applyAlignment="1">
      <alignment horizontal="center" vertical="top" wrapText="1"/>
    </xf>
    <xf numFmtId="3" fontId="26" fillId="7" borderId="35" xfId="0" applyNumberFormat="1" applyFont="1" applyFill="1" applyBorder="1" applyAlignment="1">
      <alignment horizontal="center" vertical="top" wrapText="1"/>
    </xf>
    <xf numFmtId="3" fontId="26" fillId="7" borderId="28" xfId="0" applyNumberFormat="1" applyFont="1" applyFill="1" applyBorder="1" applyAlignment="1">
      <alignment horizontal="center" vertical="top" wrapText="1"/>
    </xf>
    <xf numFmtId="166" fontId="30" fillId="7" borderId="29" xfId="0" applyNumberFormat="1" applyFont="1" applyFill="1" applyBorder="1" applyAlignment="1">
      <alignment horizontal="left" vertical="top" wrapText="1"/>
    </xf>
    <xf numFmtId="0" fontId="33" fillId="7" borderId="37" xfId="0" applyFont="1" applyFill="1" applyBorder="1" applyAlignment="1">
      <alignment vertical="top" wrapText="1"/>
    </xf>
    <xf numFmtId="0" fontId="36" fillId="7" borderId="47" xfId="0" applyFont="1" applyFill="1" applyBorder="1" applyAlignment="1">
      <alignment horizontal="center" vertical="top" wrapText="1"/>
    </xf>
    <xf numFmtId="0" fontId="33" fillId="7" borderId="20" xfId="0" applyFont="1" applyFill="1" applyBorder="1" applyAlignment="1">
      <alignment horizontal="center" vertical="top" wrapText="1"/>
    </xf>
    <xf numFmtId="0" fontId="36" fillId="7" borderId="49" xfId="0" applyFont="1" applyFill="1" applyBorder="1" applyAlignment="1">
      <alignment horizontal="center" vertical="top" wrapText="1"/>
    </xf>
    <xf numFmtId="166" fontId="21" fillId="7" borderId="8" xfId="0" applyNumberFormat="1" applyFont="1" applyFill="1" applyBorder="1" applyAlignment="1">
      <alignment horizontal="center" vertical="top"/>
    </xf>
    <xf numFmtId="166" fontId="21" fillId="7" borderId="61" xfId="0" applyNumberFormat="1" applyFont="1" applyFill="1" applyBorder="1" applyAlignment="1">
      <alignment horizontal="center" vertical="top"/>
    </xf>
    <xf numFmtId="166" fontId="21" fillId="7" borderId="20" xfId="0" applyNumberFormat="1" applyFont="1" applyFill="1" applyBorder="1" applyAlignment="1">
      <alignment horizontal="center" vertical="top"/>
    </xf>
    <xf numFmtId="166" fontId="21" fillId="7" borderId="46" xfId="0" applyNumberFormat="1" applyFont="1" applyFill="1" applyBorder="1" applyAlignment="1">
      <alignment horizontal="center" vertical="top"/>
    </xf>
    <xf numFmtId="3" fontId="21" fillId="7" borderId="47" xfId="0" applyNumberFormat="1" applyFont="1" applyFill="1" applyBorder="1" applyAlignment="1">
      <alignment horizontal="center" vertical="top"/>
    </xf>
    <xf numFmtId="3" fontId="21" fillId="7" borderId="20" xfId="0" applyNumberFormat="1" applyFont="1" applyFill="1" applyBorder="1" applyAlignment="1">
      <alignment horizontal="center" vertical="top"/>
    </xf>
    <xf numFmtId="166" fontId="21" fillId="7" borderId="77" xfId="0" applyNumberFormat="1" applyFont="1" applyFill="1" applyBorder="1" applyAlignment="1">
      <alignment horizontal="center" vertical="top"/>
    </xf>
    <xf numFmtId="166" fontId="21" fillId="7" borderId="28" xfId="0" applyNumberFormat="1" applyFont="1" applyFill="1" applyBorder="1" applyAlignment="1">
      <alignment horizontal="center" vertical="top"/>
    </xf>
    <xf numFmtId="166" fontId="21" fillId="7" borderId="19" xfId="0" applyNumberFormat="1" applyFont="1" applyFill="1" applyBorder="1" applyAlignment="1">
      <alignment horizontal="center" vertical="top"/>
    </xf>
    <xf numFmtId="3" fontId="21" fillId="0" borderId="35" xfId="0" applyNumberFormat="1" applyFont="1" applyFill="1" applyBorder="1" applyAlignment="1">
      <alignment horizontal="center" vertical="top"/>
    </xf>
    <xf numFmtId="3" fontId="26" fillId="7" borderId="47" xfId="0" applyNumberFormat="1" applyFont="1" applyFill="1" applyBorder="1" applyAlignment="1">
      <alignment horizontal="center" vertical="top"/>
    </xf>
    <xf numFmtId="3" fontId="26" fillId="7" borderId="44" xfId="0" applyNumberFormat="1" applyFont="1" applyFill="1" applyBorder="1" applyAlignment="1">
      <alignment horizontal="center" vertical="top"/>
    </xf>
    <xf numFmtId="3" fontId="26" fillId="7" borderId="82" xfId="0" applyNumberFormat="1" applyFont="1" applyFill="1" applyBorder="1" applyAlignment="1">
      <alignment horizontal="center" vertical="top"/>
    </xf>
    <xf numFmtId="3" fontId="26" fillId="7" borderId="28" xfId="0" applyNumberFormat="1" applyFont="1" applyFill="1" applyBorder="1" applyAlignment="1">
      <alignment horizontal="center" vertical="top"/>
    </xf>
    <xf numFmtId="3" fontId="26" fillId="7" borderId="0" xfId="0" applyNumberFormat="1" applyFont="1" applyFill="1" applyBorder="1" applyAlignment="1">
      <alignment horizontal="center" vertical="top"/>
    </xf>
    <xf numFmtId="166" fontId="21" fillId="0" borderId="66" xfId="0" applyNumberFormat="1" applyFont="1" applyFill="1" applyBorder="1" applyAlignment="1">
      <alignment horizontal="center" vertical="top" wrapText="1"/>
    </xf>
    <xf numFmtId="166" fontId="21" fillId="7" borderId="50" xfId="0" applyNumberFormat="1" applyFont="1" applyFill="1" applyBorder="1" applyAlignment="1">
      <alignment horizontal="center" vertical="top"/>
    </xf>
    <xf numFmtId="3" fontId="21" fillId="3" borderId="11" xfId="0" applyNumberFormat="1" applyFont="1" applyFill="1" applyBorder="1" applyAlignment="1">
      <alignment horizontal="center" vertical="top"/>
    </xf>
    <xf numFmtId="3" fontId="21" fillId="3" borderId="28" xfId="0" applyNumberFormat="1" applyFont="1" applyFill="1" applyBorder="1" applyAlignment="1">
      <alignment horizontal="center" vertical="top"/>
    </xf>
    <xf numFmtId="3" fontId="21" fillId="3" borderId="20" xfId="0" applyNumberFormat="1" applyFont="1" applyFill="1" applyBorder="1" applyAlignment="1">
      <alignment horizontal="center" vertical="top"/>
    </xf>
    <xf numFmtId="166" fontId="21" fillId="3" borderId="29" xfId="0" applyNumberFormat="1" applyFont="1" applyFill="1" applyBorder="1" applyAlignment="1">
      <alignment horizontal="left" vertical="top" wrapText="1"/>
    </xf>
    <xf numFmtId="3" fontId="21" fillId="3" borderId="28" xfId="0" applyNumberFormat="1" applyFont="1" applyFill="1" applyBorder="1" applyAlignment="1">
      <alignment horizontal="center" vertical="top" wrapText="1"/>
    </xf>
    <xf numFmtId="165" fontId="3" fillId="0" borderId="23" xfId="0" applyNumberFormat="1" applyFont="1" applyBorder="1" applyAlignment="1">
      <alignment horizontal="center"/>
    </xf>
    <xf numFmtId="165" fontId="3" fillId="0" borderId="77" xfId="0" applyNumberFormat="1" applyFont="1" applyBorder="1" applyAlignment="1">
      <alignment horizontal="center"/>
    </xf>
    <xf numFmtId="165" fontId="3" fillId="0" borderId="1" xfId="0" applyNumberFormat="1" applyFont="1" applyBorder="1" applyAlignment="1">
      <alignment horizontal="center"/>
    </xf>
    <xf numFmtId="165" fontId="3" fillId="0" borderId="28" xfId="0" applyNumberFormat="1" applyFont="1" applyBorder="1" applyAlignment="1">
      <alignment horizontal="center"/>
    </xf>
    <xf numFmtId="165" fontId="3" fillId="0" borderId="35" xfId="0" applyNumberFormat="1" applyFont="1" applyBorder="1" applyAlignment="1">
      <alignment horizontal="center"/>
    </xf>
    <xf numFmtId="166" fontId="3" fillId="7" borderId="6" xfId="0" applyNumberFormat="1" applyFont="1" applyFill="1" applyBorder="1" applyAlignment="1">
      <alignment horizontal="center"/>
    </xf>
    <xf numFmtId="166" fontId="3" fillId="7" borderId="11" xfId="0" applyNumberFormat="1" applyFont="1" applyFill="1" applyBorder="1" applyAlignment="1">
      <alignment horizontal="center"/>
    </xf>
    <xf numFmtId="166" fontId="3" fillId="7" borderId="49" xfId="0" applyNumberFormat="1" applyFont="1" applyFill="1" applyBorder="1" applyAlignment="1">
      <alignment horizontal="center"/>
    </xf>
    <xf numFmtId="166" fontId="3" fillId="7" borderId="0" xfId="0" applyNumberFormat="1" applyFont="1" applyFill="1" applyBorder="1" applyAlignment="1">
      <alignment horizontal="center"/>
    </xf>
    <xf numFmtId="166" fontId="3" fillId="7" borderId="23" xfId="0" applyNumberFormat="1" applyFont="1" applyFill="1" applyBorder="1" applyAlignment="1">
      <alignment horizontal="center"/>
    </xf>
    <xf numFmtId="166" fontId="3" fillId="7" borderId="28" xfId="0" applyNumberFormat="1" applyFont="1" applyFill="1" applyBorder="1" applyAlignment="1">
      <alignment horizontal="center"/>
    </xf>
    <xf numFmtId="166" fontId="3" fillId="7" borderId="35" xfId="0" applyNumberFormat="1" applyFont="1" applyFill="1" applyBorder="1" applyAlignment="1">
      <alignment horizontal="center"/>
    </xf>
    <xf numFmtId="166" fontId="3" fillId="7" borderId="77" xfId="0" applyNumberFormat="1" applyFont="1" applyFill="1" applyBorder="1" applyAlignment="1">
      <alignment horizontal="center"/>
    </xf>
    <xf numFmtId="166" fontId="3" fillId="7" borderId="19" xfId="0" applyNumberFormat="1" applyFont="1" applyFill="1" applyBorder="1" applyAlignment="1">
      <alignment horizontal="center"/>
    </xf>
    <xf numFmtId="166" fontId="4" fillId="7" borderId="75" xfId="0" applyNumberFormat="1" applyFont="1" applyFill="1" applyBorder="1" applyAlignment="1">
      <alignment horizontal="center"/>
    </xf>
    <xf numFmtId="166" fontId="4" fillId="7" borderId="10" xfId="0" applyNumberFormat="1" applyFont="1" applyFill="1" applyBorder="1" applyAlignment="1">
      <alignment horizontal="center"/>
    </xf>
    <xf numFmtId="166" fontId="4" fillId="7" borderId="13" xfId="0" applyNumberFormat="1" applyFont="1" applyFill="1" applyBorder="1" applyAlignment="1">
      <alignment horizontal="center"/>
    </xf>
    <xf numFmtId="166" fontId="4" fillId="7" borderId="14" xfId="0" applyNumberFormat="1" applyFont="1" applyFill="1" applyBorder="1" applyAlignment="1">
      <alignment horizontal="center"/>
    </xf>
    <xf numFmtId="166" fontId="28" fillId="3" borderId="49" xfId="0" applyNumberFormat="1" applyFont="1" applyFill="1" applyBorder="1" applyAlignment="1">
      <alignment horizontal="center" vertical="top" wrapText="1"/>
    </xf>
    <xf numFmtId="166" fontId="28" fillId="7" borderId="49" xfId="0" applyNumberFormat="1" applyFont="1" applyFill="1" applyBorder="1" applyAlignment="1">
      <alignment horizontal="center" vertical="top"/>
    </xf>
    <xf numFmtId="166" fontId="21" fillId="7" borderId="18" xfId="0" applyNumberFormat="1" applyFont="1" applyFill="1" applyBorder="1" applyAlignment="1">
      <alignment horizontal="center" vertical="top" wrapText="1"/>
    </xf>
    <xf numFmtId="166" fontId="21" fillId="7" borderId="6" xfId="0" applyNumberFormat="1" applyFont="1" applyFill="1" applyBorder="1" applyAlignment="1">
      <alignment horizontal="center" vertical="top" wrapText="1"/>
    </xf>
    <xf numFmtId="166" fontId="28" fillId="3" borderId="35" xfId="0" applyNumberFormat="1" applyFont="1" applyFill="1" applyBorder="1" applyAlignment="1">
      <alignment horizontal="center" vertical="top" wrapText="1"/>
    </xf>
    <xf numFmtId="166" fontId="21" fillId="7" borderId="23" xfId="0" applyNumberFormat="1" applyFont="1" applyFill="1" applyBorder="1" applyAlignment="1">
      <alignment horizontal="center" vertical="top" wrapText="1"/>
    </xf>
    <xf numFmtId="0" fontId="21" fillId="0" borderId="7" xfId="0" applyFont="1" applyBorder="1" applyAlignment="1">
      <alignment vertical="top" wrapText="1"/>
    </xf>
    <xf numFmtId="166" fontId="21" fillId="7" borderId="49" xfId="0" applyNumberFormat="1" applyFont="1" applyFill="1" applyBorder="1" applyAlignment="1">
      <alignment horizontal="center" vertical="top"/>
    </xf>
    <xf numFmtId="166" fontId="21" fillId="7" borderId="48" xfId="0" applyNumberFormat="1" applyFont="1" applyFill="1" applyBorder="1" applyAlignment="1">
      <alignment horizontal="center" vertical="top"/>
    </xf>
    <xf numFmtId="166" fontId="21" fillId="7" borderId="66" xfId="0" applyNumberFormat="1" applyFont="1" applyFill="1" applyBorder="1" applyAlignment="1">
      <alignment horizontal="center" vertical="top"/>
    </xf>
    <xf numFmtId="166" fontId="21" fillId="7" borderId="35" xfId="0" applyNumberFormat="1" applyFont="1" applyFill="1" applyBorder="1" applyAlignment="1">
      <alignment horizontal="center" vertical="top"/>
    </xf>
    <xf numFmtId="166" fontId="21" fillId="7" borderId="54" xfId="0" applyNumberFormat="1" applyFont="1" applyFill="1" applyBorder="1" applyAlignment="1">
      <alignment horizontal="center" vertical="top"/>
    </xf>
    <xf numFmtId="166" fontId="26" fillId="7" borderId="7" xfId="0" applyNumberFormat="1" applyFont="1" applyFill="1" applyBorder="1" applyAlignment="1">
      <alignment vertical="top" wrapText="1"/>
    </xf>
    <xf numFmtId="166" fontId="26" fillId="7" borderId="37" xfId="0" applyNumberFormat="1" applyFont="1" applyFill="1" applyBorder="1" applyAlignment="1">
      <alignment vertical="top" wrapText="1"/>
    </xf>
    <xf numFmtId="3" fontId="16" fillId="7" borderId="61" xfId="0" applyNumberFormat="1" applyFont="1" applyFill="1" applyBorder="1" applyAlignment="1">
      <alignment horizontal="center" vertical="top"/>
    </xf>
    <xf numFmtId="3" fontId="16" fillId="7" borderId="21" xfId="0" applyNumberFormat="1" applyFont="1" applyFill="1" applyBorder="1" applyAlignment="1">
      <alignment horizontal="center" vertical="top"/>
    </xf>
    <xf numFmtId="3" fontId="16" fillId="7" borderId="18" xfId="0" applyNumberFormat="1" applyFont="1" applyFill="1" applyBorder="1" applyAlignment="1">
      <alignment horizontal="center" vertical="top"/>
    </xf>
    <xf numFmtId="166" fontId="26" fillId="7" borderId="29" xfId="0" applyNumberFormat="1" applyFont="1" applyFill="1" applyBorder="1" applyAlignment="1">
      <alignment vertical="top" wrapText="1"/>
    </xf>
    <xf numFmtId="3" fontId="26" fillId="7" borderId="27" xfId="0" applyNumberFormat="1" applyFont="1" applyFill="1" applyBorder="1" applyAlignment="1">
      <alignment horizontal="center" vertical="top"/>
    </xf>
    <xf numFmtId="3" fontId="7" fillId="7" borderId="11" xfId="0" applyNumberFormat="1" applyFont="1" applyFill="1" applyBorder="1" applyAlignment="1">
      <alignment horizontal="center" vertical="top" wrapText="1"/>
    </xf>
    <xf numFmtId="3" fontId="7" fillId="7" borderId="44" xfId="0" applyNumberFormat="1" applyFont="1" applyFill="1" applyBorder="1" applyAlignment="1">
      <alignment horizontal="center" vertical="top" wrapText="1"/>
    </xf>
    <xf numFmtId="3" fontId="7" fillId="7" borderId="35" xfId="0" applyNumberFormat="1" applyFont="1" applyFill="1" applyBorder="1" applyAlignment="1">
      <alignment horizontal="center" vertical="top" wrapText="1"/>
    </xf>
    <xf numFmtId="3" fontId="7" fillId="7" borderId="28" xfId="0" applyNumberFormat="1" applyFont="1" applyFill="1" applyBorder="1" applyAlignment="1">
      <alignment horizontal="center" vertical="top" wrapText="1"/>
    </xf>
    <xf numFmtId="3" fontId="7" fillId="7" borderId="54" xfId="0" applyNumberFormat="1" applyFont="1" applyFill="1" applyBorder="1" applyAlignment="1">
      <alignment horizontal="center" vertical="top" wrapText="1"/>
    </xf>
    <xf numFmtId="166" fontId="4" fillId="9" borderId="7" xfId="0" applyNumberFormat="1" applyFont="1" applyFill="1" applyBorder="1" applyAlignment="1">
      <alignment horizontal="center" vertical="top"/>
    </xf>
    <xf numFmtId="166" fontId="4" fillId="2" borderId="11" xfId="0" applyNumberFormat="1" applyFont="1" applyFill="1" applyBorder="1" applyAlignment="1">
      <alignment horizontal="center" vertical="top"/>
    </xf>
    <xf numFmtId="49" fontId="4" fillId="7" borderId="11" xfId="0" applyNumberFormat="1" applyFont="1" applyFill="1" applyBorder="1" applyAlignment="1">
      <alignment horizontal="center" vertical="top"/>
    </xf>
    <xf numFmtId="166" fontId="4" fillId="8" borderId="11"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3" fontId="3" fillId="7" borderId="123" xfId="0" applyNumberFormat="1" applyFont="1" applyFill="1" applyBorder="1" applyAlignment="1">
      <alignment horizontal="center" vertical="top"/>
    </xf>
    <xf numFmtId="3" fontId="3" fillId="7" borderId="117" xfId="0" applyNumberFormat="1" applyFont="1" applyFill="1" applyBorder="1" applyAlignment="1">
      <alignment horizontal="center" vertical="top"/>
    </xf>
    <xf numFmtId="166" fontId="4" fillId="9" borderId="7"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166" fontId="4" fillId="7" borderId="11" xfId="0" applyNumberFormat="1" applyFont="1" applyFill="1" applyBorder="1" applyAlignment="1">
      <alignment horizontal="center" vertical="top"/>
    </xf>
    <xf numFmtId="49" fontId="4" fillId="7" borderId="11" xfId="0" applyNumberFormat="1" applyFont="1" applyFill="1" applyBorder="1" applyAlignment="1">
      <alignment horizontal="center" vertical="top"/>
    </xf>
    <xf numFmtId="166" fontId="9" fillId="7" borderId="18" xfId="0" applyNumberFormat="1" applyFont="1" applyFill="1" applyBorder="1" applyAlignment="1">
      <alignment horizontal="center" vertical="center" wrapText="1"/>
    </xf>
    <xf numFmtId="0" fontId="0" fillId="7" borderId="7" xfId="0" applyFill="1" applyBorder="1" applyAlignment="1">
      <alignment horizontal="left" vertical="top" wrapText="1"/>
    </xf>
    <xf numFmtId="0" fontId="0" fillId="7" borderId="11" xfId="0" applyFill="1" applyBorder="1" applyAlignment="1">
      <alignment horizontal="left" vertical="top" wrapText="1"/>
    </xf>
    <xf numFmtId="166" fontId="4" fillId="7" borderId="49" xfId="0" applyNumberFormat="1" applyFont="1" applyFill="1" applyBorder="1" applyAlignment="1">
      <alignment horizontal="center" vertical="top"/>
    </xf>
    <xf numFmtId="166" fontId="3" fillId="7" borderId="37" xfId="0" applyNumberFormat="1" applyFont="1" applyFill="1" applyBorder="1" applyAlignment="1">
      <alignment horizontal="left" vertical="top" wrapText="1"/>
    </xf>
    <xf numFmtId="166" fontId="9" fillId="7" borderId="18" xfId="0" applyNumberFormat="1" applyFont="1" applyFill="1" applyBorder="1" applyAlignment="1">
      <alignment horizontal="center" vertical="top" wrapText="1"/>
    </xf>
    <xf numFmtId="3" fontId="3" fillId="7" borderId="20" xfId="0" applyNumberFormat="1" applyFont="1" applyFill="1" applyBorder="1" applyAlignment="1">
      <alignment horizontal="center" vertical="top"/>
    </xf>
    <xf numFmtId="166" fontId="4" fillId="2" borderId="11" xfId="0" applyNumberFormat="1" applyFont="1" applyFill="1" applyBorder="1" applyAlignment="1">
      <alignment horizontal="center" vertical="top"/>
    </xf>
    <xf numFmtId="166" fontId="3" fillId="7" borderId="35" xfId="0" applyNumberFormat="1" applyFont="1" applyFill="1" applyBorder="1" applyAlignment="1">
      <alignment horizontal="left" vertical="top" wrapText="1"/>
    </xf>
    <xf numFmtId="166" fontId="4" fillId="3" borderId="49" xfId="0" applyNumberFormat="1" applyFont="1" applyFill="1" applyBorder="1" applyAlignment="1">
      <alignment horizontal="center" vertical="top"/>
    </xf>
    <xf numFmtId="0" fontId="33" fillId="7" borderId="7" xfId="0" applyFont="1" applyFill="1" applyBorder="1" applyAlignment="1">
      <alignment vertical="top" wrapText="1"/>
    </xf>
    <xf numFmtId="0" fontId="26" fillId="7" borderId="37" xfId="0" applyFont="1" applyFill="1" applyBorder="1" applyAlignment="1">
      <alignment vertical="top" wrapText="1"/>
    </xf>
    <xf numFmtId="166" fontId="4" fillId="3" borderId="11" xfId="0" applyNumberFormat="1" applyFont="1" applyFill="1" applyBorder="1" applyAlignment="1">
      <alignment horizontal="center" vertical="top" wrapText="1"/>
    </xf>
    <xf numFmtId="49" fontId="2" fillId="3" borderId="49" xfId="0" applyNumberFormat="1" applyFont="1" applyFill="1" applyBorder="1" applyAlignment="1">
      <alignment horizontal="center" vertical="top" textRotation="90" wrapText="1"/>
    </xf>
    <xf numFmtId="166" fontId="4" fillId="7" borderId="28" xfId="0" applyNumberFormat="1" applyFont="1" applyFill="1" applyBorder="1" applyAlignment="1">
      <alignment horizontal="center" vertical="top"/>
    </xf>
    <xf numFmtId="3" fontId="3" fillId="7" borderId="47" xfId="0" applyNumberFormat="1" applyFont="1" applyFill="1" applyBorder="1" applyAlignment="1">
      <alignment horizontal="center" vertical="top"/>
    </xf>
    <xf numFmtId="3" fontId="3" fillId="7" borderId="39" xfId="0" applyNumberFormat="1" applyFont="1" applyFill="1" applyBorder="1" applyAlignment="1">
      <alignment horizontal="center" vertical="top"/>
    </xf>
    <xf numFmtId="166" fontId="3" fillId="7" borderId="11" xfId="0" applyNumberFormat="1" applyFont="1" applyFill="1" applyBorder="1" applyAlignment="1">
      <alignment horizontal="center" vertical="center" textRotation="90" wrapText="1"/>
    </xf>
    <xf numFmtId="166" fontId="3" fillId="7" borderId="28" xfId="0" applyNumberFormat="1" applyFont="1" applyFill="1" applyBorder="1" applyAlignment="1">
      <alignment horizontal="center" vertical="center" textRotation="90" wrapText="1"/>
    </xf>
    <xf numFmtId="0" fontId="26" fillId="7" borderId="7" xfId="0" applyFont="1" applyFill="1" applyBorder="1" applyAlignment="1">
      <alignment vertical="top" wrapText="1"/>
    </xf>
    <xf numFmtId="0" fontId="39" fillId="7" borderId="47" xfId="0" applyFont="1" applyFill="1" applyBorder="1" applyAlignment="1">
      <alignment horizontal="center" vertical="top" wrapText="1"/>
    </xf>
    <xf numFmtId="0" fontId="26" fillId="7" borderId="20" xfId="0" applyFont="1" applyFill="1" applyBorder="1" applyAlignment="1">
      <alignment horizontal="center" vertical="top" wrapText="1"/>
    </xf>
    <xf numFmtId="0" fontId="26" fillId="7" borderId="29" xfId="0" applyFont="1" applyFill="1" applyBorder="1" applyAlignment="1">
      <alignment vertical="top" wrapText="1"/>
    </xf>
    <xf numFmtId="0" fontId="39" fillId="7" borderId="35" xfId="0" applyFont="1" applyFill="1" applyBorder="1" applyAlignment="1">
      <alignment horizontal="center" vertical="top" wrapText="1"/>
    </xf>
    <xf numFmtId="0" fontId="26" fillId="7" borderId="28" xfId="0" applyFont="1" applyFill="1" applyBorder="1" applyAlignment="1">
      <alignment horizontal="center" vertical="top" wrapText="1"/>
    </xf>
    <xf numFmtId="3" fontId="7" fillId="7" borderId="0" xfId="0" applyNumberFormat="1" applyFont="1" applyFill="1" applyBorder="1" applyAlignment="1">
      <alignment horizontal="center" vertical="top" wrapText="1"/>
    </xf>
    <xf numFmtId="3" fontId="7" fillId="7" borderId="21" xfId="0" applyNumberFormat="1" applyFont="1" applyFill="1" applyBorder="1" applyAlignment="1">
      <alignment horizontal="center" vertical="top" wrapText="1"/>
    </xf>
    <xf numFmtId="3" fontId="35" fillId="7" borderId="28" xfId="0" applyNumberFormat="1" applyFont="1" applyFill="1" applyBorder="1" applyAlignment="1">
      <alignment horizontal="center" vertical="top" wrapText="1"/>
    </xf>
    <xf numFmtId="166" fontId="3" fillId="7" borderId="87" xfId="0" applyNumberFormat="1" applyFont="1" applyFill="1" applyBorder="1" applyAlignment="1">
      <alignment horizontal="left" vertical="top" wrapText="1"/>
    </xf>
    <xf numFmtId="166" fontId="3" fillId="7" borderId="96" xfId="0" applyNumberFormat="1" applyFont="1" applyFill="1" applyBorder="1" applyAlignment="1">
      <alignment horizontal="center" vertical="top"/>
    </xf>
    <xf numFmtId="0" fontId="3" fillId="7" borderId="29" xfId="0" applyFont="1" applyFill="1" applyBorder="1" applyAlignment="1">
      <alignment horizontal="left" vertical="top" wrapText="1"/>
    </xf>
    <xf numFmtId="166" fontId="21" fillId="0" borderId="23" xfId="0" applyNumberFormat="1" applyFont="1" applyFill="1" applyBorder="1" applyAlignment="1">
      <alignment horizontal="center" vertical="center" wrapText="1"/>
    </xf>
    <xf numFmtId="166" fontId="21" fillId="7" borderId="66" xfId="0" applyNumberFormat="1" applyFont="1" applyFill="1" applyBorder="1" applyAlignment="1">
      <alignment horizontal="center" vertical="center"/>
    </xf>
    <xf numFmtId="166" fontId="21" fillId="7" borderId="23" xfId="0" applyNumberFormat="1" applyFont="1" applyFill="1" applyBorder="1" applyAlignment="1">
      <alignment horizontal="center" vertical="center"/>
    </xf>
    <xf numFmtId="3" fontId="30" fillId="7" borderId="11" xfId="0" applyNumberFormat="1" applyFont="1" applyFill="1" applyBorder="1" applyAlignment="1">
      <alignment horizontal="center" vertical="top"/>
    </xf>
    <xf numFmtId="3" fontId="30" fillId="7" borderId="28" xfId="0" applyNumberFormat="1" applyFont="1" applyFill="1" applyBorder="1" applyAlignment="1">
      <alignment horizontal="center" vertical="top"/>
    </xf>
    <xf numFmtId="49" fontId="7" fillId="7" borderId="0" xfId="0" applyNumberFormat="1" applyFont="1" applyFill="1" applyBorder="1" applyAlignment="1">
      <alignment horizontal="center" vertical="center" textRotation="90" wrapText="1"/>
    </xf>
    <xf numFmtId="166" fontId="3" fillId="3" borderId="11" xfId="0" applyNumberFormat="1" applyFont="1" applyFill="1" applyBorder="1" applyAlignment="1">
      <alignment horizontal="left" vertical="top" wrapText="1"/>
    </xf>
    <xf numFmtId="166" fontId="21" fillId="7" borderId="28" xfId="0" applyNumberFormat="1" applyFont="1" applyFill="1" applyBorder="1" applyAlignment="1">
      <alignment horizontal="center" textRotation="90" wrapText="1"/>
    </xf>
    <xf numFmtId="49" fontId="3" fillId="0" borderId="49" xfId="0" applyNumberFormat="1" applyFont="1" applyFill="1" applyBorder="1" applyAlignment="1">
      <alignment horizontal="center" vertical="top"/>
    </xf>
    <xf numFmtId="166" fontId="4" fillId="7" borderId="23" xfId="0" applyNumberFormat="1" applyFont="1" applyFill="1" applyBorder="1" applyAlignment="1">
      <alignment horizontal="center" vertical="top"/>
    </xf>
    <xf numFmtId="166" fontId="4" fillId="7" borderId="66" xfId="0" applyNumberFormat="1" applyFont="1" applyFill="1" applyBorder="1" applyAlignment="1">
      <alignment horizontal="center" vertical="top"/>
    </xf>
    <xf numFmtId="166" fontId="4" fillId="7" borderId="19" xfId="0" applyNumberFormat="1" applyFont="1" applyFill="1" applyBorder="1" applyAlignment="1">
      <alignment horizontal="center" vertical="top"/>
    </xf>
    <xf numFmtId="166" fontId="7" fillId="7" borderId="28" xfId="0" applyNumberFormat="1" applyFont="1" applyFill="1" applyBorder="1" applyAlignment="1">
      <alignment horizontal="left" textRotation="90" wrapText="1"/>
    </xf>
    <xf numFmtId="49" fontId="7" fillId="7" borderId="28" xfId="0" applyNumberFormat="1" applyFont="1" applyFill="1" applyBorder="1" applyAlignment="1">
      <alignment horizontal="center" vertical="center" textRotation="90" wrapText="1"/>
    </xf>
    <xf numFmtId="0" fontId="0" fillId="7" borderId="27" xfId="0" applyFont="1" applyFill="1" applyBorder="1" applyAlignment="1">
      <alignment horizontal="center" vertical="top"/>
    </xf>
    <xf numFmtId="166" fontId="3" fillId="7" borderId="125" xfId="0" applyNumberFormat="1" applyFont="1" applyFill="1" applyBorder="1" applyAlignment="1">
      <alignment horizontal="center" vertical="top"/>
    </xf>
    <xf numFmtId="166" fontId="3" fillId="7" borderId="119" xfId="0" applyNumberFormat="1" applyFont="1" applyFill="1" applyBorder="1" applyAlignment="1">
      <alignment horizontal="center" vertical="top"/>
    </xf>
    <xf numFmtId="166" fontId="4" fillId="7" borderId="80" xfId="0" applyNumberFormat="1" applyFont="1" applyFill="1" applyBorder="1" applyAlignment="1">
      <alignment horizontal="center" vertical="top"/>
    </xf>
    <xf numFmtId="166" fontId="12" fillId="7" borderId="11" xfId="0" applyNumberFormat="1" applyFont="1" applyFill="1" applyBorder="1" applyAlignment="1">
      <alignment horizontal="center" vertical="center" wrapText="1"/>
    </xf>
    <xf numFmtId="166" fontId="4" fillId="9" borderId="7" xfId="0" applyNumberFormat="1" applyFont="1" applyFill="1" applyBorder="1" applyAlignment="1">
      <alignment horizontal="center" vertical="top"/>
    </xf>
    <xf numFmtId="166" fontId="4" fillId="8" borderId="11"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3" fontId="3" fillId="7" borderId="82" xfId="0" applyNumberFormat="1" applyFont="1" applyFill="1" applyBorder="1" applyAlignment="1">
      <alignment horizontal="center" vertical="top" wrapText="1"/>
    </xf>
    <xf numFmtId="3" fontId="3" fillId="7" borderId="21" xfId="0" applyNumberFormat="1" applyFont="1" applyFill="1" applyBorder="1" applyAlignment="1">
      <alignment horizontal="center" vertical="top" wrapText="1"/>
    </xf>
    <xf numFmtId="49" fontId="4" fillId="7" borderId="49" xfId="0" applyNumberFormat="1" applyFont="1" applyFill="1" applyBorder="1" applyAlignment="1">
      <alignment vertical="top"/>
    </xf>
    <xf numFmtId="166" fontId="28" fillId="7" borderId="11" xfId="0" applyNumberFormat="1" applyFont="1" applyFill="1" applyBorder="1" applyAlignment="1">
      <alignment horizontal="center" vertical="center" wrapText="1"/>
    </xf>
    <xf numFmtId="0" fontId="37" fillId="7" borderId="11" xfId="0" applyFont="1" applyFill="1" applyBorder="1" applyAlignment="1">
      <alignment horizontal="center" vertical="center" textRotation="90"/>
    </xf>
    <xf numFmtId="49" fontId="28" fillId="7" borderId="49" xfId="0" applyNumberFormat="1" applyFont="1" applyFill="1" applyBorder="1" applyAlignment="1">
      <alignment horizontal="center" vertical="top" wrapText="1"/>
    </xf>
    <xf numFmtId="166" fontId="21" fillId="7" borderId="11" xfId="0" applyNumberFormat="1" applyFont="1" applyFill="1" applyBorder="1" applyAlignment="1">
      <alignment horizontal="center" vertical="center" textRotation="90" wrapText="1"/>
    </xf>
    <xf numFmtId="166" fontId="28" fillId="7" borderId="49" xfId="0" applyNumberFormat="1" applyFont="1" applyFill="1" applyBorder="1" applyAlignment="1">
      <alignment horizontal="center" vertical="top" wrapText="1"/>
    </xf>
    <xf numFmtId="3" fontId="21" fillId="7" borderId="82" xfId="0" applyNumberFormat="1" applyFont="1" applyFill="1" applyBorder="1" applyAlignment="1">
      <alignment horizontal="center" vertical="top" wrapText="1"/>
    </xf>
    <xf numFmtId="166" fontId="4" fillId="7" borderId="49" xfId="0" applyNumberFormat="1" applyFont="1" applyFill="1" applyBorder="1" applyAlignment="1">
      <alignment horizontal="center" vertical="top"/>
    </xf>
    <xf numFmtId="166" fontId="9" fillId="7" borderId="18" xfId="0" applyNumberFormat="1" applyFont="1" applyFill="1" applyBorder="1" applyAlignment="1">
      <alignment horizontal="center" vertical="top" wrapText="1"/>
    </xf>
    <xf numFmtId="166" fontId="3" fillId="7" borderId="18" xfId="0" applyNumberFormat="1" applyFont="1" applyFill="1" applyBorder="1" applyAlignment="1">
      <alignment horizontal="center" vertical="center" wrapText="1"/>
    </xf>
    <xf numFmtId="166" fontId="9" fillId="7" borderId="18" xfId="0" applyNumberFormat="1" applyFont="1" applyFill="1" applyBorder="1" applyAlignment="1">
      <alignment horizontal="center" vertical="center" wrapText="1"/>
    </xf>
    <xf numFmtId="3" fontId="21" fillId="0" borderId="87" xfId="0" applyNumberFormat="1" applyFont="1" applyFill="1" applyBorder="1" applyAlignment="1">
      <alignment horizontal="center" vertical="top"/>
    </xf>
    <xf numFmtId="166" fontId="3" fillId="7" borderId="49" xfId="0" applyNumberFormat="1" applyFont="1" applyFill="1" applyBorder="1" applyAlignment="1">
      <alignment vertical="top"/>
    </xf>
    <xf numFmtId="3" fontId="29" fillId="7" borderId="49" xfId="0" applyNumberFormat="1" applyFont="1" applyFill="1" applyBorder="1" applyAlignment="1">
      <alignment horizontal="center" vertical="top" wrapText="1"/>
    </xf>
    <xf numFmtId="3" fontId="3" fillId="0" borderId="48" xfId="0" applyNumberFormat="1" applyFont="1" applyFill="1" applyBorder="1" applyAlignment="1">
      <alignment horizontal="center" vertical="top"/>
    </xf>
    <xf numFmtId="166" fontId="3" fillId="7" borderId="79" xfId="0" applyNumberFormat="1" applyFont="1" applyFill="1" applyBorder="1" applyAlignment="1">
      <alignment vertical="top" wrapText="1"/>
    </xf>
    <xf numFmtId="3" fontId="29" fillId="7" borderId="124" xfId="0" applyNumberFormat="1" applyFont="1" applyFill="1" applyBorder="1" applyAlignment="1">
      <alignment horizontal="center" vertical="top" wrapText="1"/>
    </xf>
    <xf numFmtId="49" fontId="38" fillId="7" borderId="28" xfId="0" applyNumberFormat="1" applyFont="1" applyFill="1" applyBorder="1" applyAlignment="1">
      <alignment horizontal="center" vertical="top"/>
    </xf>
    <xf numFmtId="166" fontId="16" fillId="7" borderId="6" xfId="0" applyNumberFormat="1" applyFont="1" applyFill="1" applyBorder="1" applyAlignment="1">
      <alignment horizontal="center" vertical="top"/>
    </xf>
    <xf numFmtId="166" fontId="4" fillId="7" borderId="11" xfId="0" applyNumberFormat="1" applyFont="1" applyFill="1" applyBorder="1" applyAlignment="1">
      <alignment horizontal="center" vertical="top" wrapText="1"/>
    </xf>
    <xf numFmtId="166" fontId="4" fillId="9" borderId="7" xfId="0" applyNumberFormat="1" applyFont="1" applyFill="1" applyBorder="1" applyAlignment="1">
      <alignment horizontal="center" vertical="top"/>
    </xf>
    <xf numFmtId="49" fontId="4" fillId="7" borderId="11" xfId="0" applyNumberFormat="1" applyFont="1" applyFill="1" applyBorder="1" applyAlignment="1">
      <alignment horizontal="center" vertical="top"/>
    </xf>
    <xf numFmtId="3" fontId="3" fillId="7" borderId="39" xfId="0" applyNumberFormat="1" applyFont="1" applyFill="1" applyBorder="1" applyAlignment="1">
      <alignment horizontal="center" vertical="top"/>
    </xf>
    <xf numFmtId="166" fontId="4" fillId="2" borderId="11" xfId="0" applyNumberFormat="1" applyFont="1" applyFill="1" applyBorder="1" applyAlignment="1">
      <alignment horizontal="center" vertical="top"/>
    </xf>
    <xf numFmtId="0" fontId="3" fillId="7" borderId="37" xfId="0" applyFont="1" applyFill="1" applyBorder="1" applyAlignment="1">
      <alignment horizontal="left" vertical="top" wrapText="1"/>
    </xf>
    <xf numFmtId="0" fontId="26" fillId="7" borderId="29" xfId="0" applyFont="1" applyFill="1" applyBorder="1" applyAlignment="1">
      <alignment horizontal="left" vertical="top" wrapText="1"/>
    </xf>
    <xf numFmtId="3" fontId="16" fillId="7" borderId="28" xfId="0" applyNumberFormat="1" applyFont="1" applyFill="1" applyBorder="1" applyAlignment="1">
      <alignment horizontal="center" vertical="top"/>
    </xf>
    <xf numFmtId="166" fontId="4" fillId="7" borderId="77" xfId="0" applyNumberFormat="1" applyFont="1" applyFill="1" applyBorder="1" applyAlignment="1">
      <alignment horizontal="center" vertical="top" textRotation="90" wrapText="1"/>
    </xf>
    <xf numFmtId="166" fontId="3" fillId="7" borderId="48" xfId="0" applyNumberFormat="1" applyFont="1" applyFill="1" applyBorder="1" applyAlignment="1">
      <alignment vertical="top"/>
    </xf>
    <xf numFmtId="166" fontId="3" fillId="7" borderId="11" xfId="0" applyNumberFormat="1" applyFont="1" applyFill="1" applyBorder="1" applyAlignment="1">
      <alignment horizontal="right" vertical="top" wrapText="1"/>
    </xf>
    <xf numFmtId="166" fontId="3" fillId="7" borderId="0" xfId="0" applyNumberFormat="1" applyFont="1" applyFill="1" applyBorder="1" applyAlignment="1">
      <alignment horizontal="right" vertical="top" wrapText="1"/>
    </xf>
    <xf numFmtId="166" fontId="3" fillId="7" borderId="6" xfId="0" applyNumberFormat="1" applyFont="1" applyFill="1" applyBorder="1" applyAlignment="1">
      <alignment horizontal="right" vertical="top" wrapText="1"/>
    </xf>
    <xf numFmtId="166" fontId="3" fillId="7" borderId="18" xfId="0" applyNumberFormat="1" applyFont="1" applyFill="1" applyBorder="1" applyAlignment="1">
      <alignment horizontal="center" vertical="top" wrapText="1"/>
    </xf>
    <xf numFmtId="166" fontId="4" fillId="2" borderId="11" xfId="0" applyNumberFormat="1" applyFont="1" applyFill="1" applyBorder="1" applyAlignment="1">
      <alignment horizontal="center" vertical="top"/>
    </xf>
    <xf numFmtId="166" fontId="4" fillId="9" borderId="34" xfId="0" applyNumberFormat="1" applyFont="1" applyFill="1" applyBorder="1" applyAlignment="1">
      <alignment horizontal="center" vertical="top"/>
    </xf>
    <xf numFmtId="166" fontId="3" fillId="7" borderId="84" xfId="0" applyNumberFormat="1" applyFont="1" applyFill="1" applyBorder="1" applyAlignment="1">
      <alignment horizontal="left" vertical="top" wrapText="1"/>
    </xf>
    <xf numFmtId="3" fontId="21" fillId="7" borderId="96" xfId="0" applyNumberFormat="1" applyFont="1" applyFill="1" applyBorder="1" applyAlignment="1">
      <alignment horizontal="center" vertical="top"/>
    </xf>
    <xf numFmtId="166" fontId="4" fillId="7" borderId="0" xfId="0" applyNumberFormat="1" applyFont="1" applyFill="1" applyBorder="1" applyAlignment="1">
      <alignment horizontal="center" vertical="top" wrapText="1"/>
    </xf>
    <xf numFmtId="0" fontId="3" fillId="7" borderId="37" xfId="0" applyFont="1" applyFill="1" applyBorder="1" applyAlignment="1">
      <alignment vertical="center" wrapText="1"/>
    </xf>
    <xf numFmtId="0" fontId="3" fillId="7" borderId="20" xfId="0" applyFont="1" applyFill="1" applyBorder="1" applyAlignment="1">
      <alignment horizontal="center" vertical="center"/>
    </xf>
    <xf numFmtId="0" fontId="3" fillId="7" borderId="20" xfId="0" applyFont="1" applyFill="1" applyBorder="1" applyAlignment="1">
      <alignment horizontal="right" vertical="center"/>
    </xf>
    <xf numFmtId="0" fontId="3" fillId="7" borderId="28" xfId="0" applyFont="1" applyFill="1" applyBorder="1" applyAlignment="1">
      <alignment horizontal="center" vertical="center"/>
    </xf>
    <xf numFmtId="0" fontId="3" fillId="7" borderId="28" xfId="0" applyFont="1" applyFill="1" applyBorder="1" applyAlignment="1">
      <alignment horizontal="right" vertical="center"/>
    </xf>
    <xf numFmtId="166" fontId="4" fillId="9" borderId="7"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166" fontId="4" fillId="7" borderId="11" xfId="0" applyNumberFormat="1" applyFont="1" applyFill="1" applyBorder="1" applyAlignment="1">
      <alignment horizontal="center" vertical="top"/>
    </xf>
    <xf numFmtId="166" fontId="4" fillId="7" borderId="49" xfId="0" applyNumberFormat="1" applyFont="1" applyFill="1" applyBorder="1" applyAlignment="1">
      <alignment horizontal="center" vertical="top"/>
    </xf>
    <xf numFmtId="49" fontId="4" fillId="8" borderId="49" xfId="0" applyNumberFormat="1" applyFont="1" applyFill="1" applyBorder="1" applyAlignment="1">
      <alignment horizontal="center" vertical="top"/>
    </xf>
    <xf numFmtId="49" fontId="3" fillId="7" borderId="0" xfId="0" applyNumberFormat="1" applyFont="1" applyFill="1" applyBorder="1" applyAlignment="1">
      <alignment horizontal="center" vertical="top"/>
    </xf>
    <xf numFmtId="49" fontId="3" fillId="7" borderId="77" xfId="0" applyNumberFormat="1" applyFont="1" applyFill="1" applyBorder="1" applyAlignment="1">
      <alignment horizontal="center" vertical="top"/>
    </xf>
    <xf numFmtId="166" fontId="3" fillId="3" borderId="49" xfId="0" applyNumberFormat="1" applyFont="1" applyFill="1" applyBorder="1" applyAlignment="1">
      <alignment horizontal="center" vertical="top"/>
    </xf>
    <xf numFmtId="166" fontId="3" fillId="3" borderId="11" xfId="0" applyNumberFormat="1" applyFont="1" applyFill="1" applyBorder="1" applyAlignment="1">
      <alignment horizontal="center" vertical="top"/>
    </xf>
    <xf numFmtId="166" fontId="3" fillId="3" borderId="27" xfId="0" applyNumberFormat="1" applyFont="1" applyFill="1" applyBorder="1" applyAlignment="1">
      <alignment horizontal="center" vertical="top"/>
    </xf>
    <xf numFmtId="49" fontId="25" fillId="7" borderId="28" xfId="0" applyNumberFormat="1" applyFont="1" applyFill="1" applyBorder="1" applyAlignment="1">
      <alignment horizontal="center" vertical="top"/>
    </xf>
    <xf numFmtId="166" fontId="4" fillId="7" borderId="1" xfId="0" applyNumberFormat="1" applyFont="1" applyFill="1" applyBorder="1" applyAlignment="1">
      <alignment horizontal="center" vertical="top"/>
    </xf>
    <xf numFmtId="166" fontId="3" fillId="7" borderId="77" xfId="0" applyNumberFormat="1" applyFont="1" applyFill="1" applyBorder="1" applyAlignment="1">
      <alignment horizontal="center" vertical="top" wrapText="1"/>
    </xf>
    <xf numFmtId="166" fontId="4" fillId="7" borderId="40" xfId="0" applyNumberFormat="1" applyFont="1" applyFill="1" applyBorder="1" applyAlignment="1">
      <alignment horizontal="center" vertical="top"/>
    </xf>
    <xf numFmtId="166" fontId="4" fillId="7" borderId="28" xfId="0" applyNumberFormat="1" applyFont="1" applyFill="1" applyBorder="1" applyAlignment="1">
      <alignment horizontal="center" vertical="top"/>
    </xf>
    <xf numFmtId="3" fontId="3" fillId="7" borderId="108" xfId="0" applyNumberFormat="1" applyFont="1" applyFill="1" applyBorder="1" applyAlignment="1">
      <alignment horizontal="center" vertical="top"/>
    </xf>
    <xf numFmtId="166" fontId="4" fillId="7" borderId="18" xfId="0" applyNumberFormat="1" applyFont="1" applyFill="1" applyBorder="1" applyAlignment="1">
      <alignment horizontal="center" vertical="top"/>
    </xf>
    <xf numFmtId="3" fontId="3" fillId="7" borderId="114" xfId="0" applyNumberFormat="1" applyFont="1" applyFill="1" applyBorder="1" applyAlignment="1">
      <alignment horizontal="center" vertical="top"/>
    </xf>
    <xf numFmtId="0" fontId="30" fillId="7" borderId="28" xfId="0" applyFont="1" applyFill="1" applyBorder="1" applyAlignment="1">
      <alignment horizontal="center" vertical="top" wrapText="1"/>
    </xf>
    <xf numFmtId="3" fontId="34" fillId="7" borderId="20" xfId="0" applyNumberFormat="1" applyFont="1" applyFill="1" applyBorder="1" applyAlignment="1">
      <alignment horizontal="center" vertical="center" wrapText="1"/>
    </xf>
    <xf numFmtId="3" fontId="7" fillId="7" borderId="47" xfId="0" applyNumberFormat="1" applyFont="1" applyFill="1" applyBorder="1" applyAlignment="1">
      <alignment horizontal="center" vertical="center" wrapText="1"/>
    </xf>
    <xf numFmtId="3" fontId="7" fillId="7" borderId="21" xfId="0" applyNumberFormat="1" applyFont="1" applyFill="1" applyBorder="1" applyAlignment="1">
      <alignment horizontal="center" vertical="center" wrapText="1"/>
    </xf>
    <xf numFmtId="166" fontId="4" fillId="7" borderId="10" xfId="0" applyNumberFormat="1" applyFont="1" applyFill="1" applyBorder="1" applyAlignment="1">
      <alignment horizontal="center" vertical="top"/>
    </xf>
    <xf numFmtId="166" fontId="4" fillId="7" borderId="54" xfId="0" applyNumberFormat="1" applyFont="1" applyFill="1" applyBorder="1" applyAlignment="1">
      <alignment horizontal="center" vertical="top"/>
    </xf>
    <xf numFmtId="49" fontId="3" fillId="7" borderId="96" xfId="0" applyNumberFormat="1" applyFont="1" applyFill="1" applyBorder="1" applyAlignment="1">
      <alignment horizontal="center" vertical="top"/>
    </xf>
    <xf numFmtId="49" fontId="3" fillId="7" borderId="88" xfId="0" applyNumberFormat="1" applyFont="1" applyFill="1" applyBorder="1" applyAlignment="1">
      <alignment horizontal="center" vertical="top"/>
    </xf>
    <xf numFmtId="166" fontId="3" fillId="7" borderId="0" xfId="0" applyNumberFormat="1" applyFont="1" applyFill="1" applyBorder="1" applyAlignment="1">
      <alignment vertical="top"/>
    </xf>
    <xf numFmtId="166" fontId="3" fillId="7" borderId="77" xfId="0" applyNumberFormat="1" applyFont="1" applyFill="1" applyBorder="1" applyAlignment="1">
      <alignment vertical="top"/>
    </xf>
    <xf numFmtId="3" fontId="26" fillId="7" borderId="54" xfId="0" applyNumberFormat="1" applyFont="1" applyFill="1" applyBorder="1" applyAlignment="1">
      <alignment horizontal="center" vertical="top" wrapText="1"/>
    </xf>
    <xf numFmtId="166" fontId="4" fillId="3" borderId="54" xfId="0" applyNumberFormat="1" applyFont="1" applyFill="1" applyBorder="1" applyAlignment="1">
      <alignment horizontal="center" vertical="top"/>
    </xf>
    <xf numFmtId="3" fontId="26" fillId="7" borderId="77" xfId="0" applyNumberFormat="1" applyFont="1" applyFill="1" applyBorder="1" applyAlignment="1">
      <alignment horizontal="center" vertical="top"/>
    </xf>
    <xf numFmtId="166" fontId="4" fillId="9" borderId="7"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49" fontId="4" fillId="7" borderId="11" xfId="0" applyNumberFormat="1" applyFont="1" applyFill="1" applyBorder="1" applyAlignment="1">
      <alignment horizontal="center" vertical="top"/>
    </xf>
    <xf numFmtId="166" fontId="3" fillId="7" borderId="35" xfId="0" applyNumberFormat="1" applyFont="1" applyFill="1" applyBorder="1" applyAlignment="1">
      <alignment horizontal="left" vertical="top" wrapText="1"/>
    </xf>
    <xf numFmtId="166" fontId="4" fillId="0" borderId="49" xfId="0" applyNumberFormat="1" applyFont="1" applyBorder="1" applyAlignment="1">
      <alignment horizontal="center" vertical="top"/>
    </xf>
    <xf numFmtId="166" fontId="4" fillId="7" borderId="11" xfId="0" applyNumberFormat="1" applyFont="1" applyFill="1" applyBorder="1" applyAlignment="1">
      <alignment horizontal="center" vertical="top"/>
    </xf>
    <xf numFmtId="3" fontId="3" fillId="7" borderId="20" xfId="0" applyNumberFormat="1" applyFont="1" applyFill="1" applyBorder="1" applyAlignment="1">
      <alignment horizontal="center" vertical="top"/>
    </xf>
    <xf numFmtId="166" fontId="9" fillId="7" borderId="11" xfId="0" applyNumberFormat="1" applyFont="1" applyFill="1" applyBorder="1" applyAlignment="1">
      <alignment horizontal="center" vertical="center" textRotation="90" wrapText="1"/>
    </xf>
    <xf numFmtId="166" fontId="3" fillId="7" borderId="28" xfId="0" applyNumberFormat="1" applyFont="1" applyFill="1" applyBorder="1" applyAlignment="1">
      <alignment vertical="top" wrapText="1"/>
    </xf>
    <xf numFmtId="166" fontId="3" fillId="0" borderId="37" xfId="0" applyNumberFormat="1" applyFont="1" applyFill="1" applyBorder="1" applyAlignment="1">
      <alignment horizontal="left" vertical="top" wrapText="1"/>
    </xf>
    <xf numFmtId="166" fontId="3" fillId="0" borderId="29" xfId="0" applyNumberFormat="1" applyFont="1" applyFill="1" applyBorder="1" applyAlignment="1">
      <alignment horizontal="left" vertical="top" wrapText="1"/>
    </xf>
    <xf numFmtId="166" fontId="3" fillId="7" borderId="7" xfId="0" applyNumberFormat="1" applyFont="1" applyFill="1" applyBorder="1" applyAlignment="1">
      <alignment horizontal="left" vertical="top" wrapText="1"/>
    </xf>
    <xf numFmtId="3" fontId="3" fillId="7" borderId="47" xfId="0" applyNumberFormat="1" applyFont="1" applyFill="1" applyBorder="1" applyAlignment="1">
      <alignment horizontal="center" vertical="top"/>
    </xf>
    <xf numFmtId="3" fontId="3" fillId="7" borderId="47" xfId="0" applyNumberFormat="1" applyFont="1" applyFill="1" applyBorder="1" applyAlignment="1">
      <alignment horizontal="center" vertical="top" wrapText="1"/>
    </xf>
    <xf numFmtId="166" fontId="4" fillId="7" borderId="49" xfId="0" applyNumberFormat="1" applyFont="1" applyFill="1" applyBorder="1" applyAlignment="1">
      <alignment horizontal="center" vertical="top"/>
    </xf>
    <xf numFmtId="166" fontId="4" fillId="7" borderId="11" xfId="0" applyNumberFormat="1" applyFont="1" applyFill="1" applyBorder="1" applyAlignment="1">
      <alignment horizontal="center" vertical="top" wrapText="1"/>
    </xf>
    <xf numFmtId="3" fontId="3" fillId="7" borderId="39" xfId="0" applyNumberFormat="1" applyFont="1" applyFill="1" applyBorder="1" applyAlignment="1">
      <alignment horizontal="center" vertical="top"/>
    </xf>
    <xf numFmtId="166" fontId="4" fillId="7" borderId="25" xfId="0" applyNumberFormat="1" applyFont="1" applyFill="1" applyBorder="1" applyAlignment="1">
      <alignment horizontal="center" vertical="top"/>
    </xf>
    <xf numFmtId="3" fontId="3" fillId="7" borderId="20" xfId="0" applyNumberFormat="1" applyFont="1" applyFill="1" applyBorder="1" applyAlignment="1">
      <alignment horizontal="center" vertical="top" wrapText="1"/>
    </xf>
    <xf numFmtId="3" fontId="3" fillId="7" borderId="82" xfId="0" applyNumberFormat="1" applyFont="1" applyFill="1" applyBorder="1" applyAlignment="1">
      <alignment horizontal="center" vertical="top" wrapText="1"/>
    </xf>
    <xf numFmtId="166" fontId="3" fillId="7" borderId="37" xfId="0" applyNumberFormat="1" applyFont="1" applyFill="1" applyBorder="1" applyAlignment="1">
      <alignment horizontal="left" vertical="top" wrapText="1"/>
    </xf>
    <xf numFmtId="166" fontId="4" fillId="2" borderId="11" xfId="0" applyNumberFormat="1" applyFont="1" applyFill="1" applyBorder="1" applyAlignment="1">
      <alignment horizontal="center" vertical="top"/>
    </xf>
    <xf numFmtId="166" fontId="4" fillId="9" borderId="34" xfId="0" applyNumberFormat="1" applyFont="1" applyFill="1" applyBorder="1" applyAlignment="1">
      <alignment horizontal="center" vertical="top"/>
    </xf>
    <xf numFmtId="166" fontId="4" fillId="3" borderId="11" xfId="0" applyNumberFormat="1" applyFont="1" applyFill="1" applyBorder="1" applyAlignment="1">
      <alignment horizontal="center" vertical="top" wrapText="1"/>
    </xf>
    <xf numFmtId="166" fontId="26" fillId="7" borderId="37" xfId="0" applyNumberFormat="1" applyFont="1" applyFill="1" applyBorder="1" applyAlignment="1">
      <alignment horizontal="left" vertical="top" wrapText="1"/>
    </xf>
    <xf numFmtId="0" fontId="26" fillId="7" borderId="37" xfId="0" applyFont="1" applyFill="1" applyBorder="1" applyAlignment="1">
      <alignment vertical="top" wrapText="1"/>
    </xf>
    <xf numFmtId="166" fontId="4" fillId="3" borderId="49" xfId="0" applyNumberFormat="1" applyFont="1" applyFill="1" applyBorder="1" applyAlignment="1">
      <alignment horizontal="center" vertical="top"/>
    </xf>
    <xf numFmtId="0" fontId="0" fillId="7" borderId="11" xfId="0" applyFill="1" applyBorder="1" applyAlignment="1">
      <alignment horizontal="left" vertical="top" wrapText="1"/>
    </xf>
    <xf numFmtId="166" fontId="4" fillId="3" borderId="35" xfId="0" applyNumberFormat="1" applyFont="1" applyFill="1" applyBorder="1" applyAlignment="1">
      <alignment horizontal="center" vertical="top" wrapText="1"/>
    </xf>
    <xf numFmtId="166" fontId="4" fillId="4" borderId="74" xfId="0" applyNumberFormat="1" applyFont="1" applyFill="1" applyBorder="1" applyAlignment="1">
      <alignment horizontal="center" vertical="top" wrapText="1"/>
    </xf>
    <xf numFmtId="3" fontId="4" fillId="0" borderId="70" xfId="0" applyNumberFormat="1" applyFont="1" applyBorder="1" applyAlignment="1">
      <alignment horizontal="center" vertical="center" wrapText="1"/>
    </xf>
    <xf numFmtId="166" fontId="4" fillId="5" borderId="70" xfId="0" applyNumberFormat="1" applyFont="1" applyFill="1" applyBorder="1" applyAlignment="1">
      <alignment horizontal="center" vertical="top" wrapText="1"/>
    </xf>
    <xf numFmtId="166" fontId="4" fillId="8" borderId="69" xfId="0" applyNumberFormat="1" applyFont="1" applyFill="1" applyBorder="1" applyAlignment="1">
      <alignment horizontal="center" vertical="top" wrapText="1"/>
    </xf>
    <xf numFmtId="166" fontId="3" fillId="7" borderId="69" xfId="0" applyNumberFormat="1" applyFont="1" applyFill="1" applyBorder="1" applyAlignment="1">
      <alignment horizontal="center" vertical="top" wrapText="1"/>
    </xf>
    <xf numFmtId="166" fontId="3" fillId="0" borderId="69" xfId="0" applyNumberFormat="1" applyFont="1" applyBorder="1" applyAlignment="1">
      <alignment horizontal="center" vertical="top" wrapText="1"/>
    </xf>
    <xf numFmtId="166" fontId="3" fillId="8" borderId="69" xfId="0" applyNumberFormat="1" applyFont="1" applyFill="1" applyBorder="1" applyAlignment="1">
      <alignment horizontal="center" vertical="top" wrapText="1"/>
    </xf>
    <xf numFmtId="166" fontId="4" fillId="5" borderId="69" xfId="0" applyNumberFormat="1" applyFont="1" applyFill="1" applyBorder="1" applyAlignment="1">
      <alignment horizontal="center" vertical="top" wrapText="1"/>
    </xf>
    <xf numFmtId="49" fontId="4" fillId="9" borderId="7" xfId="0" applyNumberFormat="1" applyFont="1" applyFill="1" applyBorder="1" applyAlignment="1">
      <alignment horizontal="center" vertical="top"/>
    </xf>
    <xf numFmtId="49" fontId="4" fillId="2" borderId="11" xfId="0" applyNumberFormat="1" applyFont="1" applyFill="1" applyBorder="1" applyAlignment="1">
      <alignment horizontal="center" vertical="top"/>
    </xf>
    <xf numFmtId="49" fontId="4" fillId="2" borderId="49" xfId="0" applyNumberFormat="1" applyFont="1" applyFill="1" applyBorder="1" applyAlignment="1">
      <alignment horizontal="center" vertical="top"/>
    </xf>
    <xf numFmtId="166" fontId="3" fillId="7" borderId="11" xfId="0" applyNumberFormat="1" applyFont="1" applyFill="1" applyBorder="1" applyAlignment="1">
      <alignment horizontal="center" vertical="center" textRotation="90" wrapText="1"/>
    </xf>
    <xf numFmtId="166" fontId="4" fillId="7" borderId="42" xfId="0" applyNumberFormat="1" applyFont="1" applyFill="1" applyBorder="1" applyAlignment="1">
      <alignment horizontal="center" vertical="top"/>
    </xf>
    <xf numFmtId="166" fontId="4" fillId="9" borderId="5" xfId="0" applyNumberFormat="1" applyFont="1" applyFill="1" applyBorder="1" applyAlignment="1">
      <alignment horizontal="center" vertical="top"/>
    </xf>
    <xf numFmtId="166" fontId="4" fillId="9" borderId="9" xfId="0" applyNumberFormat="1" applyFont="1" applyFill="1" applyBorder="1" applyAlignment="1">
      <alignment horizontal="center" vertical="top"/>
    </xf>
    <xf numFmtId="166" fontId="4" fillId="2" borderId="25" xfId="0" applyNumberFormat="1" applyFont="1" applyFill="1" applyBorder="1" applyAlignment="1">
      <alignment horizontal="center" vertical="top"/>
    </xf>
    <xf numFmtId="166" fontId="4" fillId="2" borderId="30" xfId="0" applyNumberFormat="1" applyFont="1" applyFill="1" applyBorder="1" applyAlignment="1">
      <alignment horizontal="center" vertical="top"/>
    </xf>
    <xf numFmtId="166" fontId="3" fillId="7" borderId="7" xfId="0" applyNumberFormat="1" applyFont="1" applyFill="1" applyBorder="1" applyAlignment="1">
      <alignment vertical="top" wrapText="1"/>
    </xf>
    <xf numFmtId="49" fontId="4" fillId="7" borderId="49" xfId="0" applyNumberFormat="1" applyFont="1" applyFill="1" applyBorder="1" applyAlignment="1">
      <alignment horizontal="center" vertical="top"/>
    </xf>
    <xf numFmtId="0" fontId="33" fillId="7" borderId="7" xfId="0" applyFont="1" applyFill="1" applyBorder="1" applyAlignment="1">
      <alignment vertical="top" wrapText="1"/>
    </xf>
    <xf numFmtId="166" fontId="3" fillId="7" borderId="48" xfId="0" applyNumberFormat="1" applyFont="1" applyFill="1" applyBorder="1" applyAlignment="1">
      <alignment horizontal="left" vertical="top" wrapText="1"/>
    </xf>
    <xf numFmtId="0" fontId="0" fillId="7" borderId="30" xfId="0" applyFill="1" applyBorder="1" applyAlignment="1">
      <alignment vertical="top" wrapText="1"/>
    </xf>
    <xf numFmtId="166" fontId="9" fillId="7" borderId="9" xfId="0" applyNumberFormat="1" applyFont="1" applyFill="1" applyBorder="1" applyAlignment="1">
      <alignment vertical="top" wrapText="1"/>
    </xf>
    <xf numFmtId="166" fontId="4" fillId="3" borderId="49" xfId="0" applyNumberFormat="1" applyFont="1" applyFill="1" applyBorder="1" applyAlignment="1">
      <alignment horizontal="center" vertical="top" wrapText="1"/>
    </xf>
    <xf numFmtId="166" fontId="3" fillId="7" borderId="29" xfId="0" applyNumberFormat="1" applyFont="1" applyFill="1" applyBorder="1" applyAlignment="1">
      <alignment horizontal="left" vertical="top" wrapText="1"/>
    </xf>
    <xf numFmtId="3" fontId="3" fillId="0" borderId="0" xfId="0" applyNumberFormat="1" applyFont="1" applyAlignment="1">
      <alignment horizontal="left" vertical="top" wrapText="1"/>
    </xf>
    <xf numFmtId="0" fontId="3" fillId="7" borderId="32" xfId="0" applyFont="1" applyFill="1" applyBorder="1" applyAlignment="1">
      <alignment vertical="top"/>
    </xf>
    <xf numFmtId="0" fontId="3" fillId="7" borderId="0" xfId="0" applyFont="1" applyFill="1" applyAlignment="1">
      <alignment vertical="top"/>
    </xf>
    <xf numFmtId="0" fontId="3" fillId="7" borderId="23" xfId="0" applyFont="1" applyFill="1" applyBorder="1" applyAlignment="1">
      <alignment horizontal="center" vertical="top"/>
    </xf>
    <xf numFmtId="0" fontId="24" fillId="0" borderId="0" xfId="0" applyFont="1" applyFill="1"/>
    <xf numFmtId="165" fontId="3" fillId="7" borderId="0" xfId="0" applyNumberFormat="1" applyFont="1" applyFill="1" applyBorder="1" applyAlignment="1">
      <alignment horizontal="center" vertical="top"/>
    </xf>
    <xf numFmtId="165" fontId="3" fillId="7" borderId="6" xfId="0" applyNumberFormat="1" applyFont="1" applyFill="1" applyBorder="1" applyAlignment="1">
      <alignment horizontal="center" vertical="top"/>
    </xf>
    <xf numFmtId="165" fontId="3" fillId="7" borderId="77" xfId="0" applyNumberFormat="1" applyFont="1" applyFill="1" applyBorder="1" applyAlignment="1">
      <alignment horizontal="center" vertical="top"/>
    </xf>
    <xf numFmtId="165" fontId="3" fillId="7" borderId="23" xfId="0" applyNumberFormat="1" applyFont="1" applyFill="1" applyBorder="1" applyAlignment="1">
      <alignment horizontal="center" vertical="top"/>
    </xf>
    <xf numFmtId="49" fontId="3" fillId="7" borderId="83" xfId="0" applyNumberFormat="1" applyFont="1" applyFill="1" applyBorder="1" applyAlignment="1">
      <alignment horizontal="center" vertical="top"/>
    </xf>
    <xf numFmtId="165" fontId="3" fillId="7" borderId="8" xfId="0" applyNumberFormat="1" applyFont="1" applyFill="1" applyBorder="1" applyAlignment="1">
      <alignment horizontal="center" vertical="top"/>
    </xf>
    <xf numFmtId="166" fontId="8" fillId="3" borderId="49" xfId="0" applyNumberFormat="1" applyFont="1" applyFill="1" applyBorder="1" applyAlignment="1">
      <alignment horizontal="left" vertical="top" wrapText="1"/>
    </xf>
    <xf numFmtId="166" fontId="3" fillId="0" borderId="5" xfId="0" applyNumberFormat="1" applyFont="1" applyFill="1" applyBorder="1" applyAlignment="1">
      <alignment horizontal="left" vertical="top" wrapText="1"/>
    </xf>
    <xf numFmtId="3" fontId="3" fillId="7" borderId="42" xfId="0" applyNumberFormat="1" applyFont="1" applyFill="1" applyBorder="1" applyAlignment="1">
      <alignment horizontal="center" vertical="top" wrapText="1"/>
    </xf>
    <xf numFmtId="3" fontId="3" fillId="7" borderId="26" xfId="0" applyNumberFormat="1" applyFont="1" applyFill="1" applyBorder="1" applyAlignment="1">
      <alignment horizontal="center" vertical="top" wrapText="1"/>
    </xf>
    <xf numFmtId="166" fontId="4" fillId="3" borderId="15" xfId="0" applyNumberFormat="1" applyFont="1" applyFill="1" applyBorder="1" applyAlignment="1">
      <alignment horizontal="center" vertical="top"/>
    </xf>
    <xf numFmtId="166" fontId="3" fillId="0" borderId="28" xfId="0" applyNumberFormat="1" applyFont="1" applyFill="1" applyBorder="1" applyAlignment="1">
      <alignment horizontal="center" vertical="top"/>
    </xf>
    <xf numFmtId="166" fontId="3" fillId="0" borderId="34" xfId="0" applyNumberFormat="1" applyFont="1" applyBorder="1" applyAlignment="1">
      <alignment vertical="top"/>
    </xf>
    <xf numFmtId="166" fontId="3" fillId="0" borderId="45" xfId="0" applyNumberFormat="1" applyFont="1" applyBorder="1" applyAlignment="1">
      <alignment vertical="top"/>
    </xf>
    <xf numFmtId="166" fontId="3" fillId="0" borderId="25" xfId="0" applyNumberFormat="1" applyFont="1" applyBorder="1" applyAlignment="1">
      <alignment vertical="top"/>
    </xf>
    <xf numFmtId="166" fontId="3" fillId="0" borderId="51" xfId="0" applyNumberFormat="1" applyFont="1" applyBorder="1" applyAlignment="1">
      <alignment vertical="top"/>
    </xf>
    <xf numFmtId="166" fontId="7" fillId="7" borderId="35" xfId="0" applyNumberFormat="1" applyFont="1" applyFill="1" applyBorder="1" applyAlignment="1">
      <alignment horizontal="center" vertical="center" textRotation="90" wrapText="1"/>
    </xf>
    <xf numFmtId="166" fontId="3" fillId="0" borderId="6" xfId="0" applyNumberFormat="1" applyFont="1" applyBorder="1" applyAlignment="1">
      <alignment vertical="top"/>
    </xf>
    <xf numFmtId="0" fontId="0" fillId="0" borderId="49" xfId="0" applyBorder="1" applyAlignment="1">
      <alignment vertical="top" wrapText="1"/>
    </xf>
    <xf numFmtId="49" fontId="7" fillId="7" borderId="35" xfId="0" applyNumberFormat="1" applyFont="1" applyFill="1" applyBorder="1" applyAlignment="1">
      <alignment horizontal="center" vertical="top" wrapText="1"/>
    </xf>
    <xf numFmtId="49" fontId="7" fillId="7" borderId="103" xfId="0" applyNumberFormat="1" applyFont="1" applyFill="1" applyBorder="1" applyAlignment="1">
      <alignment horizontal="center" vertical="top" wrapText="1"/>
    </xf>
    <xf numFmtId="49" fontId="3" fillId="0" borderId="47" xfId="0" applyNumberFormat="1" applyFont="1" applyFill="1" applyBorder="1" applyAlignment="1">
      <alignment horizontal="center" vertical="top"/>
    </xf>
    <xf numFmtId="49" fontId="3" fillId="0" borderId="92" xfId="0" applyNumberFormat="1" applyFont="1" applyFill="1" applyBorder="1" applyAlignment="1">
      <alignment horizontal="center" vertical="top"/>
    </xf>
    <xf numFmtId="3" fontId="3" fillId="0" borderId="92" xfId="0" applyNumberFormat="1" applyFont="1" applyFill="1" applyBorder="1" applyAlignment="1">
      <alignment horizontal="center" vertical="top"/>
    </xf>
    <xf numFmtId="3" fontId="3" fillId="0" borderId="103" xfId="0" applyNumberFormat="1" applyFont="1" applyFill="1" applyBorder="1" applyAlignment="1">
      <alignment horizontal="center" vertical="top"/>
    </xf>
    <xf numFmtId="166" fontId="9" fillId="7" borderId="74" xfId="0" applyNumberFormat="1" applyFont="1" applyFill="1" applyBorder="1" applyAlignment="1">
      <alignment vertical="top" wrapText="1"/>
    </xf>
    <xf numFmtId="0" fontId="0" fillId="7" borderId="30" xfId="0" applyFill="1" applyBorder="1" applyAlignment="1">
      <alignment horizontal="center" textRotation="90" wrapText="1"/>
    </xf>
    <xf numFmtId="166" fontId="3" fillId="7" borderId="31" xfId="0" applyNumberFormat="1" applyFont="1" applyFill="1" applyBorder="1" applyAlignment="1">
      <alignment horizontal="center" vertical="top"/>
    </xf>
    <xf numFmtId="166" fontId="3" fillId="0" borderId="19" xfId="0" applyNumberFormat="1" applyFont="1" applyFill="1" applyBorder="1" applyAlignment="1">
      <alignment horizontal="left" vertical="top" wrapText="1"/>
    </xf>
    <xf numFmtId="166" fontId="3" fillId="0" borderId="54" xfId="0" applyNumberFormat="1" applyFont="1" applyFill="1" applyBorder="1" applyAlignment="1">
      <alignment horizontal="center" vertical="top"/>
    </xf>
    <xf numFmtId="166" fontId="26" fillId="7" borderId="29" xfId="0" applyNumberFormat="1" applyFont="1" applyFill="1" applyBorder="1" applyAlignment="1">
      <alignment horizontal="left" vertical="top" wrapText="1"/>
    </xf>
    <xf numFmtId="166" fontId="3" fillId="7" borderId="18" xfId="0" applyNumberFormat="1" applyFont="1" applyFill="1" applyBorder="1" applyAlignment="1">
      <alignment horizontal="center" vertical="top" wrapText="1"/>
    </xf>
    <xf numFmtId="3" fontId="3" fillId="7" borderId="47" xfId="0" applyNumberFormat="1" applyFont="1" applyFill="1" applyBorder="1" applyAlignment="1">
      <alignment horizontal="center" vertical="top"/>
    </xf>
    <xf numFmtId="166" fontId="4" fillId="7" borderId="20" xfId="0" applyNumberFormat="1" applyFont="1" applyFill="1" applyBorder="1" applyAlignment="1">
      <alignment horizontal="center" vertical="top" wrapText="1"/>
    </xf>
    <xf numFmtId="166" fontId="4" fillId="7" borderId="28" xfId="0" applyNumberFormat="1" applyFont="1" applyFill="1" applyBorder="1" applyAlignment="1">
      <alignment horizontal="center" vertical="top" wrapText="1"/>
    </xf>
    <xf numFmtId="166" fontId="4" fillId="7" borderId="49" xfId="0" applyNumberFormat="1" applyFont="1" applyFill="1" applyBorder="1" applyAlignment="1">
      <alignment horizontal="center" vertical="top"/>
    </xf>
    <xf numFmtId="166" fontId="4" fillId="7" borderId="11" xfId="0" applyNumberFormat="1" applyFont="1" applyFill="1" applyBorder="1" applyAlignment="1">
      <alignment horizontal="center" vertical="top" wrapText="1"/>
    </xf>
    <xf numFmtId="0" fontId="0" fillId="7" borderId="7" xfId="0" applyFill="1" applyBorder="1" applyAlignment="1">
      <alignment horizontal="left" vertical="top" wrapText="1"/>
    </xf>
    <xf numFmtId="166" fontId="26" fillId="7" borderId="37" xfId="0" applyNumberFormat="1" applyFont="1" applyFill="1" applyBorder="1" applyAlignment="1">
      <alignment horizontal="left" vertical="top" wrapText="1"/>
    </xf>
    <xf numFmtId="166" fontId="26" fillId="7" borderId="7" xfId="0" applyNumberFormat="1" applyFont="1" applyFill="1" applyBorder="1" applyAlignment="1">
      <alignment horizontal="left" vertical="top" wrapText="1"/>
    </xf>
    <xf numFmtId="166" fontId="3" fillId="7" borderId="7" xfId="0" applyNumberFormat="1" applyFont="1" applyFill="1" applyBorder="1" applyAlignment="1">
      <alignment vertical="top" wrapText="1"/>
    </xf>
    <xf numFmtId="0" fontId="33" fillId="7" borderId="7" xfId="0" applyFont="1" applyFill="1" applyBorder="1" applyAlignment="1">
      <alignment vertical="top" wrapText="1"/>
    </xf>
    <xf numFmtId="0" fontId="30" fillId="7" borderId="29" xfId="0" applyFont="1" applyFill="1" applyBorder="1" applyAlignment="1">
      <alignment vertical="top" wrapText="1"/>
    </xf>
    <xf numFmtId="0" fontId="0" fillId="0" borderId="52" xfId="0" applyBorder="1" applyAlignment="1">
      <alignment horizontal="left" vertical="top" wrapText="1"/>
    </xf>
    <xf numFmtId="3" fontId="3" fillId="0" borderId="0" xfId="0" applyNumberFormat="1" applyFont="1" applyFill="1" applyBorder="1" applyAlignment="1">
      <alignment horizontal="left" vertical="top" wrapText="1"/>
    </xf>
    <xf numFmtId="0" fontId="0" fillId="0" borderId="0" xfId="0" applyAlignment="1">
      <alignment horizontal="left" vertical="top" wrapText="1"/>
    </xf>
    <xf numFmtId="3" fontId="3" fillId="0" borderId="52" xfId="0" applyNumberFormat="1" applyFont="1" applyFill="1" applyBorder="1" applyAlignment="1">
      <alignment horizontal="left" vertical="top" wrapText="1"/>
    </xf>
    <xf numFmtId="0" fontId="41" fillId="0" borderId="0" xfId="0" applyFont="1" applyAlignment="1">
      <alignment horizontal="justify" vertical="center"/>
    </xf>
    <xf numFmtId="49" fontId="3" fillId="7" borderId="49" xfId="0" applyNumberFormat="1" applyFont="1" applyFill="1" applyBorder="1" applyAlignment="1">
      <alignment vertical="top" wrapText="1"/>
    </xf>
    <xf numFmtId="166" fontId="4" fillId="9" borderId="7"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166" fontId="3" fillId="7" borderId="7" xfId="0" applyNumberFormat="1" applyFont="1" applyFill="1" applyBorder="1" applyAlignment="1">
      <alignment horizontal="left" vertical="top" wrapText="1"/>
    </xf>
    <xf numFmtId="166" fontId="4" fillId="7" borderId="20" xfId="0" applyNumberFormat="1" applyFont="1" applyFill="1" applyBorder="1" applyAlignment="1">
      <alignment horizontal="center" vertical="top" wrapText="1"/>
    </xf>
    <xf numFmtId="166" fontId="4" fillId="7" borderId="28" xfId="0" applyNumberFormat="1" applyFont="1" applyFill="1" applyBorder="1" applyAlignment="1">
      <alignment horizontal="center" vertical="top" wrapText="1"/>
    </xf>
    <xf numFmtId="166" fontId="4" fillId="7" borderId="49" xfId="0" applyNumberFormat="1" applyFont="1" applyFill="1" applyBorder="1" applyAlignment="1">
      <alignment horizontal="center" vertical="top"/>
    </xf>
    <xf numFmtId="166" fontId="4" fillId="7" borderId="11" xfId="0" applyNumberFormat="1" applyFont="1" applyFill="1" applyBorder="1" applyAlignment="1">
      <alignment horizontal="center" vertical="top" wrapText="1"/>
    </xf>
    <xf numFmtId="0" fontId="0" fillId="7" borderId="28" xfId="0" applyFont="1" applyFill="1" applyBorder="1" applyAlignment="1">
      <alignment horizontal="center" vertical="top" textRotation="90" wrapText="1"/>
    </xf>
    <xf numFmtId="166" fontId="26" fillId="7" borderId="37" xfId="0" applyNumberFormat="1" applyFont="1" applyFill="1" applyBorder="1" applyAlignment="1">
      <alignment horizontal="left" vertical="top" wrapText="1"/>
    </xf>
    <xf numFmtId="0" fontId="3" fillId="7" borderId="7" xfId="0" applyFont="1" applyFill="1" applyBorder="1" applyAlignment="1">
      <alignment horizontal="left" vertical="top" wrapText="1"/>
    </xf>
    <xf numFmtId="166" fontId="26" fillId="7" borderId="7" xfId="0" applyNumberFormat="1" applyFont="1" applyFill="1" applyBorder="1" applyAlignment="1">
      <alignment horizontal="left" vertical="top" wrapText="1"/>
    </xf>
    <xf numFmtId="0" fontId="32" fillId="7" borderId="66" xfId="0" applyFont="1" applyFill="1" applyBorder="1" applyAlignment="1">
      <alignment vertical="top"/>
    </xf>
    <xf numFmtId="0" fontId="30" fillId="7" borderId="29" xfId="0" applyFont="1" applyFill="1" applyBorder="1" applyAlignment="1">
      <alignment vertical="top" wrapText="1"/>
    </xf>
    <xf numFmtId="0" fontId="3" fillId="0" borderId="0" xfId="0" applyFont="1" applyAlignment="1">
      <alignment horizontal="justify" vertical="center"/>
    </xf>
    <xf numFmtId="166" fontId="16" fillId="7" borderId="34" xfId="0" applyNumberFormat="1" applyFont="1" applyFill="1" applyBorder="1" applyAlignment="1">
      <alignment horizontal="center" vertical="top"/>
    </xf>
    <xf numFmtId="166" fontId="16" fillId="7" borderId="11" xfId="0" applyNumberFormat="1" applyFont="1" applyFill="1" applyBorder="1" applyAlignment="1">
      <alignment horizontal="center" vertical="top"/>
    </xf>
    <xf numFmtId="166" fontId="3" fillId="7" borderId="18" xfId="0" applyNumberFormat="1" applyFont="1" applyFill="1" applyBorder="1" applyAlignment="1">
      <alignment vertical="top"/>
    </xf>
    <xf numFmtId="166" fontId="3" fillId="7" borderId="18" xfId="0" applyNumberFormat="1" applyFont="1" applyFill="1" applyBorder="1" applyAlignment="1">
      <alignment horizontal="center" vertical="top" wrapText="1"/>
    </xf>
    <xf numFmtId="166" fontId="4" fillId="8" borderId="31" xfId="0" applyNumberFormat="1" applyFont="1" applyFill="1" applyBorder="1" applyAlignment="1">
      <alignment horizontal="center" vertical="top"/>
    </xf>
    <xf numFmtId="0" fontId="3" fillId="10" borderId="77" xfId="0" applyFont="1" applyFill="1" applyBorder="1" applyAlignment="1">
      <alignment horizontal="center" vertical="center"/>
    </xf>
    <xf numFmtId="0" fontId="3" fillId="10" borderId="23" xfId="0" applyFont="1" applyFill="1" applyBorder="1" applyAlignment="1">
      <alignment horizontal="center" vertical="center"/>
    </xf>
    <xf numFmtId="0" fontId="3" fillId="10" borderId="35" xfId="0" applyFont="1" applyFill="1" applyBorder="1" applyAlignment="1">
      <alignment horizontal="center" vertical="center"/>
    </xf>
    <xf numFmtId="0" fontId="3" fillId="10" borderId="27" xfId="0" applyFont="1" applyFill="1" applyBorder="1" applyAlignment="1">
      <alignment horizontal="center" vertical="center"/>
    </xf>
    <xf numFmtId="166" fontId="3" fillId="10" borderId="6" xfId="0" applyNumberFormat="1" applyFont="1" applyFill="1" applyBorder="1" applyAlignment="1">
      <alignment horizontal="center" vertical="center"/>
    </xf>
    <xf numFmtId="0" fontId="3" fillId="10" borderId="66" xfId="0" applyFont="1" applyFill="1" applyBorder="1" applyAlignment="1">
      <alignment horizontal="center" vertical="center" wrapText="1"/>
    </xf>
    <xf numFmtId="3" fontId="16" fillId="7" borderId="87" xfId="0" applyNumberFormat="1" applyFont="1" applyFill="1" applyBorder="1" applyAlignment="1">
      <alignment horizontal="center" vertical="top"/>
    </xf>
    <xf numFmtId="166" fontId="4" fillId="9" borderId="7" xfId="0" applyNumberFormat="1" applyFont="1" applyFill="1" applyBorder="1" applyAlignment="1">
      <alignment horizontal="center" vertical="top"/>
    </xf>
    <xf numFmtId="166" fontId="4" fillId="7" borderId="11"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166" fontId="3" fillId="7" borderId="37" xfId="0" applyNumberFormat="1" applyFont="1" applyFill="1" applyBorder="1" applyAlignment="1">
      <alignment horizontal="left" vertical="top" wrapText="1"/>
    </xf>
    <xf numFmtId="166" fontId="18" fillId="7" borderId="28" xfId="0" applyNumberFormat="1" applyFont="1" applyFill="1" applyBorder="1" applyAlignment="1">
      <alignment horizontal="center" vertical="center" wrapText="1"/>
    </xf>
    <xf numFmtId="166" fontId="26" fillId="7" borderId="7" xfId="0" applyNumberFormat="1" applyFont="1" applyFill="1" applyBorder="1" applyAlignment="1">
      <alignment horizontal="left" vertical="top" wrapText="1"/>
    </xf>
    <xf numFmtId="166" fontId="3" fillId="7" borderId="7" xfId="0" applyNumberFormat="1" applyFont="1" applyFill="1" applyBorder="1" applyAlignment="1">
      <alignment vertical="top" wrapText="1"/>
    </xf>
    <xf numFmtId="3" fontId="3" fillId="7" borderId="20" xfId="0" applyNumberFormat="1" applyFont="1" applyFill="1" applyBorder="1" applyAlignment="1">
      <alignment horizontal="center" vertical="top"/>
    </xf>
    <xf numFmtId="3" fontId="3" fillId="7" borderId="39" xfId="0" applyNumberFormat="1" applyFont="1" applyFill="1" applyBorder="1" applyAlignment="1">
      <alignment horizontal="center" vertical="top"/>
    </xf>
    <xf numFmtId="166" fontId="3" fillId="7" borderId="7" xfId="0" applyNumberFormat="1" applyFont="1" applyFill="1" applyBorder="1" applyAlignment="1">
      <alignment vertical="top" wrapText="1"/>
    </xf>
    <xf numFmtId="3" fontId="21" fillId="3" borderId="20" xfId="0" applyNumberFormat="1" applyFont="1" applyFill="1" applyBorder="1" applyAlignment="1">
      <alignment horizontal="center" vertical="top" wrapText="1"/>
    </xf>
    <xf numFmtId="3" fontId="3" fillId="3" borderId="20" xfId="0" applyNumberFormat="1" applyFont="1" applyFill="1" applyBorder="1" applyAlignment="1">
      <alignment horizontal="center" vertical="top" wrapText="1"/>
    </xf>
    <xf numFmtId="3" fontId="3" fillId="3" borderId="39" xfId="0" applyNumberFormat="1" applyFont="1" applyFill="1" applyBorder="1" applyAlignment="1">
      <alignment horizontal="center" vertical="top" wrapText="1"/>
    </xf>
    <xf numFmtId="49" fontId="2" fillId="7" borderId="11" xfId="0" applyNumberFormat="1" applyFont="1" applyFill="1" applyBorder="1" applyAlignment="1">
      <alignment horizontal="center" vertical="center" textRotation="90" wrapText="1"/>
    </xf>
    <xf numFmtId="166" fontId="3" fillId="7" borderId="49" xfId="0" applyNumberFormat="1" applyFont="1" applyFill="1" applyBorder="1" applyAlignment="1">
      <alignment vertical="top" wrapText="1"/>
    </xf>
    <xf numFmtId="166" fontId="3" fillId="7" borderId="7" xfId="0" applyNumberFormat="1" applyFont="1" applyFill="1" applyBorder="1" applyAlignment="1">
      <alignment horizontal="left" vertical="top" wrapText="1"/>
    </xf>
    <xf numFmtId="166" fontId="4" fillId="9" borderId="7" xfId="0" applyNumberFormat="1" applyFont="1" applyFill="1" applyBorder="1" applyAlignment="1">
      <alignment horizontal="center" vertical="top"/>
    </xf>
    <xf numFmtId="166" fontId="4" fillId="2" borderId="11" xfId="0" applyNumberFormat="1" applyFont="1" applyFill="1" applyBorder="1" applyAlignment="1">
      <alignment horizontal="center" vertical="top"/>
    </xf>
    <xf numFmtId="166" fontId="3" fillId="7" borderId="11" xfId="0" applyNumberFormat="1" applyFont="1" applyFill="1" applyBorder="1" applyAlignment="1">
      <alignment horizontal="center" vertical="center" textRotation="90" wrapText="1"/>
    </xf>
    <xf numFmtId="166" fontId="4" fillId="7" borderId="49" xfId="0" applyNumberFormat="1" applyFont="1" applyFill="1" applyBorder="1" applyAlignment="1">
      <alignment horizontal="center" vertical="top"/>
    </xf>
    <xf numFmtId="166" fontId="9" fillId="7" borderId="18" xfId="0" applyNumberFormat="1" applyFont="1" applyFill="1" applyBorder="1" applyAlignment="1">
      <alignment horizontal="center" vertical="top" wrapText="1"/>
    </xf>
    <xf numFmtId="166" fontId="4" fillId="7" borderId="49" xfId="0" applyNumberFormat="1" applyFont="1" applyFill="1" applyBorder="1" applyAlignment="1">
      <alignment horizontal="center" vertical="top"/>
    </xf>
    <xf numFmtId="166" fontId="26" fillId="7" borderId="37" xfId="0" applyNumberFormat="1" applyFont="1" applyFill="1" applyBorder="1" applyAlignment="1">
      <alignment horizontal="left" vertical="top" wrapText="1"/>
    </xf>
    <xf numFmtId="166" fontId="4" fillId="7" borderId="11" xfId="0" applyNumberFormat="1" applyFont="1" applyFill="1" applyBorder="1" applyAlignment="1">
      <alignment horizontal="center" vertical="top" wrapText="1"/>
    </xf>
    <xf numFmtId="166" fontId="4" fillId="3" borderId="47" xfId="0" applyNumberFormat="1" applyFont="1" applyFill="1" applyBorder="1" applyAlignment="1">
      <alignment horizontal="center" vertical="top" wrapText="1"/>
    </xf>
    <xf numFmtId="0" fontId="0" fillId="7" borderId="7" xfId="0" applyFill="1" applyBorder="1" applyAlignment="1">
      <alignment horizontal="left" vertical="top" wrapText="1"/>
    </xf>
    <xf numFmtId="166" fontId="26" fillId="7" borderId="50" xfId="0" applyNumberFormat="1" applyFont="1" applyFill="1" applyBorder="1" applyAlignment="1">
      <alignment horizontal="left" vertical="top" wrapText="1"/>
    </xf>
    <xf numFmtId="166" fontId="18" fillId="7" borderId="11" xfId="0" applyNumberFormat="1" applyFont="1" applyFill="1" applyBorder="1" applyAlignment="1">
      <alignment horizontal="center" vertical="center" wrapText="1"/>
    </xf>
    <xf numFmtId="166" fontId="26" fillId="7" borderId="7" xfId="0" applyNumberFormat="1" applyFont="1" applyFill="1" applyBorder="1" applyAlignment="1">
      <alignment horizontal="left" vertical="top" wrapText="1"/>
    </xf>
    <xf numFmtId="166" fontId="4" fillId="2" borderId="30" xfId="0" applyNumberFormat="1" applyFont="1" applyFill="1" applyBorder="1" applyAlignment="1">
      <alignment horizontal="center" vertical="top"/>
    </xf>
    <xf numFmtId="166" fontId="3" fillId="7" borderId="11" xfId="0" applyNumberFormat="1" applyFont="1" applyFill="1" applyBorder="1" applyAlignment="1">
      <alignment horizontal="center" vertical="center" textRotation="90" wrapText="1"/>
    </xf>
    <xf numFmtId="166" fontId="4" fillId="7" borderId="11" xfId="0" applyNumberFormat="1" applyFont="1" applyFill="1" applyBorder="1" applyAlignment="1">
      <alignment horizontal="center" vertical="center" wrapText="1"/>
    </xf>
    <xf numFmtId="166" fontId="4" fillId="7" borderId="11" xfId="0" applyNumberFormat="1" applyFont="1" applyFill="1" applyBorder="1" applyAlignment="1">
      <alignment horizontal="center" vertical="top"/>
    </xf>
    <xf numFmtId="166" fontId="3" fillId="7" borderId="49" xfId="0" applyNumberFormat="1" applyFont="1" applyFill="1" applyBorder="1" applyAlignment="1">
      <alignment vertical="top" wrapText="1"/>
    </xf>
    <xf numFmtId="0" fontId="9" fillId="0" borderId="28" xfId="0" applyFont="1" applyBorder="1" applyAlignment="1">
      <alignment horizontal="center" textRotation="90" wrapText="1"/>
    </xf>
    <xf numFmtId="166" fontId="3" fillId="7" borderId="7" xfId="0" applyNumberFormat="1" applyFont="1" applyFill="1" applyBorder="1" applyAlignment="1">
      <alignment horizontal="left" vertical="top" wrapText="1"/>
    </xf>
    <xf numFmtId="166" fontId="4" fillId="9" borderId="7" xfId="0" applyNumberFormat="1" applyFont="1" applyFill="1" applyBorder="1" applyAlignment="1">
      <alignment horizontal="center" vertical="top"/>
    </xf>
    <xf numFmtId="166" fontId="4" fillId="8" borderId="11" xfId="0" applyNumberFormat="1" applyFont="1" applyFill="1" applyBorder="1" applyAlignment="1">
      <alignment horizontal="center" vertical="top"/>
    </xf>
    <xf numFmtId="49" fontId="4" fillId="7" borderId="20" xfId="0" applyNumberFormat="1" applyFont="1" applyFill="1" applyBorder="1" applyAlignment="1">
      <alignment horizontal="center" vertical="top"/>
    </xf>
    <xf numFmtId="49" fontId="4" fillId="7" borderId="11" xfId="0" applyNumberFormat="1" applyFont="1" applyFill="1" applyBorder="1" applyAlignment="1">
      <alignment horizontal="center" vertical="top"/>
    </xf>
    <xf numFmtId="49" fontId="4" fillId="7" borderId="28" xfId="0" applyNumberFormat="1" applyFont="1" applyFill="1" applyBorder="1" applyAlignment="1">
      <alignment horizontal="center" vertical="top"/>
    </xf>
    <xf numFmtId="166" fontId="4" fillId="7" borderId="28" xfId="0" applyNumberFormat="1" applyFont="1" applyFill="1" applyBorder="1" applyAlignment="1">
      <alignment horizontal="center" vertical="top"/>
    </xf>
    <xf numFmtId="166" fontId="3" fillId="7" borderId="18" xfId="0" applyNumberFormat="1" applyFont="1" applyFill="1" applyBorder="1" applyAlignment="1">
      <alignment horizontal="center" vertical="top" wrapText="1"/>
    </xf>
    <xf numFmtId="49" fontId="4" fillId="8" borderId="11" xfId="0" applyNumberFormat="1" applyFont="1" applyFill="1" applyBorder="1" applyAlignment="1">
      <alignment horizontal="center" vertical="top"/>
    </xf>
    <xf numFmtId="0" fontId="9" fillId="0" borderId="34" xfId="0" applyFont="1" applyBorder="1" applyAlignment="1">
      <alignment vertical="top" wrapText="1"/>
    </xf>
    <xf numFmtId="49" fontId="4" fillId="9" borderId="7" xfId="0" applyNumberFormat="1" applyFont="1" applyFill="1" applyBorder="1" applyAlignment="1">
      <alignment horizontal="center" vertical="top"/>
    </xf>
    <xf numFmtId="49" fontId="4" fillId="2" borderId="11" xfId="0" applyNumberFormat="1" applyFont="1" applyFill="1" applyBorder="1" applyAlignment="1">
      <alignment horizontal="center" vertical="top"/>
    </xf>
    <xf numFmtId="166" fontId="3" fillId="7" borderId="11" xfId="0" applyNumberFormat="1" applyFont="1" applyFill="1" applyBorder="1" applyAlignment="1">
      <alignment vertical="top" wrapText="1"/>
    </xf>
    <xf numFmtId="49" fontId="4" fillId="7" borderId="49" xfId="0" applyNumberFormat="1" applyFont="1" applyFill="1" applyBorder="1" applyAlignment="1">
      <alignment horizontal="center" vertical="top"/>
    </xf>
    <xf numFmtId="166" fontId="4" fillId="9" borderId="5" xfId="0" applyNumberFormat="1" applyFont="1" applyFill="1" applyBorder="1" applyAlignment="1">
      <alignment horizontal="center" vertical="top"/>
    </xf>
    <xf numFmtId="166" fontId="4" fillId="9" borderId="9" xfId="0" applyNumberFormat="1" applyFont="1" applyFill="1" applyBorder="1" applyAlignment="1">
      <alignment horizontal="center" vertical="top"/>
    </xf>
    <xf numFmtId="166" fontId="4" fillId="2" borderId="30" xfId="0" applyNumberFormat="1" applyFont="1" applyFill="1" applyBorder="1" applyAlignment="1">
      <alignment horizontal="center" vertical="top"/>
    </xf>
    <xf numFmtId="166" fontId="4" fillId="7" borderId="25" xfId="0" applyNumberFormat="1" applyFont="1" applyFill="1" applyBorder="1" applyAlignment="1">
      <alignment horizontal="center" vertical="top"/>
    </xf>
    <xf numFmtId="166" fontId="4" fillId="7" borderId="42" xfId="0" applyNumberFormat="1" applyFont="1" applyFill="1" applyBorder="1" applyAlignment="1">
      <alignment horizontal="center" vertical="top"/>
    </xf>
    <xf numFmtId="166" fontId="4" fillId="7" borderId="49" xfId="0" applyNumberFormat="1" applyFont="1" applyFill="1" applyBorder="1" applyAlignment="1">
      <alignment horizontal="center" vertical="top"/>
    </xf>
    <xf numFmtId="166" fontId="3" fillId="7" borderId="7" xfId="0" applyNumberFormat="1" applyFont="1" applyFill="1" applyBorder="1" applyAlignment="1">
      <alignment vertical="top" wrapText="1"/>
    </xf>
    <xf numFmtId="166" fontId="9" fillId="7" borderId="29" xfId="0" applyNumberFormat="1" applyFont="1" applyFill="1" applyBorder="1" applyAlignment="1">
      <alignment vertical="top" wrapText="1"/>
    </xf>
    <xf numFmtId="166" fontId="3" fillId="7" borderId="81" xfId="0" applyNumberFormat="1" applyFont="1" applyFill="1" applyBorder="1" applyAlignment="1">
      <alignment horizontal="left" vertical="top" wrapText="1"/>
    </xf>
    <xf numFmtId="3" fontId="3" fillId="7" borderId="20" xfId="0" applyNumberFormat="1" applyFont="1" applyFill="1" applyBorder="1" applyAlignment="1">
      <alignment horizontal="center" vertical="top" wrapText="1"/>
    </xf>
    <xf numFmtId="3" fontId="3" fillId="7" borderId="47" xfId="0" applyNumberFormat="1" applyFont="1" applyFill="1" applyBorder="1" applyAlignment="1">
      <alignment horizontal="center" vertical="top" wrapText="1"/>
    </xf>
    <xf numFmtId="166" fontId="9" fillId="7" borderId="11" xfId="0" applyNumberFormat="1" applyFont="1" applyFill="1" applyBorder="1" applyAlignment="1">
      <alignment horizontal="center" vertical="center" textRotation="90" wrapText="1"/>
    </xf>
    <xf numFmtId="49" fontId="4" fillId="7" borderId="25" xfId="0" applyNumberFormat="1" applyFont="1" applyFill="1" applyBorder="1" applyAlignment="1">
      <alignment horizontal="center" vertical="top"/>
    </xf>
    <xf numFmtId="49" fontId="4" fillId="9" borderId="5" xfId="0" applyNumberFormat="1" applyFont="1" applyFill="1" applyBorder="1" applyAlignment="1">
      <alignment horizontal="center" vertical="top"/>
    </xf>
    <xf numFmtId="49" fontId="4" fillId="2" borderId="49" xfId="0" applyNumberFormat="1" applyFont="1" applyFill="1" applyBorder="1" applyAlignment="1">
      <alignment horizontal="center" vertical="top"/>
    </xf>
    <xf numFmtId="166" fontId="4" fillId="7" borderId="11" xfId="0" applyNumberFormat="1" applyFont="1" applyFill="1" applyBorder="1" applyAlignment="1">
      <alignment horizontal="center" vertical="top" wrapText="1"/>
    </xf>
    <xf numFmtId="166" fontId="4" fillId="2" borderId="49" xfId="0" applyNumberFormat="1" applyFont="1" applyFill="1" applyBorder="1" applyAlignment="1">
      <alignment horizontal="center" vertical="top"/>
    </xf>
    <xf numFmtId="166" fontId="4" fillId="7" borderId="35" xfId="0" applyNumberFormat="1" applyFont="1" applyFill="1" applyBorder="1" applyAlignment="1">
      <alignment horizontal="center" vertical="top"/>
    </xf>
    <xf numFmtId="49" fontId="3" fillId="7" borderId="7" xfId="0" applyNumberFormat="1" applyFont="1" applyFill="1" applyBorder="1" applyAlignment="1">
      <alignment horizontal="left" vertical="top" wrapText="1"/>
    </xf>
    <xf numFmtId="166" fontId="4" fillId="7" borderId="49" xfId="0" applyNumberFormat="1" applyFont="1" applyFill="1" applyBorder="1" applyAlignment="1">
      <alignment horizontal="center" vertical="top" wrapText="1"/>
    </xf>
    <xf numFmtId="166" fontId="4" fillId="9" borderId="34" xfId="0" applyNumberFormat="1" applyFont="1" applyFill="1" applyBorder="1" applyAlignment="1">
      <alignment horizontal="center" vertical="top"/>
    </xf>
    <xf numFmtId="0" fontId="0" fillId="7" borderId="18" xfId="0" applyFont="1" applyFill="1" applyBorder="1" applyAlignment="1">
      <alignment horizontal="center" vertical="top" wrapText="1"/>
    </xf>
    <xf numFmtId="166" fontId="9" fillId="0" borderId="30" xfId="0" applyNumberFormat="1" applyFont="1" applyFill="1" applyBorder="1" applyAlignment="1">
      <alignment vertical="top" wrapText="1"/>
    </xf>
    <xf numFmtId="166" fontId="12" fillId="7" borderId="30" xfId="0" applyNumberFormat="1" applyFont="1" applyFill="1" applyBorder="1" applyAlignment="1">
      <alignment horizontal="center" vertical="center" textRotation="90" wrapText="1"/>
    </xf>
    <xf numFmtId="166" fontId="4" fillId="7" borderId="31" xfId="0" applyNumberFormat="1" applyFont="1" applyFill="1" applyBorder="1" applyAlignment="1">
      <alignment horizontal="center" vertical="top"/>
    </xf>
    <xf numFmtId="166" fontId="21" fillId="7" borderId="9" xfId="0" applyNumberFormat="1" applyFont="1" applyFill="1" applyBorder="1" applyAlignment="1">
      <alignment horizontal="left" vertical="top" wrapText="1"/>
    </xf>
    <xf numFmtId="3" fontId="3" fillId="7" borderId="30" xfId="0" applyNumberFormat="1" applyFont="1" applyFill="1" applyBorder="1" applyAlignment="1">
      <alignment horizontal="center" vertical="top"/>
    </xf>
    <xf numFmtId="3" fontId="7" fillId="7" borderId="30" xfId="0" applyNumberFormat="1" applyFont="1" applyFill="1" applyBorder="1" applyAlignment="1">
      <alignment horizontal="center" vertical="top" wrapText="1"/>
    </xf>
    <xf numFmtId="3" fontId="7" fillId="7" borderId="31" xfId="0" applyNumberFormat="1" applyFont="1" applyFill="1" applyBorder="1" applyAlignment="1">
      <alignment horizontal="center" vertical="top" wrapText="1"/>
    </xf>
    <xf numFmtId="3" fontId="34" fillId="7" borderId="11" xfId="0" applyNumberFormat="1" applyFont="1" applyFill="1" applyBorder="1" applyAlignment="1">
      <alignment horizontal="center" vertical="center" wrapText="1"/>
    </xf>
    <xf numFmtId="3" fontId="7" fillId="7" borderId="49" xfId="0" applyNumberFormat="1" applyFont="1" applyFill="1" applyBorder="1" applyAlignment="1">
      <alignment horizontal="center" vertical="center" wrapText="1"/>
    </xf>
    <xf numFmtId="3" fontId="7" fillId="7" borderId="18" xfId="0" applyNumberFormat="1" applyFont="1" applyFill="1" applyBorder="1" applyAlignment="1">
      <alignment horizontal="center" vertical="center" wrapText="1"/>
    </xf>
    <xf numFmtId="166" fontId="3" fillId="7" borderId="44" xfId="0" applyNumberFormat="1" applyFont="1" applyFill="1" applyBorder="1" applyAlignment="1">
      <alignment horizontal="center"/>
    </xf>
    <xf numFmtId="166" fontId="3" fillId="7" borderId="48" xfId="0" applyNumberFormat="1" applyFont="1" applyFill="1" applyBorder="1" applyAlignment="1">
      <alignment horizontal="center"/>
    </xf>
    <xf numFmtId="0" fontId="21" fillId="7" borderId="86" xfId="0" applyFont="1" applyFill="1" applyBorder="1" applyAlignment="1">
      <alignment horizontal="left" vertical="top" wrapText="1"/>
    </xf>
    <xf numFmtId="0" fontId="0" fillId="0" borderId="35" xfId="0" applyBorder="1" applyAlignment="1">
      <alignment horizontal="left" vertical="top" wrapText="1"/>
    </xf>
    <xf numFmtId="166" fontId="3" fillId="7" borderId="44" xfId="0" applyNumberFormat="1" applyFont="1" applyFill="1" applyBorder="1" applyAlignment="1">
      <alignment horizontal="right" vertical="top" wrapText="1"/>
    </xf>
    <xf numFmtId="166" fontId="4" fillId="7" borderId="18" xfId="0" applyNumberFormat="1" applyFont="1" applyFill="1" applyBorder="1" applyAlignment="1">
      <alignment horizontal="center" vertical="top"/>
    </xf>
    <xf numFmtId="166" fontId="3" fillId="7" borderId="6" xfId="0" applyNumberFormat="1" applyFont="1" applyFill="1" applyBorder="1" applyAlignment="1">
      <alignment horizontal="center" wrapText="1"/>
    </xf>
    <xf numFmtId="166" fontId="3" fillId="3" borderId="37" xfId="0" applyNumberFormat="1" applyFont="1" applyFill="1" applyBorder="1" applyAlignment="1">
      <alignment horizontal="left" vertical="top" wrapText="1"/>
    </xf>
    <xf numFmtId="3" fontId="26" fillId="7" borderId="18" xfId="0" applyNumberFormat="1" applyFont="1" applyFill="1" applyBorder="1" applyAlignment="1">
      <alignment horizontal="center" vertical="top"/>
    </xf>
    <xf numFmtId="166" fontId="9" fillId="7" borderId="30" xfId="0" applyNumberFormat="1" applyFont="1" applyFill="1" applyBorder="1" applyAlignment="1">
      <alignment vertical="top" wrapText="1"/>
    </xf>
    <xf numFmtId="3" fontId="3" fillId="7" borderId="26" xfId="0" applyNumberFormat="1" applyFont="1" applyFill="1" applyBorder="1" applyAlignment="1">
      <alignment horizontal="center" vertical="top"/>
    </xf>
    <xf numFmtId="166" fontId="4" fillId="2" borderId="73" xfId="0" applyNumberFormat="1" applyFont="1" applyFill="1" applyBorder="1" applyAlignment="1">
      <alignment horizontal="center" vertical="top"/>
    </xf>
    <xf numFmtId="166" fontId="4" fillId="7" borderId="11" xfId="0" applyNumberFormat="1" applyFont="1" applyFill="1" applyBorder="1" applyAlignment="1">
      <alignment horizontal="center" vertical="top"/>
    </xf>
    <xf numFmtId="166" fontId="3" fillId="7" borderId="11" xfId="0" applyNumberFormat="1" applyFont="1" applyFill="1" applyBorder="1" applyAlignment="1">
      <alignment horizontal="left" vertical="top" wrapText="1"/>
    </xf>
    <xf numFmtId="166" fontId="4" fillId="7" borderId="49" xfId="0" applyNumberFormat="1" applyFont="1" applyFill="1" applyBorder="1" applyAlignment="1">
      <alignment horizontal="center" vertical="top"/>
    </xf>
    <xf numFmtId="166" fontId="3" fillId="7" borderId="20" xfId="0" applyNumberFormat="1" applyFont="1" applyFill="1" applyBorder="1" applyAlignment="1">
      <alignment vertical="top" wrapText="1"/>
    </xf>
    <xf numFmtId="166" fontId="3" fillId="7" borderId="28" xfId="0" applyNumberFormat="1" applyFont="1" applyFill="1" applyBorder="1" applyAlignment="1">
      <alignment vertical="top" wrapText="1"/>
    </xf>
    <xf numFmtId="166" fontId="3" fillId="7" borderId="49" xfId="0" applyNumberFormat="1" applyFont="1" applyFill="1" applyBorder="1" applyAlignment="1">
      <alignment vertical="top" wrapText="1"/>
    </xf>
    <xf numFmtId="49" fontId="4" fillId="7" borderId="49" xfId="0" applyNumberFormat="1" applyFont="1" applyFill="1" applyBorder="1" applyAlignment="1">
      <alignment horizontal="center" vertical="top"/>
    </xf>
    <xf numFmtId="166" fontId="3" fillId="3" borderId="20" xfId="0" applyNumberFormat="1" applyFont="1" applyFill="1" applyBorder="1" applyAlignment="1">
      <alignment vertical="top" wrapText="1"/>
    </xf>
    <xf numFmtId="166" fontId="3" fillId="7" borderId="11" xfId="0" applyNumberFormat="1" applyFont="1" applyFill="1" applyBorder="1" applyAlignment="1">
      <alignment horizontal="center" vertical="center" textRotation="90" wrapText="1"/>
    </xf>
    <xf numFmtId="3" fontId="3" fillId="0" borderId="0" xfId="0" applyNumberFormat="1" applyFont="1" applyFill="1" applyBorder="1" applyAlignment="1">
      <alignment horizontal="left" vertical="top" wrapText="1"/>
    </xf>
    <xf numFmtId="0" fontId="0" fillId="0" borderId="0" xfId="0" applyAlignment="1">
      <alignment horizontal="left" vertical="top" wrapText="1"/>
    </xf>
    <xf numFmtId="166" fontId="9" fillId="7" borderId="53" xfId="0" applyNumberFormat="1" applyFont="1" applyFill="1" applyBorder="1" applyAlignment="1">
      <alignment vertical="top" wrapText="1"/>
    </xf>
    <xf numFmtId="49" fontId="3" fillId="7" borderId="100" xfId="0" applyNumberFormat="1" applyFont="1" applyFill="1" applyBorder="1" applyAlignment="1">
      <alignment horizontal="center" vertical="top"/>
    </xf>
    <xf numFmtId="166" fontId="3" fillId="7" borderId="1" xfId="0" applyNumberFormat="1" applyFont="1" applyFill="1" applyBorder="1" applyAlignment="1">
      <alignment horizontal="left" vertical="top" wrapText="1"/>
    </xf>
    <xf numFmtId="49" fontId="4" fillId="7" borderId="42" xfId="0" applyNumberFormat="1" applyFont="1" applyFill="1" applyBorder="1" applyAlignment="1">
      <alignment horizontal="center" vertical="top"/>
    </xf>
    <xf numFmtId="166" fontId="4" fillId="7" borderId="18" xfId="0" applyNumberFormat="1" applyFont="1" applyFill="1" applyBorder="1" applyAlignment="1">
      <alignment horizontal="center" vertical="top" wrapText="1"/>
    </xf>
    <xf numFmtId="166" fontId="7" fillId="7" borderId="11" xfId="0" applyNumberFormat="1" applyFont="1" applyFill="1" applyBorder="1" applyAlignment="1">
      <alignment horizontal="center" vertical="top"/>
    </xf>
    <xf numFmtId="166" fontId="7" fillId="7" borderId="0" xfId="0" applyNumberFormat="1" applyFont="1" applyFill="1" applyBorder="1" applyAlignment="1">
      <alignment horizontal="center" vertical="top"/>
    </xf>
    <xf numFmtId="3" fontId="7" fillId="0" borderId="18" xfId="0" applyNumberFormat="1" applyFont="1" applyFill="1" applyBorder="1" applyAlignment="1">
      <alignment horizontal="center" vertical="top"/>
    </xf>
    <xf numFmtId="3" fontId="7" fillId="7" borderId="18" xfId="0" applyNumberFormat="1" applyFont="1" applyFill="1" applyBorder="1" applyAlignment="1">
      <alignment horizontal="center" vertical="top"/>
    </xf>
    <xf numFmtId="166" fontId="3" fillId="7" borderId="79" xfId="0" applyNumberFormat="1" applyFont="1" applyFill="1" applyBorder="1" applyAlignment="1">
      <alignment vertical="top"/>
    </xf>
    <xf numFmtId="166" fontId="3" fillId="7" borderId="80" xfId="0" applyNumberFormat="1" applyFont="1" applyFill="1" applyBorder="1" applyAlignment="1">
      <alignment vertical="top"/>
    </xf>
    <xf numFmtId="0" fontId="7" fillId="7" borderId="19" xfId="0" applyFont="1" applyFill="1" applyBorder="1" applyAlignment="1">
      <alignment vertical="top" textRotation="90" wrapText="1"/>
    </xf>
    <xf numFmtId="0" fontId="7" fillId="7" borderId="48" xfId="0" applyFont="1" applyFill="1" applyBorder="1" applyAlignment="1">
      <alignment vertical="top" textRotation="90" wrapText="1"/>
    </xf>
    <xf numFmtId="49" fontId="7" fillId="7" borderId="20" xfId="0" applyNumberFormat="1" applyFont="1" applyFill="1" applyBorder="1" applyAlignment="1">
      <alignment vertical="center" textRotation="90" wrapText="1"/>
    </xf>
    <xf numFmtId="0" fontId="3" fillId="7" borderId="21" xfId="0" applyFont="1" applyFill="1" applyBorder="1" applyAlignment="1">
      <alignment horizontal="right" vertical="center"/>
    </xf>
    <xf numFmtId="0" fontId="31" fillId="7" borderId="27" xfId="0" applyFont="1" applyFill="1" applyBorder="1" applyAlignment="1">
      <alignment horizontal="right" vertical="center"/>
    </xf>
    <xf numFmtId="49" fontId="4" fillId="2" borderId="25" xfId="0" applyNumberFormat="1" applyFont="1" applyFill="1" applyBorder="1" applyAlignment="1">
      <alignment horizontal="center" vertical="top"/>
    </xf>
    <xf numFmtId="49" fontId="4" fillId="8" borderId="25" xfId="0" applyNumberFormat="1" applyFont="1" applyFill="1" applyBorder="1" applyAlignment="1">
      <alignment horizontal="center" vertical="top"/>
    </xf>
    <xf numFmtId="49" fontId="7" fillId="7" borderId="25" xfId="0" applyNumberFormat="1" applyFont="1" applyFill="1" applyBorder="1" applyAlignment="1">
      <alignment horizontal="center" vertical="center" textRotation="90" wrapText="1"/>
    </xf>
    <xf numFmtId="0" fontId="0" fillId="7" borderId="26" xfId="0" applyFont="1" applyFill="1" applyBorder="1" applyAlignment="1">
      <alignment horizontal="center" vertical="top"/>
    </xf>
    <xf numFmtId="166" fontId="4" fillId="7" borderId="45" xfId="0" applyNumberFormat="1" applyFont="1" applyFill="1" applyBorder="1" applyAlignment="1">
      <alignment horizontal="center" vertical="top"/>
    </xf>
    <xf numFmtId="166" fontId="4" fillId="7" borderId="41" xfId="0" applyNumberFormat="1" applyFont="1" applyFill="1" applyBorder="1" applyAlignment="1">
      <alignment horizontal="center" vertical="top"/>
    </xf>
    <xf numFmtId="166" fontId="4" fillId="7" borderId="52" xfId="0" applyNumberFormat="1" applyFont="1" applyFill="1" applyBorder="1" applyAlignment="1">
      <alignment horizontal="center" vertical="top"/>
    </xf>
    <xf numFmtId="166" fontId="9" fillId="7" borderId="5" xfId="0" applyNumberFormat="1" applyFont="1" applyFill="1" applyBorder="1" applyAlignment="1">
      <alignment vertical="top" wrapText="1"/>
    </xf>
    <xf numFmtId="166" fontId="12" fillId="7" borderId="25" xfId="0" applyNumberFormat="1" applyFont="1" applyFill="1" applyBorder="1" applyAlignment="1">
      <alignment horizontal="center" vertical="top" wrapText="1"/>
    </xf>
    <xf numFmtId="49" fontId="4" fillId="7" borderId="31" xfId="0" applyNumberFormat="1" applyFont="1" applyFill="1" applyBorder="1" applyAlignment="1">
      <alignment horizontal="center" vertical="top"/>
    </xf>
    <xf numFmtId="166" fontId="9" fillId="7" borderId="48" xfId="0" applyNumberFormat="1" applyFont="1" applyFill="1" applyBorder="1" applyAlignment="1">
      <alignment vertical="top" wrapText="1"/>
    </xf>
    <xf numFmtId="166" fontId="9" fillId="7" borderId="19" xfId="0" applyNumberFormat="1" applyFont="1" applyFill="1" applyBorder="1" applyAlignment="1">
      <alignment vertical="top" wrapText="1"/>
    </xf>
    <xf numFmtId="0" fontId="3" fillId="0" borderId="46" xfId="0" applyFont="1" applyFill="1" applyBorder="1" applyAlignment="1">
      <alignment vertical="top" wrapText="1"/>
    </xf>
    <xf numFmtId="0" fontId="3" fillId="7" borderId="97" xfId="0" applyFont="1" applyFill="1" applyBorder="1" applyAlignment="1">
      <alignment vertical="top" wrapText="1"/>
    </xf>
    <xf numFmtId="0" fontId="3" fillId="0" borderId="126" xfId="0" applyFont="1" applyFill="1" applyBorder="1" applyAlignment="1">
      <alignment vertical="top" wrapText="1"/>
    </xf>
    <xf numFmtId="0" fontId="3" fillId="7" borderId="46" xfId="0" applyFont="1" applyFill="1" applyBorder="1" applyAlignment="1">
      <alignment vertical="top" wrapText="1"/>
    </xf>
    <xf numFmtId="49" fontId="4" fillId="7" borderId="18" xfId="0" applyNumberFormat="1" applyFont="1" applyFill="1" applyBorder="1" applyAlignment="1">
      <alignment horizontal="center" vertical="top"/>
    </xf>
    <xf numFmtId="166" fontId="4" fillId="7" borderId="28" xfId="0" applyNumberFormat="1" applyFont="1" applyFill="1" applyBorder="1" applyAlignment="1">
      <alignment horizontal="center" vertical="top"/>
    </xf>
    <xf numFmtId="49" fontId="4" fillId="7" borderId="49" xfId="0" applyNumberFormat="1" applyFont="1" applyFill="1" applyBorder="1" applyAlignment="1">
      <alignment horizontal="center" vertical="top"/>
    </xf>
    <xf numFmtId="166" fontId="9" fillId="7" borderId="18" xfId="0" applyNumberFormat="1" applyFont="1" applyFill="1" applyBorder="1" applyAlignment="1">
      <alignment horizontal="center" vertical="top" wrapText="1"/>
    </xf>
    <xf numFmtId="3" fontId="3" fillId="0" borderId="96" xfId="0" applyNumberFormat="1" applyFont="1" applyFill="1" applyBorder="1" applyAlignment="1">
      <alignment horizontal="center" vertical="top" wrapText="1"/>
    </xf>
    <xf numFmtId="3" fontId="3" fillId="0" borderId="88" xfId="0" applyNumberFormat="1" applyFont="1" applyFill="1" applyBorder="1" applyAlignment="1">
      <alignment horizontal="center" vertical="top" wrapText="1"/>
    </xf>
    <xf numFmtId="166" fontId="3" fillId="3" borderId="34" xfId="0" applyNumberFormat="1" applyFont="1" applyFill="1" applyBorder="1" applyAlignment="1">
      <alignment horizontal="center" vertical="top"/>
    </xf>
    <xf numFmtId="166" fontId="3" fillId="7" borderId="118" xfId="0" applyNumberFormat="1" applyFont="1" applyFill="1" applyBorder="1" applyAlignment="1">
      <alignment horizontal="center" vertical="top"/>
    </xf>
    <xf numFmtId="166" fontId="21" fillId="7" borderId="48" xfId="0" applyNumberFormat="1" applyFont="1" applyFill="1" applyBorder="1" applyAlignment="1">
      <alignment horizontal="center" vertical="center" textRotation="90" wrapText="1"/>
    </xf>
    <xf numFmtId="166" fontId="21" fillId="7" borderId="37" xfId="0" applyNumberFormat="1" applyFont="1" applyFill="1" applyBorder="1" applyAlignment="1">
      <alignment horizontal="center" vertical="top"/>
    </xf>
    <xf numFmtId="166" fontId="21" fillId="7" borderId="19" xfId="0" applyNumberFormat="1" applyFont="1" applyFill="1" applyBorder="1" applyAlignment="1">
      <alignment horizontal="center" vertical="center" textRotation="90" wrapText="1"/>
    </xf>
    <xf numFmtId="166" fontId="37" fillId="0" borderId="18" xfId="0" applyNumberFormat="1" applyFont="1" applyBorder="1" applyAlignment="1">
      <alignment horizontal="center" vertical="center" wrapText="1"/>
    </xf>
    <xf numFmtId="3" fontId="21" fillId="7" borderId="92" xfId="0" applyNumberFormat="1" applyFont="1" applyFill="1" applyBorder="1" applyAlignment="1">
      <alignment horizontal="center" vertical="top"/>
    </xf>
    <xf numFmtId="166" fontId="21" fillId="7" borderId="90" xfId="0" applyNumberFormat="1" applyFont="1" applyFill="1" applyBorder="1" applyAlignment="1">
      <alignment vertical="top" wrapText="1"/>
    </xf>
    <xf numFmtId="166" fontId="3" fillId="7" borderId="16" xfId="0" applyNumberFormat="1" applyFont="1" applyFill="1" applyBorder="1" applyAlignment="1">
      <alignment vertical="top" wrapText="1"/>
    </xf>
    <xf numFmtId="3" fontId="3" fillId="0" borderId="102" xfId="0" applyNumberFormat="1" applyFont="1" applyFill="1" applyBorder="1" applyAlignment="1">
      <alignment horizontal="center" vertical="top" wrapText="1"/>
    </xf>
    <xf numFmtId="3" fontId="3" fillId="0" borderId="83" xfId="0" applyNumberFormat="1" applyFont="1" applyFill="1" applyBorder="1" applyAlignment="1">
      <alignment horizontal="center" vertical="top" wrapText="1"/>
    </xf>
    <xf numFmtId="166" fontId="4" fillId="7" borderId="11" xfId="0" applyNumberFormat="1" applyFont="1" applyFill="1" applyBorder="1" applyAlignment="1">
      <alignment horizontal="center" vertical="top"/>
    </xf>
    <xf numFmtId="166" fontId="4" fillId="9" borderId="7" xfId="0" applyNumberFormat="1" applyFont="1" applyFill="1" applyBorder="1" applyAlignment="1">
      <alignment horizontal="center" vertical="top"/>
    </xf>
    <xf numFmtId="166" fontId="4" fillId="2" borderId="11" xfId="0" applyNumberFormat="1" applyFont="1" applyFill="1" applyBorder="1" applyAlignment="1">
      <alignment horizontal="center" vertical="top"/>
    </xf>
    <xf numFmtId="166" fontId="4" fillId="8" borderId="11" xfId="0" applyNumberFormat="1" applyFont="1" applyFill="1" applyBorder="1" applyAlignment="1">
      <alignment horizontal="center" vertical="top"/>
    </xf>
    <xf numFmtId="49" fontId="7" fillId="7" borderId="20" xfId="0" applyNumberFormat="1" applyFont="1" applyFill="1" applyBorder="1" applyAlignment="1">
      <alignment horizontal="center" vertical="center" textRotation="90" wrapText="1"/>
    </xf>
    <xf numFmtId="166" fontId="2" fillId="7" borderId="20" xfId="0" applyNumberFormat="1" applyFont="1" applyFill="1" applyBorder="1" applyAlignment="1">
      <alignment horizontal="center" vertical="top" textRotation="90" wrapText="1"/>
    </xf>
    <xf numFmtId="166" fontId="3" fillId="7" borderId="47" xfId="0" applyNumberFormat="1" applyFont="1" applyFill="1" applyBorder="1" applyAlignment="1">
      <alignment vertical="top" wrapText="1"/>
    </xf>
    <xf numFmtId="3" fontId="3" fillId="7" borderId="42" xfId="0" applyNumberFormat="1" applyFont="1" applyFill="1" applyBorder="1" applyAlignment="1">
      <alignment horizontal="center" vertical="top"/>
    </xf>
    <xf numFmtId="3" fontId="3" fillId="7" borderId="51" xfId="0" applyNumberFormat="1" applyFont="1" applyFill="1" applyBorder="1" applyAlignment="1">
      <alignment horizontal="center" vertical="top"/>
    </xf>
    <xf numFmtId="166" fontId="3" fillId="7" borderId="49" xfId="0" applyNumberFormat="1" applyFont="1" applyFill="1" applyBorder="1" applyAlignment="1">
      <alignment vertical="top" wrapText="1"/>
    </xf>
    <xf numFmtId="166" fontId="4" fillId="2" borderId="11" xfId="0" applyNumberFormat="1" applyFont="1" applyFill="1" applyBorder="1" applyAlignment="1">
      <alignment horizontal="center" vertical="top"/>
    </xf>
    <xf numFmtId="166" fontId="4" fillId="7" borderId="49" xfId="0" applyNumberFormat="1" applyFont="1" applyFill="1" applyBorder="1" applyAlignment="1">
      <alignment horizontal="center" vertical="top"/>
    </xf>
    <xf numFmtId="166" fontId="4" fillId="9" borderId="34" xfId="0" applyNumberFormat="1" applyFont="1" applyFill="1" applyBorder="1" applyAlignment="1">
      <alignment horizontal="center" vertical="top"/>
    </xf>
    <xf numFmtId="3" fontId="3" fillId="0" borderId="124" xfId="0" applyNumberFormat="1" applyFont="1" applyFill="1" applyBorder="1" applyAlignment="1">
      <alignment horizontal="center" vertical="top"/>
    </xf>
    <xf numFmtId="3" fontId="3" fillId="0" borderId="118" xfId="0" applyNumberFormat="1" applyFont="1" applyFill="1" applyBorder="1" applyAlignment="1">
      <alignment horizontal="center" vertical="top"/>
    </xf>
    <xf numFmtId="166" fontId="4" fillId="9" borderId="7" xfId="0" applyNumberFormat="1" applyFont="1" applyFill="1" applyBorder="1" applyAlignment="1">
      <alignment horizontal="center" vertical="top"/>
    </xf>
    <xf numFmtId="166" fontId="4" fillId="2" borderId="11" xfId="0" applyNumberFormat="1" applyFont="1" applyFill="1" applyBorder="1" applyAlignment="1">
      <alignment horizontal="center" vertical="top"/>
    </xf>
    <xf numFmtId="166" fontId="3" fillId="7" borderId="38" xfId="0" applyNumberFormat="1" applyFont="1" applyFill="1" applyBorder="1" applyAlignment="1">
      <alignment vertical="top" wrapText="1"/>
    </xf>
    <xf numFmtId="166" fontId="2" fillId="7" borderId="1" xfId="0" applyNumberFormat="1" applyFont="1" applyFill="1" applyBorder="1" applyAlignment="1">
      <alignment horizontal="center" vertical="top" textRotation="90" wrapText="1"/>
    </xf>
    <xf numFmtId="166" fontId="4" fillId="7" borderId="21" xfId="0" applyNumberFormat="1" applyFont="1" applyFill="1" applyBorder="1" applyAlignment="1">
      <alignment horizontal="center" vertical="top"/>
    </xf>
    <xf numFmtId="166" fontId="3" fillId="7" borderId="16" xfId="0" applyNumberFormat="1" applyFont="1" applyFill="1" applyBorder="1" applyAlignment="1">
      <alignment horizontal="left" vertical="top" wrapText="1"/>
    </xf>
    <xf numFmtId="166" fontId="3" fillId="7" borderId="22" xfId="0" applyNumberFormat="1" applyFont="1" applyFill="1" applyBorder="1" applyAlignment="1">
      <alignment horizontal="center" vertical="top"/>
    </xf>
    <xf numFmtId="166" fontId="3" fillId="7" borderId="69" xfId="0" applyNumberFormat="1" applyFont="1" applyFill="1" applyBorder="1" applyAlignment="1">
      <alignment horizontal="center" vertical="top"/>
    </xf>
    <xf numFmtId="166" fontId="3" fillId="7" borderId="1" xfId="0" applyNumberFormat="1" applyFont="1" applyFill="1" applyBorder="1" applyAlignment="1">
      <alignment horizontal="center" vertical="top"/>
    </xf>
    <xf numFmtId="166" fontId="3" fillId="7" borderId="64" xfId="0" applyNumberFormat="1" applyFont="1" applyFill="1" applyBorder="1" applyAlignment="1">
      <alignment horizontal="center" vertical="top"/>
    </xf>
    <xf numFmtId="166" fontId="3" fillId="7" borderId="36" xfId="0" applyNumberFormat="1" applyFont="1" applyFill="1" applyBorder="1" applyAlignment="1">
      <alignment horizontal="left" vertical="top" wrapText="1"/>
    </xf>
    <xf numFmtId="3" fontId="3" fillId="0" borderId="17" xfId="0" applyNumberFormat="1" applyFont="1" applyFill="1" applyBorder="1" applyAlignment="1">
      <alignment horizontal="center" vertical="top"/>
    </xf>
    <xf numFmtId="166" fontId="4" fillId="9" borderId="7" xfId="0" applyNumberFormat="1" applyFont="1" applyFill="1" applyBorder="1" applyAlignment="1">
      <alignment horizontal="center" vertical="top"/>
    </xf>
    <xf numFmtId="166" fontId="4" fillId="8" borderId="11" xfId="0" applyNumberFormat="1" applyFont="1" applyFill="1" applyBorder="1" applyAlignment="1">
      <alignment horizontal="center" vertical="top"/>
    </xf>
    <xf numFmtId="49" fontId="4" fillId="7" borderId="20" xfId="0" applyNumberFormat="1" applyFont="1" applyFill="1" applyBorder="1" applyAlignment="1">
      <alignment horizontal="center" vertical="top"/>
    </xf>
    <xf numFmtId="166" fontId="4" fillId="7" borderId="11" xfId="0" applyNumberFormat="1" applyFont="1" applyFill="1" applyBorder="1" applyAlignment="1">
      <alignment horizontal="center" vertical="top"/>
    </xf>
    <xf numFmtId="166" fontId="4" fillId="7" borderId="49"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166" fontId="4" fillId="7" borderId="28" xfId="0" applyNumberFormat="1" applyFont="1" applyFill="1" applyBorder="1" applyAlignment="1">
      <alignment horizontal="center" vertical="top"/>
    </xf>
    <xf numFmtId="166" fontId="3" fillId="7" borderId="7" xfId="0" applyNumberFormat="1" applyFont="1" applyFill="1" applyBorder="1" applyAlignment="1">
      <alignment horizontal="left" vertical="top" wrapText="1"/>
    </xf>
    <xf numFmtId="166" fontId="4" fillId="8" borderId="11" xfId="0" applyNumberFormat="1" applyFont="1" applyFill="1" applyBorder="1" applyAlignment="1">
      <alignment horizontal="center" vertical="top"/>
    </xf>
    <xf numFmtId="49" fontId="4" fillId="7" borderId="11" xfId="0" applyNumberFormat="1" applyFont="1" applyFill="1" applyBorder="1" applyAlignment="1">
      <alignment horizontal="center" vertical="top"/>
    </xf>
    <xf numFmtId="166" fontId="3" fillId="7" borderId="18" xfId="0" applyNumberFormat="1" applyFont="1" applyFill="1" applyBorder="1" applyAlignment="1">
      <alignment horizontal="center" vertical="top" wrapText="1"/>
    </xf>
    <xf numFmtId="49" fontId="4" fillId="8" borderId="11" xfId="0" applyNumberFormat="1" applyFont="1" applyFill="1" applyBorder="1" applyAlignment="1">
      <alignment horizontal="center" vertical="top"/>
    </xf>
    <xf numFmtId="49" fontId="4" fillId="9" borderId="7" xfId="0" applyNumberFormat="1" applyFont="1" applyFill="1" applyBorder="1" applyAlignment="1">
      <alignment horizontal="center" vertical="top"/>
    </xf>
    <xf numFmtId="49" fontId="4" fillId="2" borderId="11" xfId="0" applyNumberFormat="1" applyFont="1" applyFill="1" applyBorder="1" applyAlignment="1">
      <alignment horizontal="center" vertical="top"/>
    </xf>
    <xf numFmtId="166" fontId="3" fillId="7" borderId="21" xfId="0" applyNumberFormat="1" applyFont="1" applyFill="1" applyBorder="1" applyAlignment="1">
      <alignment horizontal="center" vertical="top" wrapText="1"/>
    </xf>
    <xf numFmtId="166" fontId="3" fillId="7" borderId="27" xfId="0" applyNumberFormat="1" applyFont="1" applyFill="1" applyBorder="1" applyAlignment="1">
      <alignment horizontal="center" vertical="top" wrapText="1"/>
    </xf>
    <xf numFmtId="49" fontId="7" fillId="7" borderId="11" xfId="0" applyNumberFormat="1" applyFont="1" applyFill="1" applyBorder="1" applyAlignment="1">
      <alignment horizontal="center" vertical="center" textRotation="90" wrapText="1"/>
    </xf>
    <xf numFmtId="49" fontId="4" fillId="7" borderId="49" xfId="0" applyNumberFormat="1" applyFont="1" applyFill="1" applyBorder="1" applyAlignment="1">
      <alignment horizontal="center" vertical="top"/>
    </xf>
    <xf numFmtId="166" fontId="3" fillId="7" borderId="7" xfId="0" applyNumberFormat="1" applyFont="1" applyFill="1" applyBorder="1" applyAlignment="1">
      <alignment vertical="top" wrapText="1"/>
    </xf>
    <xf numFmtId="3" fontId="3" fillId="7" borderId="20" xfId="0" applyNumberFormat="1" applyFont="1" applyFill="1" applyBorder="1" applyAlignment="1">
      <alignment horizontal="center" vertical="top"/>
    </xf>
    <xf numFmtId="3" fontId="3" fillId="7" borderId="47" xfId="0" applyNumberFormat="1" applyFont="1" applyFill="1" applyBorder="1" applyAlignment="1">
      <alignment horizontal="center" vertical="top"/>
    </xf>
    <xf numFmtId="3" fontId="3" fillId="7" borderId="82" xfId="0" applyNumberFormat="1" applyFont="1" applyFill="1" applyBorder="1" applyAlignment="1">
      <alignment horizontal="center" vertical="top"/>
    </xf>
    <xf numFmtId="3" fontId="3" fillId="7" borderId="21" xfId="0" applyNumberFormat="1" applyFont="1" applyFill="1" applyBorder="1" applyAlignment="1">
      <alignment horizontal="center" vertical="top"/>
    </xf>
    <xf numFmtId="0" fontId="42" fillId="0" borderId="0" xfId="0" applyFont="1"/>
    <xf numFmtId="166" fontId="4" fillId="2" borderId="68" xfId="0" applyNumberFormat="1" applyFont="1" applyFill="1" applyBorder="1" applyAlignment="1">
      <alignment horizontal="center" vertical="top"/>
    </xf>
    <xf numFmtId="166" fontId="4" fillId="9" borderId="7" xfId="0" applyNumberFormat="1" applyFont="1" applyFill="1" applyBorder="1" applyAlignment="1">
      <alignment horizontal="center" vertical="top"/>
    </xf>
    <xf numFmtId="166" fontId="4" fillId="8" borderId="11" xfId="0" applyNumberFormat="1" applyFont="1" applyFill="1" applyBorder="1" applyAlignment="1">
      <alignment horizontal="center" vertical="top"/>
    </xf>
    <xf numFmtId="166" fontId="4" fillId="7" borderId="11"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166" fontId="21" fillId="7" borderId="18" xfId="0" applyNumberFormat="1" applyFont="1" applyFill="1" applyBorder="1" applyAlignment="1">
      <alignment horizontal="center" vertical="center" wrapText="1"/>
    </xf>
    <xf numFmtId="166" fontId="28" fillId="7" borderId="11" xfId="0" applyNumberFormat="1" applyFont="1" applyFill="1" applyBorder="1" applyAlignment="1">
      <alignment horizontal="center" vertical="top" wrapText="1"/>
    </xf>
    <xf numFmtId="166" fontId="7" fillId="7" borderId="11" xfId="0" applyNumberFormat="1" applyFont="1" applyFill="1" applyBorder="1" applyAlignment="1">
      <alignment horizontal="left" textRotation="90" wrapText="1"/>
    </xf>
    <xf numFmtId="49" fontId="4" fillId="7" borderId="1" xfId="0" applyNumberFormat="1" applyFont="1" applyFill="1" applyBorder="1" applyAlignment="1">
      <alignment horizontal="center" vertical="top"/>
    </xf>
    <xf numFmtId="49" fontId="7" fillId="7" borderId="1" xfId="0" applyNumberFormat="1" applyFont="1" applyFill="1" applyBorder="1" applyAlignment="1">
      <alignment horizontal="center" vertical="center" textRotation="90" wrapText="1"/>
    </xf>
    <xf numFmtId="49" fontId="3" fillId="7" borderId="98" xfId="0" applyNumberFormat="1" applyFont="1" applyFill="1" applyBorder="1" applyAlignment="1">
      <alignment horizontal="center" vertical="top"/>
    </xf>
    <xf numFmtId="166" fontId="21" fillId="7" borderId="7" xfId="0" applyNumberFormat="1" applyFont="1" applyFill="1" applyBorder="1" applyAlignment="1">
      <alignment vertical="top" wrapText="1"/>
    </xf>
    <xf numFmtId="0" fontId="43" fillId="0" borderId="0" xfId="0" applyFont="1" applyAlignment="1">
      <alignment horizontal="justify" vertical="center"/>
    </xf>
    <xf numFmtId="166" fontId="4" fillId="9" borderId="7" xfId="0" applyNumberFormat="1" applyFont="1" applyFill="1" applyBorder="1" applyAlignment="1">
      <alignment horizontal="center" vertical="top"/>
    </xf>
    <xf numFmtId="166" fontId="4" fillId="8" borderId="11" xfId="0" applyNumberFormat="1" applyFont="1" applyFill="1" applyBorder="1" applyAlignment="1">
      <alignment horizontal="center" vertical="top"/>
    </xf>
    <xf numFmtId="166" fontId="4" fillId="7" borderId="11" xfId="0" applyNumberFormat="1" applyFont="1" applyFill="1" applyBorder="1" applyAlignment="1">
      <alignment horizontal="center" vertical="top"/>
    </xf>
    <xf numFmtId="166" fontId="4" fillId="7" borderId="49"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0" fontId="0" fillId="0" borderId="7" xfId="0" applyBorder="1" applyAlignment="1">
      <alignment horizontal="left" vertical="top" wrapText="1"/>
    </xf>
    <xf numFmtId="166" fontId="4" fillId="9" borderId="7" xfId="0" applyNumberFormat="1" applyFont="1" applyFill="1" applyBorder="1" applyAlignment="1">
      <alignment horizontal="center" vertical="top"/>
    </xf>
    <xf numFmtId="166" fontId="4" fillId="7" borderId="11" xfId="0" applyNumberFormat="1" applyFont="1" applyFill="1" applyBorder="1" applyAlignment="1">
      <alignment horizontal="center" vertical="top"/>
    </xf>
    <xf numFmtId="166" fontId="4" fillId="7" borderId="49"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166" fontId="3" fillId="7" borderId="7" xfId="0" applyNumberFormat="1" applyFont="1" applyFill="1" applyBorder="1" applyAlignment="1">
      <alignment vertical="top" wrapText="1"/>
    </xf>
    <xf numFmtId="166" fontId="3" fillId="7" borderId="18" xfId="0" applyNumberFormat="1" applyFont="1" applyFill="1" applyBorder="1" applyAlignment="1">
      <alignment horizontal="center" vertical="center" wrapText="1"/>
    </xf>
    <xf numFmtId="166" fontId="4" fillId="9" borderId="7" xfId="0" applyNumberFormat="1" applyFont="1" applyFill="1" applyBorder="1" applyAlignment="1">
      <alignment horizontal="center" vertical="top"/>
    </xf>
    <xf numFmtId="166" fontId="4" fillId="8" borderId="11" xfId="0" applyNumberFormat="1" applyFont="1" applyFill="1" applyBorder="1" applyAlignment="1">
      <alignment horizontal="center" vertical="top"/>
    </xf>
    <xf numFmtId="166" fontId="4" fillId="7" borderId="11" xfId="0" applyNumberFormat="1" applyFont="1" applyFill="1" applyBorder="1" applyAlignment="1">
      <alignment horizontal="center" vertical="top"/>
    </xf>
    <xf numFmtId="166" fontId="4" fillId="7" borderId="49"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166" fontId="9" fillId="7" borderId="11" xfId="0" applyNumberFormat="1" applyFont="1" applyFill="1" applyBorder="1" applyAlignment="1">
      <alignment horizontal="center" vertical="center" textRotation="90" wrapText="1"/>
    </xf>
    <xf numFmtId="3" fontId="3" fillId="7" borderId="82" xfId="0" applyNumberFormat="1" applyFont="1" applyFill="1" applyBorder="1" applyAlignment="1">
      <alignment horizontal="center" vertical="top"/>
    </xf>
    <xf numFmtId="0" fontId="3" fillId="7" borderId="0" xfId="0" applyFont="1" applyFill="1" applyBorder="1" applyAlignment="1">
      <alignment horizontal="center" vertical="center"/>
    </xf>
    <xf numFmtId="166" fontId="3" fillId="7" borderId="6" xfId="0" applyNumberFormat="1" applyFont="1" applyFill="1" applyBorder="1" applyAlignment="1">
      <alignment horizontal="center" vertical="center"/>
    </xf>
    <xf numFmtId="166" fontId="3" fillId="7" borderId="0" xfId="0" applyNumberFormat="1" applyFont="1" applyFill="1" applyAlignment="1">
      <alignment horizontal="center" vertical="center" wrapText="1"/>
    </xf>
    <xf numFmtId="166" fontId="3" fillId="7" borderId="49" xfId="0" applyNumberFormat="1" applyFont="1" applyFill="1" applyBorder="1" applyAlignment="1">
      <alignment horizontal="center" vertical="center"/>
    </xf>
    <xf numFmtId="166" fontId="3" fillId="7" borderId="18" xfId="0" applyNumberFormat="1" applyFont="1" applyFill="1" applyBorder="1" applyAlignment="1">
      <alignment horizontal="center" vertical="center"/>
    </xf>
    <xf numFmtId="3" fontId="21" fillId="7" borderId="7" xfId="0" applyNumberFormat="1" applyFont="1" applyFill="1" applyBorder="1" applyAlignment="1">
      <alignment vertical="top" wrapText="1"/>
    </xf>
    <xf numFmtId="3" fontId="29" fillId="7" borderId="11" xfId="0" applyNumberFormat="1" applyFont="1" applyFill="1" applyBorder="1" applyAlignment="1">
      <alignment horizontal="center" vertical="top"/>
    </xf>
    <xf numFmtId="166" fontId="3" fillId="7" borderId="102" xfId="0" applyNumberFormat="1" applyFont="1" applyFill="1" applyBorder="1" applyAlignment="1">
      <alignment horizontal="center" vertical="top"/>
    </xf>
    <xf numFmtId="3" fontId="7" fillId="7" borderId="111" xfId="0" applyNumberFormat="1" applyFont="1" applyFill="1" applyBorder="1" applyAlignment="1">
      <alignment horizontal="center" vertical="top"/>
    </xf>
    <xf numFmtId="3" fontId="7" fillId="7" borderId="83" xfId="0" applyNumberFormat="1" applyFont="1" applyFill="1" applyBorder="1" applyAlignment="1">
      <alignment horizontal="center" vertical="top"/>
    </xf>
    <xf numFmtId="165" fontId="3" fillId="0" borderId="0" xfId="0" applyNumberFormat="1" applyFont="1" applyBorder="1" applyAlignment="1">
      <alignment vertical="top"/>
    </xf>
    <xf numFmtId="166" fontId="2" fillId="7" borderId="20" xfId="0" applyNumberFormat="1" applyFont="1" applyFill="1" applyBorder="1" applyAlignment="1">
      <alignment horizontal="center" vertical="top" textRotation="90" wrapText="1"/>
    </xf>
    <xf numFmtId="166" fontId="4" fillId="9" borderId="7" xfId="0" applyNumberFormat="1" applyFont="1" applyFill="1" applyBorder="1" applyAlignment="1">
      <alignment horizontal="center" vertical="top"/>
    </xf>
    <xf numFmtId="166" fontId="4" fillId="2" borderId="11" xfId="0" applyNumberFormat="1" applyFont="1" applyFill="1" applyBorder="1" applyAlignment="1">
      <alignment horizontal="center" vertical="top"/>
    </xf>
    <xf numFmtId="49" fontId="4" fillId="7" borderId="11" xfId="0" applyNumberFormat="1" applyFont="1" applyFill="1" applyBorder="1" applyAlignment="1">
      <alignment horizontal="center" vertical="top"/>
    </xf>
    <xf numFmtId="166" fontId="3" fillId="7" borderId="35" xfId="0" applyNumberFormat="1" applyFont="1" applyFill="1" applyBorder="1" applyAlignment="1">
      <alignment horizontal="left" vertical="top" wrapText="1"/>
    </xf>
    <xf numFmtId="166" fontId="4" fillId="7" borderId="11" xfId="0" applyNumberFormat="1" applyFont="1" applyFill="1" applyBorder="1" applyAlignment="1">
      <alignment horizontal="center" vertical="top"/>
    </xf>
    <xf numFmtId="166" fontId="3" fillId="7" borderId="11" xfId="0" applyNumberFormat="1" applyFont="1" applyFill="1" applyBorder="1" applyAlignment="1">
      <alignment horizontal="left" vertical="top" wrapText="1"/>
    </xf>
    <xf numFmtId="166" fontId="4" fillId="7" borderId="49" xfId="0" applyNumberFormat="1" applyFont="1" applyFill="1" applyBorder="1" applyAlignment="1">
      <alignment horizontal="center" vertical="top"/>
    </xf>
    <xf numFmtId="166" fontId="3" fillId="7" borderId="20" xfId="0" applyNumberFormat="1" applyFont="1" applyFill="1" applyBorder="1" applyAlignment="1">
      <alignment vertical="top" wrapText="1"/>
    </xf>
    <xf numFmtId="166" fontId="3" fillId="7" borderId="28" xfId="0" applyNumberFormat="1" applyFont="1" applyFill="1" applyBorder="1" applyAlignment="1">
      <alignment vertical="top" wrapText="1"/>
    </xf>
    <xf numFmtId="166" fontId="3" fillId="7" borderId="11" xfId="0" applyNumberFormat="1" applyFont="1" applyFill="1" applyBorder="1" applyAlignment="1">
      <alignment vertical="top" wrapText="1"/>
    </xf>
    <xf numFmtId="166" fontId="4" fillId="9" borderId="34" xfId="0" applyNumberFormat="1" applyFont="1" applyFill="1" applyBorder="1" applyAlignment="1">
      <alignment horizontal="center" vertical="top"/>
    </xf>
    <xf numFmtId="166" fontId="4" fillId="3" borderId="11" xfId="0" applyNumberFormat="1" applyFont="1" applyFill="1" applyBorder="1" applyAlignment="1">
      <alignment horizontal="center" vertical="top" wrapText="1"/>
    </xf>
    <xf numFmtId="166" fontId="4" fillId="3" borderId="49"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166" fontId="4" fillId="7" borderId="20" xfId="0" applyNumberFormat="1" applyFont="1" applyFill="1" applyBorder="1" applyAlignment="1">
      <alignment horizontal="center" vertical="top" wrapText="1"/>
    </xf>
    <xf numFmtId="166" fontId="4" fillId="7" borderId="11" xfId="0" applyNumberFormat="1" applyFont="1" applyFill="1" applyBorder="1" applyAlignment="1">
      <alignment horizontal="center" vertical="top" wrapText="1"/>
    </xf>
    <xf numFmtId="166" fontId="4" fillId="7" borderId="28" xfId="0" applyNumberFormat="1" applyFont="1" applyFill="1" applyBorder="1" applyAlignment="1">
      <alignment horizontal="center" vertical="top" wrapText="1"/>
    </xf>
    <xf numFmtId="166" fontId="4" fillId="3" borderId="47" xfId="0" applyNumberFormat="1" applyFont="1" applyFill="1" applyBorder="1" applyAlignment="1">
      <alignment horizontal="center" vertical="top" wrapText="1"/>
    </xf>
    <xf numFmtId="166" fontId="4" fillId="3" borderId="35" xfId="0" applyNumberFormat="1" applyFont="1" applyFill="1" applyBorder="1" applyAlignment="1">
      <alignment horizontal="center" vertical="top" wrapText="1"/>
    </xf>
    <xf numFmtId="166" fontId="4" fillId="0" borderId="11" xfId="0" applyNumberFormat="1" applyFont="1" applyFill="1" applyBorder="1" applyAlignment="1">
      <alignment horizontal="center" vertical="top" wrapText="1"/>
    </xf>
    <xf numFmtId="166" fontId="4" fillId="7" borderId="49" xfId="0" applyNumberFormat="1" applyFont="1" applyFill="1" applyBorder="1" applyAlignment="1">
      <alignment horizontal="center" vertical="top" wrapText="1"/>
    </xf>
    <xf numFmtId="49" fontId="3" fillId="7" borderId="7" xfId="0" applyNumberFormat="1" applyFont="1" applyFill="1" applyBorder="1" applyAlignment="1">
      <alignment horizontal="left" vertical="top" wrapText="1"/>
    </xf>
    <xf numFmtId="166" fontId="4" fillId="0" borderId="49" xfId="0" applyNumberFormat="1" applyFont="1" applyBorder="1" applyAlignment="1">
      <alignment horizontal="center" vertical="top"/>
    </xf>
    <xf numFmtId="166" fontId="18" fillId="7" borderId="11" xfId="0" applyNumberFormat="1" applyFont="1" applyFill="1" applyBorder="1" applyAlignment="1">
      <alignment horizontal="center" vertical="center" wrapText="1"/>
    </xf>
    <xf numFmtId="166" fontId="3" fillId="7" borderId="49" xfId="0" applyNumberFormat="1" applyFont="1" applyFill="1" applyBorder="1" applyAlignment="1">
      <alignment vertical="top" wrapText="1"/>
    </xf>
    <xf numFmtId="166" fontId="3" fillId="7" borderId="7" xfId="0" applyNumberFormat="1" applyFont="1" applyFill="1" applyBorder="1" applyAlignment="1">
      <alignment horizontal="left" vertical="top" wrapText="1"/>
    </xf>
    <xf numFmtId="0" fontId="3" fillId="7" borderId="11" xfId="0" applyFont="1" applyFill="1" applyBorder="1" applyAlignment="1">
      <alignment vertical="top" wrapText="1"/>
    </xf>
    <xf numFmtId="49" fontId="4" fillId="9" borderId="5" xfId="0" applyNumberFormat="1" applyFont="1" applyFill="1" applyBorder="1" applyAlignment="1">
      <alignment horizontal="center" vertical="top"/>
    </xf>
    <xf numFmtId="49" fontId="4" fillId="9" borderId="7" xfId="0" applyNumberFormat="1" applyFont="1" applyFill="1" applyBorder="1" applyAlignment="1">
      <alignment horizontal="center" vertical="top"/>
    </xf>
    <xf numFmtId="49" fontId="4" fillId="2" borderId="49" xfId="0" applyNumberFormat="1" applyFont="1" applyFill="1" applyBorder="1" applyAlignment="1">
      <alignment horizontal="center" vertical="top"/>
    </xf>
    <xf numFmtId="49" fontId="4" fillId="7" borderId="25" xfId="0" applyNumberFormat="1" applyFont="1" applyFill="1" applyBorder="1" applyAlignment="1">
      <alignment horizontal="center" vertical="top"/>
    </xf>
    <xf numFmtId="166" fontId="4" fillId="7" borderId="25" xfId="0" applyNumberFormat="1" applyFont="1" applyFill="1" applyBorder="1" applyAlignment="1">
      <alignment horizontal="center" vertical="top"/>
    </xf>
    <xf numFmtId="166" fontId="4" fillId="7" borderId="30" xfId="0" applyNumberFormat="1" applyFont="1" applyFill="1" applyBorder="1" applyAlignment="1">
      <alignment horizontal="center" vertical="top"/>
    </xf>
    <xf numFmtId="166" fontId="3" fillId="7" borderId="25" xfId="0" applyNumberFormat="1" applyFont="1" applyFill="1" applyBorder="1" applyAlignment="1">
      <alignment vertical="top" wrapText="1"/>
    </xf>
    <xf numFmtId="166" fontId="9" fillId="7" borderId="11" xfId="0" applyNumberFormat="1" applyFont="1" applyFill="1" applyBorder="1" applyAlignment="1">
      <alignment horizontal="center" vertical="center" textRotation="90" wrapText="1"/>
    </xf>
    <xf numFmtId="166" fontId="3" fillId="2" borderId="72" xfId="0" applyNumberFormat="1" applyFont="1" applyFill="1" applyBorder="1" applyAlignment="1">
      <alignment horizontal="center" vertical="top" wrapText="1"/>
    </xf>
    <xf numFmtId="166" fontId="3" fillId="2" borderId="73" xfId="0" applyNumberFormat="1" applyFont="1" applyFill="1" applyBorder="1" applyAlignment="1">
      <alignment horizontal="center" vertical="top" wrapText="1"/>
    </xf>
    <xf numFmtId="166" fontId="3" fillId="7" borderId="7" xfId="0" applyNumberFormat="1" applyFont="1" applyFill="1" applyBorder="1" applyAlignment="1">
      <alignment vertical="top" wrapText="1"/>
    </xf>
    <xf numFmtId="3" fontId="3" fillId="7" borderId="20" xfId="0" applyNumberFormat="1" applyFont="1" applyFill="1" applyBorder="1" applyAlignment="1">
      <alignment horizontal="center" vertical="top"/>
    </xf>
    <xf numFmtId="166" fontId="3" fillId="7" borderId="81" xfId="0" applyNumberFormat="1" applyFont="1" applyFill="1" applyBorder="1" applyAlignment="1">
      <alignment horizontal="left" vertical="top" wrapText="1"/>
    </xf>
    <xf numFmtId="3" fontId="3" fillId="7" borderId="20" xfId="0" applyNumberFormat="1" applyFont="1" applyFill="1" applyBorder="1" applyAlignment="1">
      <alignment horizontal="center" vertical="top" wrapText="1"/>
    </xf>
    <xf numFmtId="3" fontId="3" fillId="7" borderId="82" xfId="0" applyNumberFormat="1" applyFont="1" applyFill="1" applyBorder="1" applyAlignment="1">
      <alignment horizontal="center" vertical="top" wrapText="1"/>
    </xf>
    <xf numFmtId="3" fontId="3" fillId="7" borderId="47" xfId="0" applyNumberFormat="1" applyFont="1" applyFill="1" applyBorder="1" applyAlignment="1">
      <alignment horizontal="center" vertical="top" wrapText="1"/>
    </xf>
    <xf numFmtId="3" fontId="3" fillId="7" borderId="47" xfId="0" applyNumberFormat="1" applyFont="1" applyFill="1" applyBorder="1" applyAlignment="1">
      <alignment horizontal="center" vertical="top"/>
    </xf>
    <xf numFmtId="49" fontId="4" fillId="2" borderId="11" xfId="0" applyNumberFormat="1" applyFont="1" applyFill="1" applyBorder="1" applyAlignment="1">
      <alignment horizontal="center" vertical="top"/>
    </xf>
    <xf numFmtId="166" fontId="4" fillId="9" borderId="5" xfId="0" applyNumberFormat="1" applyFont="1" applyFill="1" applyBorder="1" applyAlignment="1">
      <alignment horizontal="center" vertical="top"/>
    </xf>
    <xf numFmtId="166" fontId="4" fillId="9" borderId="9" xfId="0" applyNumberFormat="1" applyFont="1" applyFill="1" applyBorder="1" applyAlignment="1">
      <alignment horizontal="center" vertical="top"/>
    </xf>
    <xf numFmtId="166" fontId="4" fillId="2" borderId="25" xfId="0" applyNumberFormat="1" applyFont="1" applyFill="1" applyBorder="1" applyAlignment="1">
      <alignment horizontal="center" vertical="top"/>
    </xf>
    <xf numFmtId="166" fontId="4" fillId="2" borderId="30" xfId="0" applyNumberFormat="1" applyFont="1" applyFill="1" applyBorder="1" applyAlignment="1">
      <alignment horizontal="center" vertical="top"/>
    </xf>
    <xf numFmtId="166" fontId="4" fillId="7" borderId="42" xfId="0" applyNumberFormat="1" applyFont="1" applyFill="1" applyBorder="1" applyAlignment="1">
      <alignment horizontal="center" vertical="top"/>
    </xf>
    <xf numFmtId="166" fontId="4" fillId="7" borderId="57" xfId="0" applyNumberFormat="1" applyFont="1" applyFill="1" applyBorder="1" applyAlignment="1">
      <alignment horizontal="center" vertical="top"/>
    </xf>
    <xf numFmtId="49" fontId="4" fillId="7" borderId="49" xfId="0" applyNumberFormat="1" applyFont="1" applyFill="1" applyBorder="1" applyAlignment="1">
      <alignment horizontal="center" vertical="top"/>
    </xf>
    <xf numFmtId="166" fontId="2" fillId="7" borderId="20" xfId="0" applyNumberFormat="1" applyFont="1" applyFill="1" applyBorder="1" applyAlignment="1">
      <alignment horizontal="center" vertical="top" textRotation="90" wrapText="1"/>
    </xf>
    <xf numFmtId="166" fontId="3" fillId="3" borderId="20" xfId="0" applyNumberFormat="1" applyFont="1" applyFill="1" applyBorder="1" applyAlignment="1">
      <alignment vertical="top" wrapText="1"/>
    </xf>
    <xf numFmtId="166" fontId="3" fillId="7" borderId="11" xfId="0" applyNumberFormat="1" applyFont="1" applyFill="1" applyBorder="1" applyAlignment="1">
      <alignment horizontal="center" vertical="center" textRotation="90" wrapText="1"/>
    </xf>
    <xf numFmtId="166" fontId="3" fillId="7" borderId="48" xfId="0" applyNumberFormat="1" applyFont="1" applyFill="1" applyBorder="1" applyAlignment="1">
      <alignment vertical="top" wrapText="1"/>
    </xf>
    <xf numFmtId="166" fontId="4" fillId="8" borderId="69" xfId="0" applyNumberFormat="1" applyFont="1" applyFill="1" applyBorder="1" applyAlignment="1">
      <alignment horizontal="center" vertical="top" wrapText="1"/>
    </xf>
    <xf numFmtId="166" fontId="4" fillId="8" borderId="64" xfId="0" applyNumberFormat="1" applyFont="1" applyFill="1" applyBorder="1" applyAlignment="1">
      <alignment horizontal="center" vertical="top" wrapText="1"/>
    </xf>
    <xf numFmtId="166" fontId="3" fillId="7" borderId="69" xfId="0" applyNumberFormat="1" applyFont="1" applyFill="1" applyBorder="1" applyAlignment="1">
      <alignment horizontal="center" vertical="top" wrapText="1"/>
    </xf>
    <xf numFmtId="0" fontId="0" fillId="0" borderId="52" xfId="0" applyBorder="1" applyAlignment="1">
      <alignment horizontal="left" vertical="top" wrapText="1"/>
    </xf>
    <xf numFmtId="3" fontId="3" fillId="0" borderId="0" xfId="0" applyNumberFormat="1" applyFont="1" applyFill="1" applyBorder="1" applyAlignment="1">
      <alignment horizontal="left" vertical="top" wrapText="1"/>
    </xf>
    <xf numFmtId="0" fontId="0" fillId="0" borderId="0" xfId="0" applyAlignment="1">
      <alignment horizontal="left" vertical="top" wrapText="1"/>
    </xf>
    <xf numFmtId="166" fontId="3" fillId="0" borderId="69" xfId="0" applyNumberFormat="1" applyFont="1" applyBorder="1" applyAlignment="1">
      <alignment horizontal="center" vertical="top" wrapText="1"/>
    </xf>
    <xf numFmtId="166" fontId="3" fillId="8" borderId="69" xfId="0" applyNumberFormat="1" applyFont="1" applyFill="1" applyBorder="1" applyAlignment="1">
      <alignment horizontal="center" vertical="top" wrapText="1"/>
    </xf>
    <xf numFmtId="166" fontId="4" fillId="5" borderId="69" xfId="0" applyNumberFormat="1" applyFont="1" applyFill="1" applyBorder="1" applyAlignment="1">
      <alignment horizontal="center" vertical="top" wrapText="1"/>
    </xf>
    <xf numFmtId="166" fontId="4" fillId="5" borderId="64" xfId="0" applyNumberFormat="1" applyFont="1" applyFill="1" applyBorder="1" applyAlignment="1">
      <alignment horizontal="center" vertical="top" wrapText="1"/>
    </xf>
    <xf numFmtId="0" fontId="4" fillId="0" borderId="0" xfId="0" applyNumberFormat="1" applyFont="1" applyAlignment="1">
      <alignment horizontal="center" vertical="top"/>
    </xf>
    <xf numFmtId="3" fontId="3" fillId="0" borderId="0" xfId="0" applyNumberFormat="1" applyFont="1" applyAlignment="1">
      <alignment horizontal="left" vertical="top" wrapText="1"/>
    </xf>
    <xf numFmtId="0" fontId="0" fillId="7" borderId="28" xfId="0" applyFont="1" applyFill="1" applyBorder="1" applyAlignment="1">
      <alignment horizontal="center" vertical="top" textRotation="90" wrapText="1"/>
    </xf>
    <xf numFmtId="166" fontId="4" fillId="7" borderId="18" xfId="0" applyNumberFormat="1" applyFont="1" applyFill="1" applyBorder="1" applyAlignment="1">
      <alignment horizontal="center" vertical="top"/>
    </xf>
    <xf numFmtId="3" fontId="3" fillId="0" borderId="20" xfId="0" applyNumberFormat="1" applyFont="1" applyFill="1" applyBorder="1" applyAlignment="1">
      <alignment horizontal="center" vertical="top"/>
    </xf>
    <xf numFmtId="3" fontId="3" fillId="0" borderId="28" xfId="0" applyNumberFormat="1" applyFont="1" applyFill="1" applyBorder="1" applyAlignment="1">
      <alignment horizontal="center" vertical="top"/>
    </xf>
    <xf numFmtId="3" fontId="3" fillId="7" borderId="82" xfId="0" applyNumberFormat="1" applyFont="1" applyFill="1" applyBorder="1" applyAlignment="1">
      <alignment horizontal="center" vertical="top"/>
    </xf>
    <xf numFmtId="3" fontId="3" fillId="7" borderId="21" xfId="0" applyNumberFormat="1" applyFont="1" applyFill="1" applyBorder="1" applyAlignment="1">
      <alignment horizontal="center" vertical="top"/>
    </xf>
    <xf numFmtId="3" fontId="3" fillId="7" borderId="83" xfId="0" applyNumberFormat="1" applyFont="1" applyFill="1" applyBorder="1" applyAlignment="1">
      <alignment horizontal="center" vertical="top"/>
    </xf>
    <xf numFmtId="166" fontId="4" fillId="7" borderId="11" xfId="0" applyNumberFormat="1" applyFont="1" applyFill="1" applyBorder="1" applyAlignment="1">
      <alignment horizontal="center" vertical="center" wrapText="1"/>
    </xf>
    <xf numFmtId="166" fontId="3" fillId="2" borderId="32" xfId="0" applyNumberFormat="1" applyFont="1" applyFill="1" applyBorder="1" applyAlignment="1">
      <alignment horizontal="center" vertical="top" wrapText="1"/>
    </xf>
    <xf numFmtId="0" fontId="3" fillId="7" borderId="5" xfId="0" applyFont="1" applyFill="1" applyBorder="1" applyAlignment="1">
      <alignment vertical="top" wrapText="1"/>
    </xf>
    <xf numFmtId="166" fontId="4" fillId="8" borderId="53" xfId="0" applyNumberFormat="1" applyFont="1" applyFill="1" applyBorder="1" applyAlignment="1">
      <alignment horizontal="center" vertical="top"/>
    </xf>
    <xf numFmtId="3" fontId="26" fillId="7" borderId="61" xfId="0" applyNumberFormat="1" applyFont="1" applyFill="1" applyBorder="1" applyAlignment="1">
      <alignment horizontal="center" vertical="top" wrapText="1"/>
    </xf>
    <xf numFmtId="3" fontId="26" fillId="7" borderId="0" xfId="0" applyNumberFormat="1" applyFont="1" applyFill="1" applyBorder="1" applyAlignment="1">
      <alignment horizontal="center" vertical="top" wrapText="1"/>
    </xf>
    <xf numFmtId="3" fontId="7" fillId="7" borderId="57" xfId="0" applyNumberFormat="1" applyFont="1" applyFill="1" applyBorder="1" applyAlignment="1">
      <alignment horizontal="center" vertical="top" wrapText="1"/>
    </xf>
    <xf numFmtId="3" fontId="3" fillId="0" borderId="52" xfId="0" applyNumberFormat="1" applyFont="1" applyFill="1" applyBorder="1" applyAlignment="1">
      <alignment horizontal="center" vertical="top"/>
    </xf>
    <xf numFmtId="3" fontId="3" fillId="7" borderId="110" xfId="0" applyNumberFormat="1" applyFont="1" applyFill="1" applyBorder="1" applyAlignment="1">
      <alignment horizontal="center" vertical="top" wrapText="1"/>
    </xf>
    <xf numFmtId="3" fontId="3" fillId="7" borderId="100" xfId="0" applyNumberFormat="1" applyFont="1" applyFill="1" applyBorder="1" applyAlignment="1">
      <alignment horizontal="center" vertical="top" wrapText="1"/>
    </xf>
    <xf numFmtId="3" fontId="3" fillId="7" borderId="61" xfId="0" applyNumberFormat="1" applyFont="1" applyFill="1" applyBorder="1" applyAlignment="1">
      <alignment horizontal="center" vertical="top" wrapText="1"/>
    </xf>
    <xf numFmtId="3" fontId="3" fillId="7" borderId="77" xfId="0" applyNumberFormat="1" applyFont="1" applyFill="1" applyBorder="1" applyAlignment="1">
      <alignment horizontal="center" vertical="top" wrapText="1"/>
    </xf>
    <xf numFmtId="3" fontId="26" fillId="7" borderId="61" xfId="0" applyNumberFormat="1" applyFont="1" applyFill="1" applyBorder="1" applyAlignment="1">
      <alignment horizontal="center" vertical="top"/>
    </xf>
    <xf numFmtId="3" fontId="3" fillId="7" borderId="61" xfId="0" applyNumberFormat="1" applyFont="1" applyFill="1" applyBorder="1" applyAlignment="1">
      <alignment horizontal="center" vertical="top"/>
    </xf>
    <xf numFmtId="3" fontId="3" fillId="0" borderId="77" xfId="0" applyNumberFormat="1" applyFont="1" applyFill="1" applyBorder="1" applyAlignment="1">
      <alignment horizontal="center" vertical="top"/>
    </xf>
    <xf numFmtId="3" fontId="3" fillId="0" borderId="75" xfId="0" applyNumberFormat="1" applyFont="1" applyFill="1" applyBorder="1" applyAlignment="1">
      <alignment horizontal="center" vertical="top"/>
    </xf>
    <xf numFmtId="3" fontId="3" fillId="7" borderId="52" xfId="0" applyNumberFormat="1" applyFont="1" applyFill="1" applyBorder="1" applyAlignment="1">
      <alignment horizontal="center" vertical="top" wrapText="1"/>
    </xf>
    <xf numFmtId="3" fontId="3" fillId="7" borderId="0" xfId="0" applyNumberFormat="1" applyFont="1" applyFill="1" applyBorder="1" applyAlignment="1">
      <alignment horizontal="center" vertical="top" wrapText="1"/>
    </xf>
    <xf numFmtId="3" fontId="3" fillId="3" borderId="35" xfId="0" applyNumberFormat="1" applyFont="1" applyFill="1" applyBorder="1" applyAlignment="1">
      <alignment horizontal="center" vertical="top"/>
    </xf>
    <xf numFmtId="3" fontId="3" fillId="3" borderId="61" xfId="0" applyNumberFormat="1" applyFont="1" applyFill="1" applyBorder="1" applyAlignment="1">
      <alignment horizontal="center" vertical="top" wrapText="1"/>
    </xf>
    <xf numFmtId="3" fontId="26" fillId="7" borderId="0" xfId="1" applyNumberFormat="1" applyFont="1" applyFill="1" applyBorder="1" applyAlignment="1">
      <alignment horizontal="center" vertical="top" wrapText="1"/>
    </xf>
    <xf numFmtId="166" fontId="3" fillId="0" borderId="52" xfId="0" applyNumberFormat="1" applyFont="1" applyBorder="1" applyAlignment="1">
      <alignment vertical="top"/>
    </xf>
    <xf numFmtId="166" fontId="3" fillId="7" borderId="119" xfId="0" applyNumberFormat="1" applyFont="1" applyFill="1" applyBorder="1" applyAlignment="1">
      <alignment vertical="top"/>
    </xf>
    <xf numFmtId="166" fontId="3" fillId="0" borderId="49" xfId="0" applyNumberFormat="1" applyFont="1" applyFill="1" applyBorder="1" applyAlignment="1">
      <alignment horizontal="center" vertical="top"/>
    </xf>
    <xf numFmtId="3" fontId="3" fillId="0" borderId="119" xfId="0" applyNumberFormat="1" applyFont="1" applyFill="1" applyBorder="1" applyAlignment="1">
      <alignment horizontal="center" vertical="top"/>
    </xf>
    <xf numFmtId="166" fontId="3" fillId="7" borderId="32" xfId="0" applyNumberFormat="1" applyFont="1" applyFill="1" applyBorder="1" applyAlignment="1">
      <alignment horizontal="center" vertical="top"/>
    </xf>
    <xf numFmtId="3" fontId="3" fillId="0" borderId="64" xfId="0" applyNumberFormat="1" applyFont="1" applyFill="1" applyBorder="1" applyAlignment="1">
      <alignment horizontal="center" vertical="top"/>
    </xf>
    <xf numFmtId="3" fontId="3" fillId="0" borderId="61" xfId="0" applyNumberFormat="1" applyFont="1" applyFill="1" applyBorder="1" applyAlignment="1">
      <alignment horizontal="center" vertical="top"/>
    </xf>
    <xf numFmtId="166" fontId="3" fillId="0" borderId="52" xfId="0" applyNumberFormat="1" applyFont="1" applyFill="1" applyBorder="1" applyAlignment="1">
      <alignment horizontal="center" vertical="top"/>
    </xf>
    <xf numFmtId="166" fontId="3" fillId="0" borderId="77" xfId="0" applyNumberFormat="1" applyFont="1" applyFill="1" applyBorder="1" applyAlignment="1">
      <alignment horizontal="center" vertical="top"/>
    </xf>
    <xf numFmtId="166" fontId="3" fillId="0" borderId="61" xfId="0" applyNumberFormat="1" applyFont="1" applyFill="1" applyBorder="1" applyAlignment="1">
      <alignment horizontal="center" vertical="top"/>
    </xf>
    <xf numFmtId="49" fontId="3" fillId="0" borderId="100" xfId="0" applyNumberFormat="1" applyFont="1" applyFill="1" applyBorder="1" applyAlignment="1">
      <alignment horizontal="center" vertical="top"/>
    </xf>
    <xf numFmtId="166" fontId="3" fillId="0" borderId="121" xfId="0" applyNumberFormat="1" applyFont="1" applyFill="1" applyBorder="1" applyAlignment="1">
      <alignment horizontal="center" vertical="top"/>
    </xf>
    <xf numFmtId="166" fontId="3" fillId="7" borderId="124" xfId="0" applyNumberFormat="1" applyFont="1" applyFill="1" applyBorder="1" applyAlignment="1">
      <alignment horizontal="center" vertical="top"/>
    </xf>
    <xf numFmtId="166" fontId="7" fillId="7" borderId="32" xfId="0" applyNumberFormat="1" applyFont="1" applyFill="1" applyBorder="1" applyAlignment="1">
      <alignment horizontal="center" vertical="top" wrapText="1"/>
    </xf>
    <xf numFmtId="0" fontId="43" fillId="0" borderId="0" xfId="0" applyFont="1" applyAlignment="1">
      <alignment horizontal="left" vertical="top" wrapText="1"/>
    </xf>
    <xf numFmtId="0" fontId="0" fillId="0" borderId="0" xfId="0" applyAlignment="1">
      <alignment horizontal="left" vertical="top"/>
    </xf>
    <xf numFmtId="0" fontId="4" fillId="0" borderId="0" xfId="0" applyFont="1" applyBorder="1" applyAlignment="1">
      <alignment horizontal="right" vertical="top"/>
    </xf>
    <xf numFmtId="3" fontId="26" fillId="0" borderId="26" xfId="0" applyNumberFormat="1" applyFont="1" applyBorder="1" applyAlignment="1">
      <alignment vertical="top"/>
    </xf>
    <xf numFmtId="0" fontId="3" fillId="0" borderId="65" xfId="0" applyFont="1" applyBorder="1" applyAlignment="1">
      <alignment horizontal="center" vertical="center" textRotation="90" wrapText="1"/>
    </xf>
    <xf numFmtId="3" fontId="26" fillId="0" borderId="31" xfId="0" applyNumberFormat="1" applyFont="1" applyBorder="1" applyAlignment="1">
      <alignment vertical="top"/>
    </xf>
    <xf numFmtId="49" fontId="3" fillId="7" borderId="102" xfId="0" applyNumberFormat="1" applyFont="1" applyFill="1" applyBorder="1" applyAlignment="1">
      <alignment horizontal="center" vertical="top"/>
    </xf>
    <xf numFmtId="3" fontId="3" fillId="7" borderId="92" xfId="0" applyNumberFormat="1" applyFont="1" applyFill="1" applyBorder="1" applyAlignment="1">
      <alignment horizontal="center" vertical="top" wrapText="1"/>
    </xf>
    <xf numFmtId="3" fontId="7" fillId="7" borderId="47" xfId="0" applyNumberFormat="1" applyFont="1" applyFill="1" applyBorder="1" applyAlignment="1">
      <alignment horizontal="center" vertical="top" wrapText="1"/>
    </xf>
    <xf numFmtId="3" fontId="7" fillId="7" borderId="35" xfId="0" applyNumberFormat="1" applyFont="1" applyFill="1" applyBorder="1" applyAlignment="1">
      <alignment horizontal="center" vertical="center" wrapText="1"/>
    </xf>
    <xf numFmtId="3" fontId="16" fillId="7" borderId="47" xfId="0" applyNumberFormat="1" applyFont="1" applyFill="1" applyBorder="1" applyAlignment="1">
      <alignment horizontal="center" vertical="top"/>
    </xf>
    <xf numFmtId="3" fontId="16" fillId="7" borderId="49" xfId="0" applyNumberFormat="1" applyFont="1" applyFill="1" applyBorder="1" applyAlignment="1">
      <alignment horizontal="center" vertical="top"/>
    </xf>
    <xf numFmtId="3" fontId="26" fillId="7" borderId="18" xfId="0" applyNumberFormat="1" applyFont="1" applyFill="1" applyBorder="1" applyAlignment="1">
      <alignment horizontal="center" vertical="top" wrapText="1"/>
    </xf>
    <xf numFmtId="3" fontId="3" fillId="0" borderId="26" xfId="0" applyNumberFormat="1" applyFont="1" applyFill="1" applyBorder="1" applyAlignment="1">
      <alignment horizontal="center" vertical="top"/>
    </xf>
    <xf numFmtId="3" fontId="26" fillId="7" borderId="18" xfId="1" applyNumberFormat="1" applyFont="1" applyFill="1" applyBorder="1" applyAlignment="1">
      <alignment horizontal="center" vertical="top" wrapText="1"/>
    </xf>
    <xf numFmtId="165" fontId="3" fillId="7" borderId="11" xfId="0" applyNumberFormat="1" applyFont="1" applyFill="1" applyBorder="1" applyAlignment="1">
      <alignment horizontal="center" vertical="top"/>
    </xf>
    <xf numFmtId="165" fontId="3" fillId="7" borderId="28" xfId="0" applyNumberFormat="1" applyFont="1" applyFill="1" applyBorder="1" applyAlignment="1">
      <alignment horizontal="center" vertical="top"/>
    </xf>
    <xf numFmtId="166" fontId="4" fillId="8" borderId="30" xfId="0" applyNumberFormat="1" applyFont="1" applyFill="1" applyBorder="1" applyAlignment="1">
      <alignment horizontal="center" vertical="top"/>
    </xf>
    <xf numFmtId="166" fontId="3" fillId="7" borderId="11" xfId="0" applyNumberFormat="1" applyFont="1" applyFill="1" applyBorder="1" applyAlignment="1">
      <alignment horizontal="center" vertical="center" wrapText="1"/>
    </xf>
    <xf numFmtId="166" fontId="3" fillId="7" borderId="28" xfId="0" applyNumberFormat="1" applyFont="1" applyFill="1" applyBorder="1" applyAlignment="1">
      <alignment horizontal="center" vertical="top" wrapText="1"/>
    </xf>
    <xf numFmtId="166" fontId="4" fillId="3" borderId="71" xfId="0" applyNumberFormat="1" applyFont="1" applyFill="1" applyBorder="1" applyAlignment="1">
      <alignment horizontal="center" vertical="top"/>
    </xf>
    <xf numFmtId="166" fontId="4" fillId="2" borderId="55" xfId="0" applyNumberFormat="1" applyFont="1" applyFill="1" applyBorder="1" applyAlignment="1">
      <alignment horizontal="center" vertical="top"/>
    </xf>
    <xf numFmtId="165" fontId="3" fillId="7" borderId="34" xfId="0" applyNumberFormat="1" applyFont="1" applyFill="1" applyBorder="1" applyAlignment="1">
      <alignment horizontal="center" vertical="top"/>
    </xf>
    <xf numFmtId="165" fontId="3" fillId="7" borderId="66" xfId="0" applyNumberFormat="1" applyFont="1" applyFill="1" applyBorder="1" applyAlignment="1">
      <alignment horizontal="center" vertical="top"/>
    </xf>
    <xf numFmtId="166" fontId="3" fillId="7" borderId="34" xfId="0" applyNumberFormat="1" applyFont="1" applyFill="1" applyBorder="1" applyAlignment="1">
      <alignment horizontal="center"/>
    </xf>
    <xf numFmtId="166" fontId="3" fillId="7" borderId="66" xfId="0" applyNumberFormat="1" applyFont="1" applyFill="1" applyBorder="1" applyAlignment="1">
      <alignment horizontal="center"/>
    </xf>
    <xf numFmtId="166" fontId="3" fillId="7" borderId="34" xfId="0" applyNumberFormat="1" applyFont="1" applyFill="1" applyBorder="1" applyAlignment="1">
      <alignment horizontal="right" vertical="top" wrapText="1"/>
    </xf>
    <xf numFmtId="166" fontId="3" fillId="7" borderId="66" xfId="1" applyNumberFormat="1" applyFont="1" applyFill="1" applyBorder="1" applyAlignment="1">
      <alignment horizontal="center" vertical="top"/>
    </xf>
    <xf numFmtId="0" fontId="3" fillId="7" borderId="77" xfId="0" applyFont="1" applyFill="1" applyBorder="1" applyAlignment="1">
      <alignment vertical="top"/>
    </xf>
    <xf numFmtId="0" fontId="3" fillId="7" borderId="48" xfId="0" applyFont="1" applyFill="1" applyBorder="1" applyAlignment="1">
      <alignment horizontal="left" vertical="top" wrapText="1"/>
    </xf>
    <xf numFmtId="166" fontId="26" fillId="7" borderId="46" xfId="0" applyNumberFormat="1" applyFont="1" applyFill="1" applyBorder="1" applyAlignment="1">
      <alignment horizontal="left" vertical="top" wrapText="1"/>
    </xf>
    <xf numFmtId="0" fontId="30" fillId="7" borderId="19" xfId="0" applyFont="1" applyFill="1" applyBorder="1" applyAlignment="1">
      <alignment vertical="top" wrapText="1"/>
    </xf>
    <xf numFmtId="166" fontId="26" fillId="7" borderId="97" xfId="0" applyNumberFormat="1" applyFont="1" applyFill="1" applyBorder="1" applyAlignment="1">
      <alignment horizontal="left" vertical="top" wrapText="1"/>
    </xf>
    <xf numFmtId="0" fontId="26" fillId="7" borderId="19" xfId="0" applyFont="1" applyFill="1" applyBorder="1" applyAlignment="1">
      <alignment horizontal="left" vertical="top" wrapText="1"/>
    </xf>
    <xf numFmtId="166" fontId="26" fillId="7" borderId="48" xfId="0" applyNumberFormat="1" applyFont="1" applyFill="1" applyBorder="1" applyAlignment="1">
      <alignment horizontal="left" vertical="top" wrapText="1"/>
    </xf>
    <xf numFmtId="166" fontId="30" fillId="7" borderId="19" xfId="0" applyNumberFormat="1" applyFont="1" applyFill="1" applyBorder="1" applyAlignment="1">
      <alignment horizontal="left" vertical="top" wrapText="1"/>
    </xf>
    <xf numFmtId="166" fontId="3" fillId="7" borderId="19" xfId="0" applyNumberFormat="1" applyFont="1" applyFill="1" applyBorder="1" applyAlignment="1">
      <alignment vertical="top" wrapText="1"/>
    </xf>
    <xf numFmtId="166" fontId="21" fillId="7" borderId="53" xfId="0" applyNumberFormat="1" applyFont="1" applyFill="1" applyBorder="1" applyAlignment="1">
      <alignment horizontal="left" vertical="top" wrapText="1"/>
    </xf>
    <xf numFmtId="166" fontId="3" fillId="7" borderId="19" xfId="0" applyNumberFormat="1" applyFont="1" applyFill="1" applyBorder="1" applyAlignment="1">
      <alignment horizontal="left" vertical="top" wrapText="1"/>
    </xf>
    <xf numFmtId="0" fontId="3" fillId="7" borderId="99" xfId="0" applyFont="1" applyFill="1" applyBorder="1" applyAlignment="1">
      <alignment horizontal="left" vertical="top" wrapText="1"/>
    </xf>
    <xf numFmtId="0" fontId="3" fillId="7" borderId="97" xfId="0" applyFont="1" applyFill="1" applyBorder="1" applyAlignment="1">
      <alignment horizontal="left" vertical="top" wrapText="1"/>
    </xf>
    <xf numFmtId="166" fontId="21" fillId="7" borderId="19" xfId="0" applyNumberFormat="1" applyFont="1" applyFill="1" applyBorder="1" applyAlignment="1">
      <alignment vertical="top" wrapText="1"/>
    </xf>
    <xf numFmtId="0" fontId="33" fillId="7" borderId="46" xfId="0" applyFont="1" applyFill="1" applyBorder="1" applyAlignment="1">
      <alignment vertical="top" wrapText="1"/>
    </xf>
    <xf numFmtId="0" fontId="33" fillId="7" borderId="48" xfId="0" applyFont="1" applyFill="1" applyBorder="1" applyAlignment="1">
      <alignment vertical="top" wrapText="1"/>
    </xf>
    <xf numFmtId="0" fontId="26" fillId="7" borderId="46" xfId="0" applyFont="1" applyFill="1" applyBorder="1" applyAlignment="1">
      <alignment vertical="top" wrapText="1"/>
    </xf>
    <xf numFmtId="0" fontId="26" fillId="7" borderId="19" xfId="0" applyFont="1" applyFill="1" applyBorder="1" applyAlignment="1">
      <alignment vertical="top" wrapText="1"/>
    </xf>
    <xf numFmtId="0" fontId="26" fillId="7" borderId="48" xfId="0" applyFont="1" applyFill="1" applyBorder="1" applyAlignment="1">
      <alignment vertical="top" wrapText="1"/>
    </xf>
    <xf numFmtId="166" fontId="3" fillId="7" borderId="41" xfId="0" applyNumberFormat="1" applyFont="1" applyFill="1" applyBorder="1" applyAlignment="1">
      <alignment horizontal="left" vertical="top" wrapText="1"/>
    </xf>
    <xf numFmtId="0" fontId="0" fillId="7" borderId="48" xfId="0" applyFill="1" applyBorder="1" applyAlignment="1">
      <alignment horizontal="left" vertical="top" wrapText="1"/>
    </xf>
    <xf numFmtId="166" fontId="3" fillId="7" borderId="97" xfId="0" applyNumberFormat="1" applyFont="1" applyFill="1" applyBorder="1" applyAlignment="1">
      <alignment horizontal="left" vertical="top" wrapText="1"/>
    </xf>
    <xf numFmtId="0" fontId="3" fillId="7" borderId="19" xfId="0" applyFont="1" applyFill="1" applyBorder="1" applyAlignment="1">
      <alignment horizontal="left" vertical="top" wrapText="1"/>
    </xf>
    <xf numFmtId="166" fontId="3" fillId="7" borderId="46" xfId="0" applyNumberFormat="1" applyFont="1" applyFill="1" applyBorder="1" applyAlignment="1">
      <alignment horizontal="left" vertical="top" wrapText="1"/>
    </xf>
    <xf numFmtId="166" fontId="3" fillId="3" borderId="62" xfId="0" applyNumberFormat="1" applyFont="1" applyFill="1" applyBorder="1" applyAlignment="1">
      <alignment vertical="top" wrapText="1"/>
    </xf>
    <xf numFmtId="166" fontId="3" fillId="7" borderId="41" xfId="0" applyNumberFormat="1" applyFont="1" applyFill="1" applyBorder="1" applyAlignment="1">
      <alignment vertical="top" wrapText="1"/>
    </xf>
    <xf numFmtId="166" fontId="21" fillId="3" borderId="19" xfId="0" applyNumberFormat="1" applyFont="1" applyFill="1" applyBorder="1" applyAlignment="1">
      <alignment horizontal="left" vertical="top" wrapText="1"/>
    </xf>
    <xf numFmtId="166" fontId="3" fillId="3" borderId="46" xfId="0" applyNumberFormat="1" applyFont="1" applyFill="1" applyBorder="1" applyAlignment="1">
      <alignment horizontal="left" vertical="top" wrapText="1"/>
    </xf>
    <xf numFmtId="166" fontId="3" fillId="0" borderId="19" xfId="0" applyNumberFormat="1" applyFont="1" applyFill="1" applyBorder="1" applyAlignment="1">
      <alignment vertical="top" wrapText="1"/>
    </xf>
    <xf numFmtId="166" fontId="26" fillId="7" borderId="48" xfId="0" applyNumberFormat="1" applyFont="1" applyFill="1" applyBorder="1" applyAlignment="1">
      <alignment vertical="top" wrapText="1"/>
    </xf>
    <xf numFmtId="166" fontId="26" fillId="7" borderId="46" xfId="0" applyNumberFormat="1" applyFont="1" applyFill="1" applyBorder="1" applyAlignment="1">
      <alignment vertical="top" wrapText="1"/>
    </xf>
    <xf numFmtId="165" fontId="3" fillId="7" borderId="44" xfId="0" applyNumberFormat="1" applyFont="1" applyFill="1" applyBorder="1" applyAlignment="1">
      <alignment horizontal="center" vertical="top"/>
    </xf>
    <xf numFmtId="165" fontId="3" fillId="7" borderId="54" xfId="0" applyNumberFormat="1" applyFont="1" applyFill="1" applyBorder="1" applyAlignment="1">
      <alignment horizontal="center" vertical="top"/>
    </xf>
    <xf numFmtId="166" fontId="3" fillId="0" borderId="44" xfId="0" applyNumberFormat="1" applyFont="1" applyBorder="1" applyAlignment="1">
      <alignment vertical="top"/>
    </xf>
    <xf numFmtId="3" fontId="3" fillId="7" borderId="124" xfId="0" applyNumberFormat="1" applyFont="1" applyFill="1" applyBorder="1" applyAlignment="1">
      <alignment horizontal="center" vertical="top"/>
    </xf>
    <xf numFmtId="0" fontId="3" fillId="7" borderId="47" xfId="0" applyFont="1" applyFill="1" applyBorder="1" applyAlignment="1">
      <alignment horizontal="right" vertical="center"/>
    </xf>
    <xf numFmtId="0" fontId="31" fillId="7" borderId="35" xfId="0" applyFont="1" applyFill="1" applyBorder="1" applyAlignment="1">
      <alignment horizontal="right" vertical="center"/>
    </xf>
    <xf numFmtId="3" fontId="3" fillId="7" borderId="115" xfId="0" applyNumberFormat="1" applyFont="1" applyFill="1" applyBorder="1" applyAlignment="1">
      <alignment horizontal="center" vertical="top"/>
    </xf>
    <xf numFmtId="166" fontId="3" fillId="0" borderId="26" xfId="0" applyNumberFormat="1" applyFont="1" applyBorder="1" applyAlignment="1">
      <alignment vertical="top"/>
    </xf>
    <xf numFmtId="166" fontId="3" fillId="7" borderId="27" xfId="0" applyNumberFormat="1" applyFont="1" applyFill="1" applyBorder="1" applyAlignment="1">
      <alignment vertical="top"/>
    </xf>
    <xf numFmtId="3" fontId="3" fillId="3" borderId="18" xfId="0" applyNumberFormat="1" applyFont="1" applyFill="1" applyBorder="1" applyAlignment="1">
      <alignment horizontal="center" vertical="top" wrapText="1"/>
    </xf>
    <xf numFmtId="3" fontId="3" fillId="3" borderId="18" xfId="0" applyNumberFormat="1" applyFont="1" applyFill="1" applyBorder="1" applyAlignment="1">
      <alignment horizontal="center" vertical="top"/>
    </xf>
    <xf numFmtId="3" fontId="3" fillId="0" borderId="26" xfId="0" applyNumberFormat="1" applyFont="1" applyFill="1" applyBorder="1" applyAlignment="1">
      <alignment horizontal="center" vertical="top" wrapText="1"/>
    </xf>
    <xf numFmtId="166" fontId="3" fillId="0" borderId="11" xfId="0" applyNumberFormat="1" applyFont="1" applyBorder="1" applyAlignment="1">
      <alignment vertical="top"/>
    </xf>
    <xf numFmtId="166" fontId="3" fillId="3" borderId="18" xfId="0" applyNumberFormat="1" applyFont="1" applyFill="1" applyBorder="1" applyAlignment="1">
      <alignment horizontal="center" vertical="top"/>
    </xf>
    <xf numFmtId="166" fontId="3" fillId="3" borderId="25" xfId="0" applyNumberFormat="1" applyFont="1" applyFill="1" applyBorder="1" applyAlignment="1">
      <alignment horizontal="center" vertical="top"/>
    </xf>
    <xf numFmtId="0" fontId="31" fillId="7" borderId="11" xfId="0" applyFont="1" applyFill="1" applyBorder="1" applyAlignment="1">
      <alignment horizontal="right" vertical="center"/>
    </xf>
    <xf numFmtId="3" fontId="7" fillId="7" borderId="49" xfId="0" applyNumberFormat="1" applyFont="1" applyFill="1" applyBorder="1" applyAlignment="1">
      <alignment horizontal="center" vertical="top"/>
    </xf>
    <xf numFmtId="3" fontId="7" fillId="0" borderId="49" xfId="0" applyNumberFormat="1" applyFont="1" applyFill="1" applyBorder="1" applyAlignment="1">
      <alignment horizontal="center" vertical="top"/>
    </xf>
    <xf numFmtId="49" fontId="7" fillId="7" borderId="92" xfId="0" applyNumberFormat="1" applyFont="1" applyFill="1" applyBorder="1" applyAlignment="1">
      <alignment horizontal="center" vertical="top" wrapText="1"/>
    </xf>
    <xf numFmtId="49" fontId="7" fillId="7" borderId="18" xfId="0" applyNumberFormat="1" applyFont="1" applyFill="1" applyBorder="1" applyAlignment="1">
      <alignment horizontal="center" vertical="top" wrapText="1"/>
    </xf>
    <xf numFmtId="166" fontId="4" fillId="2" borderId="74" xfId="0" applyNumberFormat="1" applyFont="1" applyFill="1" applyBorder="1" applyAlignment="1">
      <alignment horizontal="center" vertical="top"/>
    </xf>
    <xf numFmtId="166" fontId="4" fillId="2" borderId="53" xfId="0" applyNumberFormat="1" applyFont="1" applyFill="1" applyBorder="1" applyAlignment="1">
      <alignment horizontal="center" vertical="top"/>
    </xf>
    <xf numFmtId="166" fontId="3" fillId="7" borderId="41" xfId="0" applyNumberFormat="1" applyFont="1" applyFill="1" applyBorder="1" applyAlignment="1">
      <alignment horizontal="center" vertical="top"/>
    </xf>
    <xf numFmtId="166" fontId="3" fillId="7" borderId="36" xfId="0" applyNumberFormat="1" applyFont="1" applyFill="1" applyBorder="1" applyAlignment="1">
      <alignment vertical="top" wrapText="1"/>
    </xf>
    <xf numFmtId="166" fontId="3" fillId="7" borderId="99" xfId="0" applyNumberFormat="1" applyFont="1" applyFill="1" applyBorder="1" applyAlignment="1">
      <alignment vertical="top" wrapText="1"/>
    </xf>
    <xf numFmtId="0" fontId="3" fillId="7" borderId="126" xfId="0" applyFont="1" applyFill="1" applyBorder="1" applyAlignment="1">
      <alignment horizontal="left" vertical="top" wrapText="1"/>
    </xf>
    <xf numFmtId="166" fontId="3" fillId="0" borderId="41" xfId="0" applyNumberFormat="1" applyFont="1" applyFill="1" applyBorder="1" applyAlignment="1">
      <alignment vertical="top" wrapText="1"/>
    </xf>
    <xf numFmtId="0" fontId="3" fillId="7" borderId="19" xfId="0" applyFont="1" applyFill="1" applyBorder="1" applyAlignment="1">
      <alignment vertical="top" wrapText="1"/>
    </xf>
    <xf numFmtId="166" fontId="3" fillId="7" borderId="97" xfId="0" applyNumberFormat="1" applyFont="1" applyFill="1" applyBorder="1" applyAlignment="1">
      <alignment vertical="top" wrapText="1"/>
    </xf>
    <xf numFmtId="166" fontId="4" fillId="8" borderId="44" xfId="0" applyNumberFormat="1" applyFont="1" applyFill="1" applyBorder="1" applyAlignment="1">
      <alignment horizontal="center" vertical="top"/>
    </xf>
    <xf numFmtId="166" fontId="4" fillId="2" borderId="33" xfId="0" applyNumberFormat="1" applyFont="1" applyFill="1" applyBorder="1" applyAlignment="1">
      <alignment horizontal="center" vertical="top"/>
    </xf>
    <xf numFmtId="166" fontId="4" fillId="9" borderId="33" xfId="0" applyNumberFormat="1" applyFont="1" applyFill="1" applyBorder="1" applyAlignment="1">
      <alignment horizontal="center" vertical="top"/>
    </xf>
    <xf numFmtId="166" fontId="4" fillId="5" borderId="73" xfId="0" applyNumberFormat="1" applyFont="1" applyFill="1" applyBorder="1" applyAlignment="1">
      <alignment horizontal="center" vertical="top"/>
    </xf>
    <xf numFmtId="166" fontId="4" fillId="5" borderId="56" xfId="0" applyNumberFormat="1" applyFont="1" applyFill="1" applyBorder="1" applyAlignment="1">
      <alignment horizontal="center" vertical="top"/>
    </xf>
    <xf numFmtId="166" fontId="4" fillId="9" borderId="30" xfId="0" applyNumberFormat="1" applyFont="1" applyFill="1" applyBorder="1" applyAlignment="1">
      <alignment horizontal="center" vertical="top"/>
    </xf>
    <xf numFmtId="166" fontId="4" fillId="5" borderId="4" xfId="0" applyNumberFormat="1" applyFont="1" applyFill="1" applyBorder="1" applyAlignment="1">
      <alignment horizontal="center" vertical="top"/>
    </xf>
    <xf numFmtId="166" fontId="3" fillId="0" borderId="46" xfId="0" applyNumberFormat="1" applyFont="1" applyFill="1" applyBorder="1" applyAlignment="1">
      <alignment horizontal="left" vertical="top" wrapText="1"/>
    </xf>
    <xf numFmtId="166" fontId="3" fillId="0" borderId="97" xfId="0" applyNumberFormat="1" applyFont="1" applyFill="1" applyBorder="1" applyAlignment="1">
      <alignment horizontal="left" vertical="top" wrapText="1"/>
    </xf>
    <xf numFmtId="166" fontId="3" fillId="7" borderId="120" xfId="0" applyNumberFormat="1" applyFont="1" applyFill="1" applyBorder="1" applyAlignment="1">
      <alignment horizontal="left" vertical="top" wrapText="1"/>
    </xf>
    <xf numFmtId="166" fontId="9" fillId="7" borderId="32" xfId="0" applyNumberFormat="1" applyFont="1" applyFill="1" applyBorder="1" applyAlignment="1">
      <alignment vertical="top" wrapText="1"/>
    </xf>
    <xf numFmtId="166" fontId="3" fillId="7" borderId="127" xfId="0" applyNumberFormat="1" applyFont="1" applyFill="1" applyBorder="1" applyAlignment="1">
      <alignment horizontal="left" vertical="top" wrapText="1"/>
    </xf>
    <xf numFmtId="166" fontId="3" fillId="0" borderId="26" xfId="0" applyNumberFormat="1" applyFont="1" applyFill="1" applyBorder="1" applyAlignment="1">
      <alignment horizontal="center" vertical="top"/>
    </xf>
    <xf numFmtId="166" fontId="3" fillId="0" borderId="27" xfId="0" applyNumberFormat="1" applyFont="1" applyFill="1" applyBorder="1" applyAlignment="1">
      <alignment horizontal="center" vertical="top"/>
    </xf>
    <xf numFmtId="166" fontId="7" fillId="7" borderId="31" xfId="0" applyNumberFormat="1" applyFont="1" applyFill="1" applyBorder="1" applyAlignment="1">
      <alignment horizontal="center" vertical="top" wrapText="1"/>
    </xf>
    <xf numFmtId="166" fontId="4" fillId="8" borderId="1" xfId="0" applyNumberFormat="1" applyFont="1" applyFill="1" applyBorder="1" applyAlignment="1">
      <alignment horizontal="center" vertical="top" wrapText="1"/>
    </xf>
    <xf numFmtId="166" fontId="3" fillId="7" borderId="1" xfId="0" applyNumberFormat="1" applyFont="1" applyFill="1" applyBorder="1" applyAlignment="1">
      <alignment horizontal="center" vertical="top" wrapText="1"/>
    </xf>
    <xf numFmtId="166" fontId="3" fillId="8" borderId="1" xfId="0" applyNumberFormat="1" applyFont="1" applyFill="1" applyBorder="1" applyAlignment="1">
      <alignment horizontal="center" vertical="top" wrapText="1"/>
    </xf>
    <xf numFmtId="166" fontId="4" fillId="5" borderId="1" xfId="0" applyNumberFormat="1" applyFont="1" applyFill="1" applyBorder="1" applyAlignment="1">
      <alignment horizontal="center" vertical="top" wrapText="1"/>
    </xf>
    <xf numFmtId="166" fontId="4" fillId="5" borderId="69" xfId="0" applyNumberFormat="1" applyFont="1" applyFill="1" applyBorder="1" applyAlignment="1">
      <alignment horizontal="center" vertical="top"/>
    </xf>
    <xf numFmtId="166" fontId="4" fillId="5" borderId="1" xfId="0" applyNumberFormat="1" applyFont="1" applyFill="1" applyBorder="1" applyAlignment="1">
      <alignment horizontal="center" vertical="top"/>
    </xf>
    <xf numFmtId="166" fontId="4" fillId="5" borderId="43" xfId="0" applyNumberFormat="1" applyFont="1" applyFill="1" applyBorder="1" applyAlignment="1">
      <alignment horizontal="center" vertical="top"/>
    </xf>
    <xf numFmtId="166" fontId="4" fillId="8" borderId="69" xfId="0" applyNumberFormat="1" applyFont="1" applyFill="1" applyBorder="1" applyAlignment="1">
      <alignment horizontal="center" vertical="top"/>
    </xf>
    <xf numFmtId="166" fontId="4" fillId="8" borderId="1" xfId="0" applyNumberFormat="1" applyFont="1" applyFill="1" applyBorder="1" applyAlignment="1">
      <alignment horizontal="center" vertical="top"/>
    </xf>
    <xf numFmtId="166" fontId="4" fillId="8" borderId="43" xfId="0" applyNumberFormat="1" applyFont="1" applyFill="1" applyBorder="1" applyAlignment="1">
      <alignment horizontal="center" vertical="top"/>
    </xf>
    <xf numFmtId="166" fontId="4" fillId="7" borderId="64" xfId="0" applyNumberFormat="1" applyFont="1" applyFill="1" applyBorder="1" applyAlignment="1">
      <alignment horizontal="center" vertical="top" wrapText="1"/>
    </xf>
    <xf numFmtId="166" fontId="4" fillId="7" borderId="43" xfId="0" applyNumberFormat="1" applyFont="1" applyFill="1" applyBorder="1" applyAlignment="1">
      <alignment horizontal="center" vertical="top"/>
    </xf>
    <xf numFmtId="166" fontId="3" fillId="8" borderId="69" xfId="0" applyNumberFormat="1" applyFont="1" applyFill="1" applyBorder="1" applyAlignment="1">
      <alignment horizontal="center" vertical="top"/>
    </xf>
    <xf numFmtId="166" fontId="3" fillId="8" borderId="1" xfId="0" applyNumberFormat="1" applyFont="1" applyFill="1" applyBorder="1" applyAlignment="1">
      <alignment horizontal="center" vertical="top"/>
    </xf>
    <xf numFmtId="166" fontId="4" fillId="11" borderId="74" xfId="0" applyNumberFormat="1" applyFont="1" applyFill="1" applyBorder="1" applyAlignment="1">
      <alignment horizontal="center" vertical="top" wrapText="1"/>
    </xf>
    <xf numFmtId="166" fontId="4" fillId="11" borderId="30" xfId="0" applyNumberFormat="1" applyFont="1" applyFill="1" applyBorder="1" applyAlignment="1">
      <alignment horizontal="center" vertical="top" wrapText="1"/>
    </xf>
    <xf numFmtId="166" fontId="4" fillId="11" borderId="32" xfId="0" applyNumberFormat="1" applyFont="1" applyFill="1" applyBorder="1" applyAlignment="1">
      <alignment horizontal="center" vertical="top" wrapText="1"/>
    </xf>
    <xf numFmtId="166" fontId="4" fillId="11" borderId="74" xfId="0" applyNumberFormat="1" applyFont="1" applyFill="1" applyBorder="1" applyAlignment="1">
      <alignment horizontal="center" vertical="top"/>
    </xf>
    <xf numFmtId="166" fontId="4" fillId="11" borderId="30" xfId="0" applyNumberFormat="1" applyFont="1" applyFill="1" applyBorder="1" applyAlignment="1">
      <alignment horizontal="center" vertical="top"/>
    </xf>
    <xf numFmtId="166" fontId="4" fillId="11" borderId="33" xfId="0" applyNumberFormat="1" applyFont="1" applyFill="1" applyBorder="1" applyAlignment="1">
      <alignment horizontal="center" vertical="top"/>
    </xf>
    <xf numFmtId="0" fontId="26" fillId="7" borderId="45" xfId="0" applyFont="1" applyFill="1" applyBorder="1" applyAlignment="1">
      <alignment horizontal="center" vertical="center" wrapText="1"/>
    </xf>
    <xf numFmtId="0" fontId="3" fillId="7" borderId="25" xfId="0" applyFont="1" applyFill="1" applyBorder="1" applyAlignment="1">
      <alignment horizontal="center" vertical="center" wrapText="1"/>
    </xf>
    <xf numFmtId="0" fontId="3" fillId="7" borderId="51" xfId="0" applyFont="1" applyFill="1" applyBorder="1" applyAlignment="1">
      <alignment horizontal="center" vertical="center" wrapText="1"/>
    </xf>
    <xf numFmtId="0" fontId="3" fillId="7" borderId="45" xfId="0" applyFont="1" applyFill="1" applyBorder="1" applyAlignment="1">
      <alignment horizontal="center" vertical="center" wrapText="1"/>
    </xf>
    <xf numFmtId="0" fontId="3" fillId="7" borderId="13" xfId="0" applyFont="1" applyFill="1" applyBorder="1" applyAlignment="1">
      <alignment horizontal="center" vertical="center" wrapText="1"/>
    </xf>
    <xf numFmtId="166" fontId="4" fillId="9" borderId="7" xfId="0" applyNumberFormat="1" applyFont="1" applyFill="1" applyBorder="1" applyAlignment="1">
      <alignment horizontal="center" vertical="top"/>
    </xf>
    <xf numFmtId="166" fontId="4" fillId="2" borderId="11" xfId="0" applyNumberFormat="1" applyFont="1" applyFill="1" applyBorder="1" applyAlignment="1">
      <alignment horizontal="center" vertical="top"/>
    </xf>
    <xf numFmtId="166" fontId="3" fillId="7" borderId="49" xfId="0" applyNumberFormat="1" applyFont="1" applyFill="1" applyBorder="1" applyAlignment="1">
      <alignment horizontal="left" vertical="top" wrapText="1"/>
    </xf>
    <xf numFmtId="166" fontId="4" fillId="7" borderId="11" xfId="0" applyNumberFormat="1" applyFont="1" applyFill="1" applyBorder="1" applyAlignment="1">
      <alignment horizontal="center" vertical="top" wrapText="1"/>
    </xf>
    <xf numFmtId="3" fontId="16" fillId="7" borderId="11" xfId="0" applyNumberFormat="1" applyFont="1" applyFill="1" applyBorder="1" applyAlignment="1">
      <alignment horizontal="center" vertical="top"/>
    </xf>
    <xf numFmtId="49" fontId="44" fillId="7" borderId="0" xfId="0" applyNumberFormat="1" applyFont="1" applyFill="1" applyBorder="1" applyAlignment="1">
      <alignment horizontal="center" vertical="top"/>
    </xf>
    <xf numFmtId="3" fontId="26" fillId="7" borderId="46" xfId="0" applyNumberFormat="1" applyFont="1" applyFill="1" applyBorder="1" applyAlignment="1">
      <alignment horizontal="center" vertical="top" wrapText="1"/>
    </xf>
    <xf numFmtId="3" fontId="16" fillId="7" borderId="11" xfId="0" applyNumberFormat="1" applyFont="1" applyFill="1" applyBorder="1" applyAlignment="1">
      <alignment horizontal="center" vertical="top" wrapText="1"/>
    </xf>
    <xf numFmtId="3" fontId="16" fillId="7" borderId="20" xfId="0" applyNumberFormat="1" applyFont="1" applyFill="1" applyBorder="1" applyAlignment="1">
      <alignment horizontal="center" vertical="top" wrapText="1"/>
    </xf>
    <xf numFmtId="3" fontId="16" fillId="7" borderId="35" xfId="0" applyNumberFormat="1" applyFont="1" applyFill="1" applyBorder="1" applyAlignment="1">
      <alignment horizontal="center" vertical="top"/>
    </xf>
    <xf numFmtId="166" fontId="3" fillId="7" borderId="49" xfId="0" applyNumberFormat="1" applyFont="1" applyFill="1" applyBorder="1" applyAlignment="1">
      <alignment horizontal="left" vertical="top" wrapText="1"/>
    </xf>
    <xf numFmtId="166" fontId="4" fillId="7" borderId="11" xfId="0" applyNumberFormat="1" applyFont="1" applyFill="1" applyBorder="1" applyAlignment="1">
      <alignment horizontal="center" vertical="top" wrapText="1"/>
    </xf>
    <xf numFmtId="0" fontId="3" fillId="7" borderId="0" xfId="0" applyFont="1" applyFill="1" applyBorder="1" applyAlignment="1">
      <alignment vertical="top" wrapText="1"/>
    </xf>
    <xf numFmtId="166" fontId="3" fillId="7" borderId="37" xfId="0" applyNumberFormat="1" applyFont="1" applyFill="1" applyBorder="1" applyAlignment="1">
      <alignment horizontal="left" vertical="top" wrapText="1"/>
    </xf>
    <xf numFmtId="0" fontId="16" fillId="0" borderId="0" xfId="0" applyFont="1" applyBorder="1" applyAlignment="1">
      <alignment vertical="top"/>
    </xf>
    <xf numFmtId="166" fontId="3" fillId="7" borderId="18" xfId="0" applyNumberFormat="1" applyFont="1" applyFill="1" applyBorder="1" applyAlignment="1">
      <alignment horizontal="center"/>
    </xf>
    <xf numFmtId="166" fontId="3" fillId="7" borderId="27" xfId="0" applyNumberFormat="1" applyFont="1" applyFill="1" applyBorder="1" applyAlignment="1">
      <alignment horizontal="center"/>
    </xf>
    <xf numFmtId="0" fontId="16" fillId="7" borderId="48" xfId="0" applyFont="1" applyFill="1" applyBorder="1" applyAlignment="1">
      <alignment horizontal="left" vertical="top" wrapText="1"/>
    </xf>
    <xf numFmtId="166" fontId="3" fillId="7" borderId="61" xfId="0" applyNumberFormat="1" applyFont="1" applyFill="1" applyBorder="1" applyAlignment="1">
      <alignment horizontal="center"/>
    </xf>
    <xf numFmtId="166" fontId="3" fillId="7" borderId="20" xfId="0" applyNumberFormat="1" applyFont="1" applyFill="1" applyBorder="1" applyAlignment="1">
      <alignment horizontal="center"/>
    </xf>
    <xf numFmtId="166" fontId="16" fillId="7" borderId="50" xfId="0" applyNumberFormat="1" applyFont="1" applyFill="1" applyBorder="1" applyAlignment="1">
      <alignment horizontal="center" vertical="top"/>
    </xf>
    <xf numFmtId="166" fontId="16" fillId="7" borderId="20" xfId="0" applyNumberFormat="1" applyFont="1" applyFill="1" applyBorder="1" applyAlignment="1">
      <alignment horizontal="center" vertical="top"/>
    </xf>
    <xf numFmtId="166" fontId="16" fillId="7" borderId="61" xfId="0" applyNumberFormat="1" applyFont="1" applyFill="1" applyBorder="1" applyAlignment="1">
      <alignment horizontal="center" vertical="top"/>
    </xf>
    <xf numFmtId="166" fontId="16" fillId="7" borderId="39" xfId="0" applyNumberFormat="1" applyFont="1" applyFill="1" applyBorder="1" applyAlignment="1">
      <alignment horizontal="center" vertical="top"/>
    </xf>
    <xf numFmtId="0" fontId="3" fillId="0" borderId="19" xfId="0" applyFont="1" applyBorder="1" applyAlignment="1">
      <alignment horizontal="left" vertical="top" wrapText="1"/>
    </xf>
    <xf numFmtId="0" fontId="16" fillId="0" borderId="19" xfId="0" applyFont="1" applyBorder="1" applyAlignment="1">
      <alignment horizontal="left" vertical="top" wrapText="1"/>
    </xf>
    <xf numFmtId="166" fontId="16" fillId="7" borderId="28" xfId="0" applyNumberFormat="1" applyFont="1" applyFill="1" applyBorder="1" applyAlignment="1">
      <alignment horizontal="center" vertical="top"/>
    </xf>
    <xf numFmtId="166" fontId="16" fillId="7" borderId="27" xfId="0" applyNumberFormat="1" applyFont="1" applyFill="1" applyBorder="1" applyAlignment="1">
      <alignment horizontal="center" vertical="top"/>
    </xf>
    <xf numFmtId="3" fontId="16" fillId="7" borderId="0" xfId="0" applyNumberFormat="1" applyFont="1" applyFill="1" applyBorder="1" applyAlignment="1">
      <alignment horizontal="center" vertical="top"/>
    </xf>
    <xf numFmtId="166" fontId="3" fillId="7" borderId="37" xfId="0" applyNumberFormat="1" applyFont="1" applyFill="1" applyBorder="1" applyAlignment="1">
      <alignment horizontal="left" vertical="top" wrapText="1"/>
    </xf>
    <xf numFmtId="166" fontId="26" fillId="7" borderId="37" xfId="0" applyNumberFormat="1" applyFont="1" applyFill="1" applyBorder="1" applyAlignment="1">
      <alignment horizontal="left" vertical="top" wrapText="1"/>
    </xf>
    <xf numFmtId="0" fontId="3" fillId="0" borderId="29" xfId="0" applyFont="1" applyBorder="1" applyAlignment="1">
      <alignment horizontal="left" vertical="top" wrapText="1"/>
    </xf>
    <xf numFmtId="49" fontId="4" fillId="7" borderId="11" xfId="0" applyNumberFormat="1" applyFont="1" applyFill="1" applyBorder="1" applyAlignment="1">
      <alignment horizontal="center" vertical="top"/>
    </xf>
    <xf numFmtId="166" fontId="3" fillId="7" borderId="11" xfId="0" applyNumberFormat="1" applyFont="1" applyFill="1" applyBorder="1" applyAlignment="1">
      <alignment vertical="top" wrapText="1"/>
    </xf>
    <xf numFmtId="166" fontId="3" fillId="2" borderId="72" xfId="0" applyNumberFormat="1" applyFont="1" applyFill="1" applyBorder="1" applyAlignment="1">
      <alignment horizontal="center" vertical="top" wrapText="1"/>
    </xf>
    <xf numFmtId="166" fontId="4" fillId="7" borderId="11" xfId="0" applyNumberFormat="1" applyFont="1" applyFill="1" applyBorder="1" applyAlignment="1">
      <alignment horizontal="center" vertical="top"/>
    </xf>
    <xf numFmtId="166" fontId="3" fillId="7" borderId="7" xfId="0" applyNumberFormat="1" applyFont="1" applyFill="1" applyBorder="1" applyAlignment="1">
      <alignment horizontal="left" vertical="top" wrapText="1"/>
    </xf>
    <xf numFmtId="166" fontId="3" fillId="7" borderId="49" xfId="0" applyNumberFormat="1" applyFont="1" applyFill="1" applyBorder="1" applyAlignment="1">
      <alignment vertical="top" wrapText="1"/>
    </xf>
    <xf numFmtId="166" fontId="3" fillId="7" borderId="11" xfId="0" applyNumberFormat="1" applyFont="1" applyFill="1" applyBorder="1" applyAlignment="1">
      <alignment horizontal="center" vertical="center" textRotation="90" wrapText="1"/>
    </xf>
    <xf numFmtId="49" fontId="4" fillId="7" borderId="49" xfId="0" applyNumberFormat="1" applyFont="1" applyFill="1" applyBorder="1" applyAlignment="1">
      <alignment horizontal="center" vertical="top"/>
    </xf>
    <xf numFmtId="166" fontId="4" fillId="7" borderId="49" xfId="0" applyNumberFormat="1" applyFont="1" applyFill="1" applyBorder="1" applyAlignment="1">
      <alignment horizontal="center" vertical="top"/>
    </xf>
    <xf numFmtId="166" fontId="4" fillId="7" borderId="57" xfId="0" applyNumberFormat="1" applyFont="1" applyFill="1" applyBorder="1" applyAlignment="1">
      <alignment horizontal="center" vertical="top"/>
    </xf>
    <xf numFmtId="166" fontId="3" fillId="7" borderId="7" xfId="0" applyNumberFormat="1" applyFont="1" applyFill="1" applyBorder="1" applyAlignment="1">
      <alignment vertical="top" wrapText="1"/>
    </xf>
    <xf numFmtId="166" fontId="9" fillId="7" borderId="11" xfId="0" applyNumberFormat="1" applyFont="1" applyFill="1" applyBorder="1" applyAlignment="1">
      <alignment horizontal="center" vertical="center" textRotation="90" wrapText="1"/>
    </xf>
    <xf numFmtId="166" fontId="4" fillId="7" borderId="18" xfId="0" applyNumberFormat="1" applyFont="1" applyFill="1" applyBorder="1" applyAlignment="1">
      <alignment horizontal="center" vertical="top"/>
    </xf>
    <xf numFmtId="166" fontId="4" fillId="0" borderId="11" xfId="0" applyNumberFormat="1" applyFont="1" applyFill="1" applyBorder="1" applyAlignment="1">
      <alignment horizontal="center" vertical="top" wrapText="1"/>
    </xf>
    <xf numFmtId="166" fontId="4" fillId="7" borderId="11" xfId="0" applyNumberFormat="1" applyFont="1" applyFill="1" applyBorder="1" applyAlignment="1">
      <alignment horizontal="center" vertical="top" wrapText="1"/>
    </xf>
    <xf numFmtId="49" fontId="3" fillId="7" borderId="7" xfId="0" applyNumberFormat="1" applyFont="1" applyFill="1" applyBorder="1" applyAlignment="1">
      <alignment horizontal="left" vertical="top" wrapText="1"/>
    </xf>
    <xf numFmtId="3" fontId="3" fillId="7" borderId="18" xfId="0" applyNumberFormat="1" applyFont="1" applyFill="1" applyBorder="1" applyAlignment="1">
      <alignment horizontal="center" vertical="top"/>
    </xf>
    <xf numFmtId="166" fontId="3" fillId="7" borderId="81" xfId="0" applyNumberFormat="1" applyFont="1" applyFill="1" applyBorder="1" applyAlignment="1">
      <alignment horizontal="left" vertical="top" wrapText="1"/>
    </xf>
    <xf numFmtId="0" fontId="3" fillId="7" borderId="5" xfId="0" applyFont="1" applyFill="1" applyBorder="1" applyAlignment="1">
      <alignment vertical="top" wrapText="1"/>
    </xf>
    <xf numFmtId="166" fontId="4" fillId="7" borderId="25" xfId="0" applyNumberFormat="1" applyFont="1" applyFill="1" applyBorder="1" applyAlignment="1">
      <alignment horizontal="center" vertical="top"/>
    </xf>
    <xf numFmtId="166" fontId="4" fillId="7" borderId="30" xfId="0" applyNumberFormat="1" applyFont="1" applyFill="1" applyBorder="1" applyAlignment="1">
      <alignment horizontal="center" vertical="top"/>
    </xf>
    <xf numFmtId="166" fontId="4" fillId="0" borderId="49" xfId="0" applyNumberFormat="1" applyFont="1" applyBorder="1" applyAlignment="1">
      <alignment horizontal="center" vertical="top"/>
    </xf>
    <xf numFmtId="166" fontId="3" fillId="2" borderId="32" xfId="0" applyNumberFormat="1" applyFont="1" applyFill="1" applyBorder="1" applyAlignment="1">
      <alignment horizontal="center" vertical="top" wrapText="1"/>
    </xf>
    <xf numFmtId="166" fontId="3" fillId="2" borderId="33" xfId="0" applyNumberFormat="1" applyFont="1" applyFill="1" applyBorder="1" applyAlignment="1">
      <alignment horizontal="center" vertical="top" wrapText="1"/>
    </xf>
    <xf numFmtId="166" fontId="4" fillId="7" borderId="49" xfId="0" applyNumberFormat="1" applyFont="1" applyFill="1" applyBorder="1" applyAlignment="1">
      <alignment horizontal="center" vertical="top" wrapText="1"/>
    </xf>
    <xf numFmtId="166" fontId="3" fillId="7" borderId="25" xfId="0" applyNumberFormat="1" applyFont="1" applyFill="1" applyBorder="1" applyAlignment="1">
      <alignment vertical="top" wrapText="1"/>
    </xf>
    <xf numFmtId="0" fontId="3" fillId="7" borderId="11" xfId="0" applyFont="1" applyFill="1" applyBorder="1" applyAlignment="1">
      <alignment vertical="top" wrapText="1"/>
    </xf>
    <xf numFmtId="3" fontId="3" fillId="7" borderId="82" xfId="0" applyNumberFormat="1" applyFont="1" applyFill="1" applyBorder="1" applyAlignment="1">
      <alignment horizontal="center" vertical="top"/>
    </xf>
    <xf numFmtId="3" fontId="3" fillId="7" borderId="83" xfId="0" applyNumberFormat="1" applyFont="1" applyFill="1" applyBorder="1" applyAlignment="1">
      <alignment horizontal="center" vertical="top"/>
    </xf>
    <xf numFmtId="166" fontId="3" fillId="7" borderId="94" xfId="0" applyNumberFormat="1" applyFont="1" applyFill="1" applyBorder="1" applyAlignment="1">
      <alignment vertical="top"/>
    </xf>
    <xf numFmtId="166" fontId="26" fillId="7" borderId="7" xfId="0" applyNumberFormat="1" applyFont="1" applyFill="1" applyBorder="1" applyAlignment="1">
      <alignment horizontal="left" vertical="top" wrapText="1"/>
    </xf>
    <xf numFmtId="0" fontId="4" fillId="0" borderId="0" xfId="0" applyNumberFormat="1" applyFont="1" applyAlignment="1">
      <alignment horizontal="center" vertical="top"/>
    </xf>
    <xf numFmtId="166" fontId="4" fillId="7" borderId="25" xfId="0" applyNumberFormat="1" applyFont="1" applyFill="1" applyBorder="1" applyAlignment="1">
      <alignment vertical="top" wrapText="1"/>
    </xf>
    <xf numFmtId="0" fontId="0" fillId="0" borderId="11" xfId="0" applyBorder="1" applyAlignment="1">
      <alignment vertical="top" wrapText="1"/>
    </xf>
    <xf numFmtId="0" fontId="3" fillId="7" borderId="11" xfId="0" applyFont="1" applyFill="1" applyBorder="1" applyAlignment="1">
      <alignment horizontal="left" vertical="top" wrapText="1"/>
    </xf>
    <xf numFmtId="166" fontId="3" fillId="7" borderId="37" xfId="0" applyNumberFormat="1" applyFont="1" applyFill="1" applyBorder="1" applyAlignment="1">
      <alignment vertical="top" wrapText="1"/>
    </xf>
    <xf numFmtId="166" fontId="9" fillId="7" borderId="29" xfId="0" applyNumberFormat="1" applyFont="1" applyFill="1" applyBorder="1" applyAlignment="1">
      <alignment vertical="top"/>
    </xf>
    <xf numFmtId="3" fontId="3" fillId="7" borderId="47" xfId="0" applyNumberFormat="1" applyFont="1" applyFill="1" applyBorder="1" applyAlignment="1">
      <alignment horizontal="center" vertical="top"/>
    </xf>
    <xf numFmtId="3" fontId="9" fillId="7" borderId="35" xfId="0" applyNumberFormat="1" applyFont="1" applyFill="1" applyBorder="1" applyAlignment="1">
      <alignment vertical="top"/>
    </xf>
    <xf numFmtId="3" fontId="3" fillId="7" borderId="20" xfId="0" applyNumberFormat="1" applyFont="1" applyFill="1" applyBorder="1" applyAlignment="1">
      <alignment horizontal="center" vertical="top"/>
    </xf>
    <xf numFmtId="3" fontId="9" fillId="0" borderId="28" xfId="0" applyNumberFormat="1" applyFont="1" applyBorder="1" applyAlignment="1">
      <alignment vertical="top"/>
    </xf>
    <xf numFmtId="3" fontId="3" fillId="7" borderId="39" xfId="0" applyNumberFormat="1" applyFont="1" applyFill="1" applyBorder="1" applyAlignment="1">
      <alignment horizontal="center" vertical="top"/>
    </xf>
    <xf numFmtId="3" fontId="9" fillId="0" borderId="54" xfId="0" applyNumberFormat="1" applyFont="1" applyBorder="1" applyAlignment="1">
      <alignment vertical="top"/>
    </xf>
    <xf numFmtId="3" fontId="3" fillId="0" borderId="0" xfId="0" applyNumberFormat="1" applyFont="1" applyAlignment="1">
      <alignment horizontal="left" vertical="top" wrapText="1"/>
    </xf>
    <xf numFmtId="3" fontId="22" fillId="0" borderId="0" xfId="0" applyNumberFormat="1" applyFont="1" applyAlignment="1">
      <alignment horizontal="center" vertical="top" wrapText="1"/>
    </xf>
    <xf numFmtId="0" fontId="23" fillId="0" borderId="0" xfId="0" applyFont="1" applyBorder="1" applyAlignment="1">
      <alignment horizontal="center" vertical="top" wrapText="1"/>
    </xf>
    <xf numFmtId="0" fontId="22" fillId="0" borderId="0" xfId="0" applyFont="1" applyBorder="1" applyAlignment="1">
      <alignment horizontal="center" vertical="top"/>
    </xf>
    <xf numFmtId="0" fontId="3" fillId="0" borderId="32" xfId="0" applyFont="1" applyBorder="1" applyAlignment="1">
      <alignment horizontal="right" vertical="top"/>
    </xf>
    <xf numFmtId="0" fontId="0" fillId="0" borderId="32" xfId="0" applyFont="1" applyBorder="1" applyAlignment="1">
      <alignment vertical="top"/>
    </xf>
    <xf numFmtId="3" fontId="3" fillId="0" borderId="5" xfId="0" applyNumberFormat="1" applyFont="1" applyBorder="1" applyAlignment="1">
      <alignment horizontal="center" vertical="center" textRotation="90" shrinkToFit="1"/>
    </xf>
    <xf numFmtId="3" fontId="3" fillId="0" borderId="7" xfId="0" applyNumberFormat="1" applyFont="1" applyBorder="1" applyAlignment="1">
      <alignment horizontal="center" vertical="center" textRotation="90" shrinkToFit="1"/>
    </xf>
    <xf numFmtId="3" fontId="3" fillId="0" borderId="9" xfId="0" applyNumberFormat="1" applyFont="1" applyBorder="1" applyAlignment="1">
      <alignment horizontal="center" vertical="center" textRotation="90" shrinkToFit="1"/>
    </xf>
    <xf numFmtId="3" fontId="3" fillId="0" borderId="25" xfId="0" applyNumberFormat="1" applyFont="1" applyBorder="1" applyAlignment="1">
      <alignment horizontal="center" vertical="center" textRotation="90" shrinkToFit="1"/>
    </xf>
    <xf numFmtId="3" fontId="3" fillId="0" borderId="11" xfId="0" applyNumberFormat="1" applyFont="1" applyBorder="1" applyAlignment="1">
      <alignment horizontal="center" vertical="center" textRotation="90" shrinkToFit="1"/>
    </xf>
    <xf numFmtId="3" fontId="3" fillId="0" borderId="30" xfId="0" applyNumberFormat="1" applyFont="1" applyBorder="1" applyAlignment="1">
      <alignment horizontal="center" vertical="center" textRotation="90" shrinkToFit="1"/>
    </xf>
    <xf numFmtId="3" fontId="3" fillId="0" borderId="25" xfId="0" applyNumberFormat="1" applyFont="1" applyFill="1" applyBorder="1" applyAlignment="1">
      <alignment horizontal="center" vertical="center" textRotation="90" shrinkToFit="1"/>
    </xf>
    <xf numFmtId="3" fontId="3" fillId="0" borderId="11" xfId="0" applyNumberFormat="1" applyFont="1" applyFill="1" applyBorder="1" applyAlignment="1">
      <alignment horizontal="center" vertical="center" textRotation="90" shrinkToFit="1"/>
    </xf>
    <xf numFmtId="3" fontId="3" fillId="0" borderId="30" xfId="0" applyNumberFormat="1" applyFont="1" applyFill="1" applyBorder="1" applyAlignment="1">
      <alignment horizontal="center" vertical="center" textRotation="90" shrinkToFit="1"/>
    </xf>
    <xf numFmtId="3" fontId="3" fillId="0" borderId="42" xfId="0" applyNumberFormat="1" applyFont="1" applyBorder="1" applyAlignment="1">
      <alignment horizontal="center" vertical="center" shrinkToFit="1"/>
    </xf>
    <xf numFmtId="3" fontId="3" fillId="0" borderId="49" xfId="0" applyNumberFormat="1" applyFont="1" applyBorder="1" applyAlignment="1">
      <alignment horizontal="center" vertical="center" shrinkToFit="1"/>
    </xf>
    <xf numFmtId="3" fontId="3" fillId="0" borderId="57" xfId="0" applyNumberFormat="1" applyFont="1" applyBorder="1" applyAlignment="1">
      <alignment horizontal="center" vertical="center" shrinkToFit="1"/>
    </xf>
    <xf numFmtId="49" fontId="6" fillId="6" borderId="70" xfId="0" applyNumberFormat="1" applyFont="1" applyFill="1" applyBorder="1" applyAlignment="1">
      <alignment horizontal="left" vertical="top" wrapText="1"/>
    </xf>
    <xf numFmtId="49" fontId="6" fillId="6" borderId="75" xfId="0" applyNumberFormat="1" applyFont="1" applyFill="1" applyBorder="1" applyAlignment="1">
      <alignment horizontal="left" vertical="top" wrapText="1"/>
    </xf>
    <xf numFmtId="49" fontId="6" fillId="6" borderId="71" xfId="0" applyNumberFormat="1" applyFont="1" applyFill="1" applyBorder="1" applyAlignment="1">
      <alignment horizontal="left" vertical="top" wrapText="1"/>
    </xf>
    <xf numFmtId="0" fontId="6" fillId="5" borderId="69" xfId="0" applyFont="1" applyFill="1" applyBorder="1" applyAlignment="1">
      <alignment horizontal="left" vertical="top" wrapText="1"/>
    </xf>
    <xf numFmtId="0" fontId="6" fillId="5" borderId="64" xfId="0" applyFont="1" applyFill="1" applyBorder="1" applyAlignment="1">
      <alignment horizontal="left" vertical="top" wrapText="1"/>
    </xf>
    <xf numFmtId="0" fontId="6" fillId="5" borderId="43" xfId="0" applyFont="1" applyFill="1" applyBorder="1" applyAlignment="1">
      <alignment horizontal="left" vertical="top" wrapText="1"/>
    </xf>
    <xf numFmtId="0" fontId="4" fillId="9" borderId="38" xfId="0" applyFont="1" applyFill="1" applyBorder="1" applyAlignment="1">
      <alignment horizontal="left" vertical="top"/>
    </xf>
    <xf numFmtId="0" fontId="4" fillId="9" borderId="64" xfId="0" applyFont="1" applyFill="1" applyBorder="1" applyAlignment="1">
      <alignment horizontal="left" vertical="top"/>
    </xf>
    <xf numFmtId="0" fontId="4" fillId="9" borderId="43" xfId="0" applyFont="1" applyFill="1" applyBorder="1" applyAlignment="1">
      <alignment horizontal="left" vertical="top"/>
    </xf>
    <xf numFmtId="0" fontId="4" fillId="2" borderId="38" xfId="0" applyFont="1" applyFill="1" applyBorder="1" applyAlignment="1">
      <alignment horizontal="left" vertical="top" wrapText="1"/>
    </xf>
    <xf numFmtId="0" fontId="4" fillId="2" borderId="64" xfId="0" applyFont="1" applyFill="1" applyBorder="1" applyAlignment="1">
      <alignment horizontal="left" vertical="top" wrapText="1"/>
    </xf>
    <xf numFmtId="0" fontId="4" fillId="2" borderId="43" xfId="0" applyFont="1" applyFill="1" applyBorder="1" applyAlignment="1">
      <alignment horizontal="left" vertical="top" wrapText="1"/>
    </xf>
    <xf numFmtId="166" fontId="4" fillId="9" borderId="7" xfId="0" applyNumberFormat="1" applyFont="1" applyFill="1" applyBorder="1" applyAlignment="1">
      <alignment horizontal="center" vertical="top"/>
    </xf>
    <xf numFmtId="166" fontId="4" fillId="2" borderId="11" xfId="0" applyNumberFormat="1" applyFont="1" applyFill="1" applyBorder="1" applyAlignment="1">
      <alignment horizontal="center" vertical="top"/>
    </xf>
    <xf numFmtId="166" fontId="4" fillId="7" borderId="11" xfId="0" applyNumberFormat="1" applyFont="1" applyFill="1" applyBorder="1" applyAlignment="1">
      <alignment horizontal="center" vertical="top"/>
    </xf>
    <xf numFmtId="0" fontId="3" fillId="7" borderId="20" xfId="0" applyFont="1" applyFill="1" applyBorder="1" applyAlignment="1">
      <alignment horizontal="left" vertical="top" wrapText="1"/>
    </xf>
    <xf numFmtId="0" fontId="0" fillId="7" borderId="11" xfId="0" applyFill="1" applyBorder="1" applyAlignment="1">
      <alignment horizontal="left" vertical="top" wrapText="1"/>
    </xf>
    <xf numFmtId="0" fontId="3" fillId="0" borderId="40" xfId="0" applyFont="1" applyBorder="1" applyAlignment="1">
      <alignment horizontal="center" vertical="center" textRotation="90" wrapText="1"/>
    </xf>
    <xf numFmtId="0" fontId="3" fillId="0" borderId="6" xfId="0" applyFont="1" applyBorder="1" applyAlignment="1">
      <alignment horizontal="center" vertical="center" textRotation="90" wrapText="1"/>
    </xf>
    <xf numFmtId="0" fontId="3" fillId="0" borderId="68" xfId="0" applyFont="1" applyBorder="1" applyAlignment="1">
      <alignment horizontal="center" vertical="center" textRotation="90" wrapText="1"/>
    </xf>
    <xf numFmtId="0" fontId="4" fillId="0" borderId="70" xfId="0" applyFont="1" applyBorder="1" applyAlignment="1">
      <alignment horizontal="center" vertical="center"/>
    </xf>
    <xf numFmtId="0" fontId="4" fillId="0" borderId="75" xfId="0" applyFont="1" applyBorder="1" applyAlignment="1">
      <alignment horizontal="center" vertical="center"/>
    </xf>
    <xf numFmtId="0" fontId="4" fillId="0" borderId="71" xfId="0" applyFont="1" applyBorder="1" applyAlignment="1">
      <alignment horizontal="center" vertical="center"/>
    </xf>
    <xf numFmtId="0" fontId="3" fillId="0" borderId="3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4" xfId="0" applyFont="1" applyBorder="1" applyAlignment="1">
      <alignment horizontal="center" vertical="center"/>
    </xf>
    <xf numFmtId="0" fontId="3" fillId="0" borderId="43" xfId="0" applyFont="1" applyBorder="1" applyAlignment="1">
      <alignment horizontal="center" vertical="center"/>
    </xf>
    <xf numFmtId="3" fontId="3" fillId="0" borderId="42" xfId="0" applyNumberFormat="1" applyFont="1" applyBorder="1" applyAlignment="1">
      <alignment horizontal="center" vertical="center" textRotation="90" shrinkToFit="1"/>
    </xf>
    <xf numFmtId="3" fontId="3" fillId="0" borderId="49" xfId="0" applyNumberFormat="1" applyFont="1" applyBorder="1" applyAlignment="1">
      <alignment horizontal="center" vertical="center" textRotation="90" shrinkToFit="1"/>
    </xf>
    <xf numFmtId="3" fontId="3" fillId="0" borderId="57" xfId="0" applyNumberFormat="1" applyFont="1" applyBorder="1" applyAlignment="1">
      <alignment horizontal="center" vertical="center" textRotation="90" shrinkToFit="1"/>
    </xf>
    <xf numFmtId="3" fontId="3" fillId="0" borderId="42" xfId="0" applyNumberFormat="1" applyFont="1" applyBorder="1" applyAlignment="1">
      <alignment horizontal="center" vertical="center" textRotation="90" wrapText="1"/>
    </xf>
    <xf numFmtId="3" fontId="3" fillId="0" borderId="49" xfId="0" applyNumberFormat="1" applyFont="1" applyBorder="1" applyAlignment="1">
      <alignment horizontal="center" vertical="center" textRotation="90" wrapText="1"/>
    </xf>
    <xf numFmtId="3" fontId="3" fillId="0" borderId="57" xfId="0" applyNumberFormat="1" applyFont="1" applyBorder="1" applyAlignment="1">
      <alignment horizontal="center" vertical="center" textRotation="90" wrapText="1"/>
    </xf>
    <xf numFmtId="3" fontId="3" fillId="0" borderId="40" xfId="0" applyNumberFormat="1" applyFont="1" applyBorder="1" applyAlignment="1">
      <alignment horizontal="center" vertical="center" textRotation="90" wrapText="1" shrinkToFit="1"/>
    </xf>
    <xf numFmtId="3" fontId="3" fillId="0" borderId="6" xfId="0" applyNumberFormat="1" applyFont="1" applyBorder="1" applyAlignment="1">
      <alignment horizontal="center" vertical="center" textRotation="90" wrapText="1" shrinkToFit="1"/>
    </xf>
    <xf numFmtId="3" fontId="3" fillId="0" borderId="68" xfId="0" applyNumberFormat="1" applyFont="1" applyBorder="1" applyAlignment="1">
      <alignment horizontal="center" vertical="center" textRotation="90" wrapText="1" shrinkToFit="1"/>
    </xf>
    <xf numFmtId="166" fontId="4" fillId="7" borderId="49" xfId="0" applyNumberFormat="1" applyFont="1" applyFill="1" applyBorder="1" applyAlignment="1">
      <alignment horizontal="center" vertical="top"/>
    </xf>
    <xf numFmtId="0" fontId="9" fillId="0" borderId="6" xfId="0" applyFont="1" applyBorder="1" applyAlignment="1">
      <alignment horizontal="center" vertical="center" textRotation="90" wrapText="1"/>
    </xf>
    <xf numFmtId="0" fontId="9" fillId="0" borderId="68" xfId="0" applyFont="1" applyBorder="1" applyAlignment="1">
      <alignment horizontal="center" vertical="center" textRotation="90" wrapText="1"/>
    </xf>
    <xf numFmtId="166" fontId="3" fillId="7" borderId="49" xfId="0" applyNumberFormat="1" applyFont="1" applyFill="1" applyBorder="1" applyAlignment="1">
      <alignment horizontal="left" vertical="top" wrapText="1"/>
    </xf>
    <xf numFmtId="166" fontId="3" fillId="7" borderId="35" xfId="0" applyNumberFormat="1" applyFont="1" applyFill="1" applyBorder="1" applyAlignment="1">
      <alignment horizontal="left" vertical="top" wrapText="1"/>
    </xf>
    <xf numFmtId="0" fontId="26" fillId="7" borderId="7" xfId="0" applyFont="1" applyFill="1" applyBorder="1" applyAlignment="1">
      <alignment horizontal="left" vertical="top" wrapText="1"/>
    </xf>
    <xf numFmtId="0" fontId="32" fillId="7" borderId="7" xfId="0" applyFont="1" applyFill="1" applyBorder="1" applyAlignment="1">
      <alignment horizontal="left" vertical="top" wrapText="1"/>
    </xf>
    <xf numFmtId="166" fontId="4" fillId="7" borderId="20" xfId="0" applyNumberFormat="1" applyFont="1" applyFill="1" applyBorder="1" applyAlignment="1">
      <alignment horizontal="center" vertical="top" textRotation="90" wrapText="1"/>
    </xf>
    <xf numFmtId="0" fontId="0" fillId="7" borderId="11" xfId="0" applyFont="1" applyFill="1" applyBorder="1" applyAlignment="1">
      <alignment horizontal="center" vertical="top" textRotation="90" wrapText="1"/>
    </xf>
    <xf numFmtId="0" fontId="0" fillId="7" borderId="28" xfId="0" applyFont="1" applyFill="1" applyBorder="1" applyAlignment="1">
      <alignment horizontal="center" vertical="top" textRotation="90" wrapText="1"/>
    </xf>
    <xf numFmtId="166" fontId="4" fillId="7" borderId="20" xfId="0" applyNumberFormat="1" applyFont="1" applyFill="1" applyBorder="1" applyAlignment="1">
      <alignment horizontal="center" vertical="center" textRotation="90" wrapText="1"/>
    </xf>
    <xf numFmtId="0" fontId="0" fillId="7" borderId="28" xfId="0" applyFill="1" applyBorder="1" applyAlignment="1">
      <alignment horizontal="center" vertical="center" textRotation="90" wrapText="1"/>
    </xf>
    <xf numFmtId="0" fontId="3" fillId="7" borderId="107" xfId="0" applyFont="1" applyFill="1" applyBorder="1" applyAlignment="1">
      <alignment horizontal="left" vertical="top" wrapText="1"/>
    </xf>
    <xf numFmtId="0" fontId="0" fillId="7" borderId="29" xfId="0" applyFill="1" applyBorder="1" applyAlignment="1">
      <alignment horizontal="left" vertical="top" wrapText="1"/>
    </xf>
    <xf numFmtId="166" fontId="3" fillId="7" borderId="47" xfId="0" applyNumberFormat="1" applyFont="1" applyFill="1" applyBorder="1" applyAlignment="1">
      <alignment horizontal="left" vertical="top" wrapText="1"/>
    </xf>
    <xf numFmtId="166" fontId="4" fillId="9" borderId="34" xfId="0" applyNumberFormat="1" applyFont="1" applyFill="1" applyBorder="1" applyAlignment="1">
      <alignment horizontal="center" vertical="top"/>
    </xf>
    <xf numFmtId="166" fontId="3" fillId="7" borderId="20" xfId="0" applyNumberFormat="1" applyFont="1" applyFill="1" applyBorder="1" applyAlignment="1">
      <alignment vertical="top" wrapText="1"/>
    </xf>
    <xf numFmtId="166" fontId="3" fillId="7" borderId="28" xfId="0" applyNumberFormat="1" applyFont="1" applyFill="1" applyBorder="1" applyAlignment="1">
      <alignment vertical="top" wrapText="1"/>
    </xf>
    <xf numFmtId="166" fontId="3" fillId="7" borderId="11" xfId="0" applyNumberFormat="1" applyFont="1" applyFill="1" applyBorder="1" applyAlignment="1">
      <alignment vertical="top" wrapText="1"/>
    </xf>
    <xf numFmtId="166" fontId="4" fillId="7" borderId="11" xfId="0" applyNumberFormat="1" applyFont="1" applyFill="1" applyBorder="1" applyAlignment="1">
      <alignment horizontal="center" vertical="top" wrapText="1"/>
    </xf>
    <xf numFmtId="166" fontId="4" fillId="7" borderId="28" xfId="0" applyNumberFormat="1" applyFont="1" applyFill="1" applyBorder="1" applyAlignment="1">
      <alignment horizontal="center" vertical="top" wrapText="1"/>
    </xf>
    <xf numFmtId="166" fontId="3" fillId="7" borderId="20" xfId="0" applyNumberFormat="1" applyFont="1" applyFill="1" applyBorder="1" applyAlignment="1">
      <alignment horizontal="left" vertical="top" wrapText="1"/>
    </xf>
    <xf numFmtId="166" fontId="3" fillId="7" borderId="28" xfId="0" applyNumberFormat="1" applyFont="1" applyFill="1" applyBorder="1" applyAlignment="1">
      <alignment horizontal="left" vertical="top" wrapText="1"/>
    </xf>
    <xf numFmtId="166" fontId="4" fillId="3" borderId="20" xfId="0" applyNumberFormat="1" applyFont="1" applyFill="1" applyBorder="1" applyAlignment="1">
      <alignment horizontal="center" vertical="top" wrapText="1"/>
    </xf>
    <xf numFmtId="166" fontId="4" fillId="3" borderId="11" xfId="0" applyNumberFormat="1" applyFont="1" applyFill="1" applyBorder="1" applyAlignment="1">
      <alignment horizontal="center" vertical="top" wrapText="1"/>
    </xf>
    <xf numFmtId="166" fontId="4" fillId="3" borderId="49"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166" fontId="4" fillId="7" borderId="20" xfId="0" applyNumberFormat="1" applyFont="1" applyFill="1" applyBorder="1" applyAlignment="1">
      <alignment horizontal="center" vertical="top" wrapText="1"/>
    </xf>
    <xf numFmtId="166" fontId="4" fillId="7" borderId="18" xfId="0" applyNumberFormat="1" applyFont="1" applyFill="1" applyBorder="1" applyAlignment="1">
      <alignment horizontal="center" vertical="top"/>
    </xf>
    <xf numFmtId="0" fontId="0" fillId="0" borderId="28" xfId="0" applyBorder="1" applyAlignment="1">
      <alignment horizontal="left" vertical="top" wrapText="1"/>
    </xf>
    <xf numFmtId="166" fontId="4" fillId="3" borderId="18" xfId="0" applyNumberFormat="1" applyFont="1" applyFill="1" applyBorder="1" applyAlignment="1">
      <alignment horizontal="center" vertical="top"/>
    </xf>
    <xf numFmtId="166" fontId="8" fillId="7" borderId="25" xfId="0" applyNumberFormat="1" applyFont="1" applyFill="1" applyBorder="1" applyAlignment="1">
      <alignment horizontal="left" vertical="top" wrapText="1"/>
    </xf>
    <xf numFmtId="166" fontId="8" fillId="7" borderId="11" xfId="0" applyNumberFormat="1" applyFont="1" applyFill="1" applyBorder="1" applyAlignment="1">
      <alignment horizontal="left" vertical="top" wrapText="1"/>
    </xf>
    <xf numFmtId="166" fontId="5" fillId="7" borderId="25" xfId="0" applyNumberFormat="1" applyFont="1" applyFill="1" applyBorder="1" applyAlignment="1">
      <alignment horizontal="center" vertical="center" textRotation="90" wrapText="1"/>
    </xf>
    <xf numFmtId="166" fontId="5" fillId="7" borderId="11" xfId="0" applyNumberFormat="1" applyFont="1" applyFill="1" applyBorder="1" applyAlignment="1">
      <alignment horizontal="center" vertical="center" textRotation="90" wrapText="1"/>
    </xf>
    <xf numFmtId="0" fontId="0" fillId="0" borderId="11" xfId="0" applyBorder="1" applyAlignment="1">
      <alignment horizontal="center" vertical="center" textRotation="90" wrapText="1"/>
    </xf>
    <xf numFmtId="166" fontId="4" fillId="3" borderId="47" xfId="0" applyNumberFormat="1" applyFont="1" applyFill="1" applyBorder="1" applyAlignment="1">
      <alignment horizontal="center" vertical="top" wrapText="1"/>
    </xf>
    <xf numFmtId="166" fontId="4" fillId="3" borderId="35" xfId="0" applyNumberFormat="1" applyFont="1" applyFill="1" applyBorder="1" applyAlignment="1">
      <alignment horizontal="center" vertical="top" wrapText="1"/>
    </xf>
    <xf numFmtId="166" fontId="3" fillId="7" borderId="37" xfId="0" applyNumberFormat="1" applyFont="1" applyFill="1" applyBorder="1" applyAlignment="1">
      <alignment horizontal="left" vertical="top" wrapText="1"/>
    </xf>
    <xf numFmtId="0" fontId="0" fillId="7" borderId="7" xfId="0" applyFill="1" applyBorder="1" applyAlignment="1">
      <alignment horizontal="left" vertical="top" wrapText="1"/>
    </xf>
    <xf numFmtId="166" fontId="4" fillId="3" borderId="28" xfId="0" applyNumberFormat="1" applyFont="1" applyFill="1" applyBorder="1" applyAlignment="1">
      <alignment horizontal="center" vertical="top" wrapText="1"/>
    </xf>
    <xf numFmtId="166" fontId="26" fillId="7" borderId="7" xfId="0" applyNumberFormat="1" applyFont="1" applyFill="1" applyBorder="1" applyAlignment="1">
      <alignment horizontal="left" vertical="top" wrapText="1"/>
    </xf>
    <xf numFmtId="0" fontId="0" fillId="0" borderId="29" xfId="0" applyBorder="1" applyAlignment="1">
      <alignment horizontal="left" vertical="top" wrapText="1"/>
    </xf>
    <xf numFmtId="0" fontId="26" fillId="7" borderId="37" xfId="0" applyFont="1" applyFill="1" applyBorder="1" applyAlignment="1">
      <alignment vertical="top" wrapText="1"/>
    </xf>
    <xf numFmtId="0" fontId="32" fillId="7" borderId="7" xfId="0" applyFont="1" applyFill="1" applyBorder="1" applyAlignment="1">
      <alignment vertical="top" wrapText="1"/>
    </xf>
    <xf numFmtId="0" fontId="30" fillId="7" borderId="7" xfId="0" applyFont="1" applyFill="1" applyBorder="1" applyAlignment="1">
      <alignment vertical="top" wrapText="1"/>
    </xf>
    <xf numFmtId="0" fontId="30" fillId="7" borderId="29" xfId="0" applyFont="1" applyFill="1" applyBorder="1" applyAlignment="1">
      <alignment vertical="top" wrapText="1"/>
    </xf>
    <xf numFmtId="166" fontId="4" fillId="0" borderId="20" xfId="0" applyNumberFormat="1" applyFont="1" applyFill="1" applyBorder="1" applyAlignment="1">
      <alignment horizontal="center" vertical="top" wrapText="1"/>
    </xf>
    <xf numFmtId="166" fontId="4" fillId="0" borderId="11" xfId="0" applyNumberFormat="1" applyFont="1" applyFill="1" applyBorder="1" applyAlignment="1">
      <alignment horizontal="center" vertical="top" wrapText="1"/>
    </xf>
    <xf numFmtId="166" fontId="4" fillId="7" borderId="27" xfId="0" applyNumberFormat="1" applyFont="1" applyFill="1" applyBorder="1" applyAlignment="1">
      <alignment horizontal="center" vertical="top"/>
    </xf>
    <xf numFmtId="49" fontId="4" fillId="7" borderId="49" xfId="0" applyNumberFormat="1" applyFont="1" applyFill="1" applyBorder="1" applyAlignment="1">
      <alignment horizontal="center" vertical="top" wrapText="1"/>
    </xf>
    <xf numFmtId="166" fontId="26" fillId="7" borderId="37" xfId="0" applyNumberFormat="1" applyFont="1" applyFill="1" applyBorder="1" applyAlignment="1">
      <alignment horizontal="left" vertical="top" wrapText="1"/>
    </xf>
    <xf numFmtId="49" fontId="3" fillId="7" borderId="7" xfId="0" applyNumberFormat="1" applyFont="1" applyFill="1" applyBorder="1" applyAlignment="1">
      <alignment horizontal="left" vertical="top" wrapText="1"/>
    </xf>
    <xf numFmtId="0" fontId="9" fillId="7" borderId="7" xfId="0" applyFont="1" applyFill="1" applyBorder="1" applyAlignment="1">
      <alignment horizontal="left" vertical="top" wrapText="1"/>
    </xf>
    <xf numFmtId="166" fontId="8" fillId="3" borderId="25" xfId="0" applyNumberFormat="1" applyFont="1" applyFill="1" applyBorder="1" applyAlignment="1">
      <alignment horizontal="left" vertical="top" wrapText="1"/>
    </xf>
    <xf numFmtId="166" fontId="8" fillId="3" borderId="11" xfId="0" applyNumberFormat="1" applyFont="1" applyFill="1" applyBorder="1" applyAlignment="1">
      <alignment horizontal="left" vertical="top" wrapText="1"/>
    </xf>
    <xf numFmtId="0" fontId="0" fillId="0" borderId="11" xfId="0" applyBorder="1" applyAlignment="1">
      <alignment horizontal="left" vertical="top" wrapText="1"/>
    </xf>
    <xf numFmtId="49" fontId="4" fillId="0" borderId="18" xfId="0" applyNumberFormat="1" applyFont="1" applyBorder="1" applyAlignment="1">
      <alignment horizontal="center" vertical="top"/>
    </xf>
    <xf numFmtId="166" fontId="5" fillId="3" borderId="25" xfId="0" applyNumberFormat="1" applyFont="1" applyFill="1" applyBorder="1" applyAlignment="1">
      <alignment horizontal="center" vertical="center" textRotation="90" wrapText="1"/>
    </xf>
    <xf numFmtId="166" fontId="5" fillId="3" borderId="11" xfId="0" applyNumberFormat="1" applyFont="1" applyFill="1" applyBorder="1" applyAlignment="1">
      <alignment horizontal="center" vertical="center" textRotation="90" wrapText="1"/>
    </xf>
    <xf numFmtId="166" fontId="32" fillId="7" borderId="7" xfId="0" applyNumberFormat="1" applyFont="1" applyFill="1" applyBorder="1" applyAlignment="1">
      <alignment horizontal="left" vertical="top" wrapText="1"/>
    </xf>
    <xf numFmtId="166" fontId="4" fillId="2" borderId="76" xfId="0" applyNumberFormat="1" applyFont="1" applyFill="1" applyBorder="1" applyAlignment="1">
      <alignment horizontal="right" vertical="top"/>
    </xf>
    <xf numFmtId="166" fontId="4" fillId="2" borderId="72" xfId="0" applyNumberFormat="1" applyFont="1" applyFill="1" applyBorder="1" applyAlignment="1">
      <alignment horizontal="right" vertical="top"/>
    </xf>
    <xf numFmtId="166" fontId="4" fillId="2" borderId="73" xfId="0" applyNumberFormat="1" applyFont="1" applyFill="1" applyBorder="1" applyAlignment="1">
      <alignment horizontal="right" vertical="top"/>
    </xf>
    <xf numFmtId="166" fontId="4" fillId="2" borderId="4" xfId="0" applyNumberFormat="1" applyFont="1" applyFill="1" applyBorder="1" applyAlignment="1">
      <alignment horizontal="left" vertical="top"/>
    </xf>
    <xf numFmtId="166" fontId="4" fillId="2" borderId="25" xfId="0" applyNumberFormat="1" applyFont="1" applyFill="1" applyBorder="1" applyAlignment="1">
      <alignment horizontal="left" vertical="top"/>
    </xf>
    <xf numFmtId="166" fontId="4" fillId="2" borderId="76" xfId="0" applyNumberFormat="1" applyFont="1" applyFill="1" applyBorder="1" applyAlignment="1">
      <alignment horizontal="left" vertical="top"/>
    </xf>
    <xf numFmtId="166" fontId="4" fillId="2" borderId="78" xfId="0" applyNumberFormat="1" applyFont="1" applyFill="1" applyBorder="1" applyAlignment="1">
      <alignment horizontal="left" vertical="top"/>
    </xf>
    <xf numFmtId="166" fontId="3" fillId="7" borderId="96" xfId="0" applyNumberFormat="1" applyFont="1" applyFill="1" applyBorder="1" applyAlignment="1">
      <alignment horizontal="left" vertical="top" wrapText="1"/>
    </xf>
    <xf numFmtId="166" fontId="7" fillId="7" borderId="25" xfId="0" applyNumberFormat="1" applyFont="1" applyFill="1" applyBorder="1" applyAlignment="1">
      <alignment horizontal="center" vertical="center" textRotation="90" wrapText="1"/>
    </xf>
    <xf numFmtId="166" fontId="9" fillId="0" borderId="49" xfId="0" applyNumberFormat="1" applyFont="1" applyBorder="1" applyAlignment="1">
      <alignment horizontal="left" vertical="top" wrapText="1"/>
    </xf>
    <xf numFmtId="166" fontId="9" fillId="7" borderId="102" xfId="0" applyNumberFormat="1" applyFont="1" applyFill="1" applyBorder="1" applyAlignment="1">
      <alignment horizontal="left" vertical="top" wrapText="1"/>
    </xf>
    <xf numFmtId="0" fontId="0" fillId="0" borderId="7" xfId="0" applyBorder="1" applyAlignment="1">
      <alignment horizontal="left" vertical="top" wrapText="1"/>
    </xf>
    <xf numFmtId="166" fontId="9" fillId="7" borderId="49" xfId="0" applyNumberFormat="1" applyFont="1" applyFill="1" applyBorder="1" applyAlignment="1">
      <alignment horizontal="left" vertical="top" wrapText="1"/>
    </xf>
    <xf numFmtId="166" fontId="4" fillId="3" borderId="25" xfId="0" applyNumberFormat="1" applyFont="1" applyFill="1" applyBorder="1" applyAlignment="1">
      <alignment vertical="top" wrapText="1"/>
    </xf>
    <xf numFmtId="0" fontId="0" fillId="0" borderId="28" xfId="0" applyBorder="1" applyAlignment="1">
      <alignment vertical="top" wrapText="1"/>
    </xf>
    <xf numFmtId="49" fontId="4" fillId="7" borderId="25" xfId="0" applyNumberFormat="1" applyFont="1" applyFill="1" applyBorder="1" applyAlignment="1">
      <alignment horizontal="center" vertical="top"/>
    </xf>
    <xf numFmtId="49" fontId="4" fillId="7" borderId="11" xfId="0" applyNumberFormat="1" applyFont="1" applyFill="1" applyBorder="1" applyAlignment="1">
      <alignment horizontal="center" vertical="top"/>
    </xf>
    <xf numFmtId="49" fontId="4" fillId="7" borderId="30" xfId="0" applyNumberFormat="1" applyFont="1" applyFill="1" applyBorder="1" applyAlignment="1">
      <alignment horizontal="center" vertical="top"/>
    </xf>
    <xf numFmtId="0" fontId="3" fillId="7" borderId="108" xfId="0" applyNumberFormat="1" applyFont="1" applyFill="1" applyBorder="1" applyAlignment="1">
      <alignment horizontal="left" vertical="top" wrapText="1"/>
    </xf>
    <xf numFmtId="0" fontId="0" fillId="7" borderId="28" xfId="0" applyFill="1" applyBorder="1" applyAlignment="1">
      <alignment horizontal="left" vertical="top" wrapText="1"/>
    </xf>
    <xf numFmtId="0" fontId="3" fillId="7" borderId="7" xfId="0" applyFont="1" applyFill="1" applyBorder="1" applyAlignment="1">
      <alignment horizontal="left" vertical="top" wrapText="1"/>
    </xf>
    <xf numFmtId="166" fontId="4" fillId="0" borderId="49" xfId="0" applyNumberFormat="1" applyFont="1" applyFill="1" applyBorder="1" applyAlignment="1">
      <alignment horizontal="center" vertical="top" wrapText="1"/>
    </xf>
    <xf numFmtId="166" fontId="3" fillId="0" borderId="37" xfId="0" applyNumberFormat="1" applyFont="1" applyFill="1" applyBorder="1" applyAlignment="1">
      <alignment horizontal="left" vertical="top" wrapText="1"/>
    </xf>
    <xf numFmtId="166" fontId="3" fillId="0" borderId="29" xfId="0" applyNumberFormat="1" applyFont="1" applyFill="1" applyBorder="1" applyAlignment="1">
      <alignment horizontal="left" vertical="top" wrapText="1"/>
    </xf>
    <xf numFmtId="166" fontId="3" fillId="7" borderId="47" xfId="0" applyNumberFormat="1" applyFont="1" applyFill="1" applyBorder="1" applyAlignment="1">
      <alignment vertical="top" wrapText="1"/>
    </xf>
    <xf numFmtId="166" fontId="3" fillId="7" borderId="49" xfId="0" applyNumberFormat="1" applyFont="1" applyFill="1" applyBorder="1" applyAlignment="1">
      <alignment vertical="top" wrapText="1"/>
    </xf>
    <xf numFmtId="49" fontId="4" fillId="9" borderId="5" xfId="0" applyNumberFormat="1" applyFont="1" applyFill="1" applyBorder="1" applyAlignment="1">
      <alignment horizontal="center" vertical="top"/>
    </xf>
    <xf numFmtId="49" fontId="4" fillId="9" borderId="7" xfId="0" applyNumberFormat="1" applyFont="1" applyFill="1" applyBorder="1" applyAlignment="1">
      <alignment horizontal="center" vertical="top"/>
    </xf>
    <xf numFmtId="49" fontId="4" fillId="9" borderId="9" xfId="0" applyNumberFormat="1" applyFont="1" applyFill="1" applyBorder="1" applyAlignment="1">
      <alignment horizontal="center" vertical="top"/>
    </xf>
    <xf numFmtId="49" fontId="4" fillId="2" borderId="42" xfId="0" applyNumberFormat="1" applyFont="1" applyFill="1" applyBorder="1" applyAlignment="1">
      <alignment horizontal="center" vertical="top"/>
    </xf>
    <xf numFmtId="49" fontId="4" fillId="2" borderId="49" xfId="0" applyNumberFormat="1" applyFont="1" applyFill="1" applyBorder="1" applyAlignment="1">
      <alignment horizontal="center" vertical="top"/>
    </xf>
    <xf numFmtId="49" fontId="4" fillId="2" borderId="57" xfId="0" applyNumberFormat="1" applyFont="1" applyFill="1" applyBorder="1" applyAlignment="1">
      <alignment horizontal="center" vertical="top"/>
    </xf>
    <xf numFmtId="166" fontId="3" fillId="7" borderId="25" xfId="0" applyNumberFormat="1" applyFont="1" applyFill="1" applyBorder="1" applyAlignment="1">
      <alignment horizontal="left" vertical="top" wrapText="1"/>
    </xf>
    <xf numFmtId="166" fontId="3" fillId="7" borderId="11" xfId="0" applyNumberFormat="1" applyFont="1" applyFill="1" applyBorder="1" applyAlignment="1">
      <alignment horizontal="left" vertical="top" wrapText="1"/>
    </xf>
    <xf numFmtId="166" fontId="3" fillId="7" borderId="30" xfId="0" applyNumberFormat="1" applyFont="1" applyFill="1" applyBorder="1" applyAlignment="1">
      <alignment horizontal="left" vertical="top" wrapText="1"/>
    </xf>
    <xf numFmtId="166" fontId="5" fillId="0" borderId="25" xfId="0" applyNumberFormat="1" applyFont="1" applyFill="1" applyBorder="1" applyAlignment="1">
      <alignment horizontal="center" vertical="top" wrapText="1"/>
    </xf>
    <xf numFmtId="166" fontId="5" fillId="0" borderId="11" xfId="0" applyNumberFormat="1" applyFont="1" applyFill="1" applyBorder="1" applyAlignment="1">
      <alignment horizontal="center" vertical="top" wrapText="1"/>
    </xf>
    <xf numFmtId="166" fontId="5" fillId="0" borderId="30" xfId="0" applyNumberFormat="1" applyFont="1" applyFill="1" applyBorder="1" applyAlignment="1">
      <alignment horizontal="center" vertical="top" wrapText="1"/>
    </xf>
    <xf numFmtId="3" fontId="3" fillId="0" borderId="20" xfId="0" applyNumberFormat="1" applyFont="1" applyFill="1" applyBorder="1" applyAlignment="1">
      <alignment horizontal="center" vertical="top"/>
    </xf>
    <xf numFmtId="3" fontId="3" fillId="0" borderId="28" xfId="0" applyNumberFormat="1" applyFont="1" applyFill="1" applyBorder="1" applyAlignment="1">
      <alignment horizontal="center" vertical="top"/>
    </xf>
    <xf numFmtId="166" fontId="4" fillId="2" borderId="72" xfId="0" applyNumberFormat="1" applyFont="1" applyFill="1" applyBorder="1" applyAlignment="1">
      <alignment horizontal="left" vertical="top"/>
    </xf>
    <xf numFmtId="166" fontId="4" fillId="2" borderId="73" xfId="0" applyNumberFormat="1" applyFont="1" applyFill="1" applyBorder="1" applyAlignment="1">
      <alignment horizontal="left" vertical="top"/>
    </xf>
    <xf numFmtId="166" fontId="4" fillId="9" borderId="5" xfId="0" applyNumberFormat="1" applyFont="1" applyFill="1" applyBorder="1" applyAlignment="1">
      <alignment horizontal="center" vertical="top"/>
    </xf>
    <xf numFmtId="166" fontId="4" fillId="9" borderId="9" xfId="0" applyNumberFormat="1" applyFont="1" applyFill="1" applyBorder="1" applyAlignment="1">
      <alignment horizontal="center" vertical="top"/>
    </xf>
    <xf numFmtId="166" fontId="4" fillId="2" borderId="25" xfId="0" applyNumberFormat="1" applyFont="1" applyFill="1" applyBorder="1" applyAlignment="1">
      <alignment horizontal="center" vertical="top"/>
    </xf>
    <xf numFmtId="166" fontId="4" fillId="2" borderId="30" xfId="0" applyNumberFormat="1" applyFont="1" applyFill="1" applyBorder="1" applyAlignment="1">
      <alignment horizontal="center" vertical="top"/>
    </xf>
    <xf numFmtId="166" fontId="3" fillId="7" borderId="42" xfId="0" applyNumberFormat="1" applyFont="1" applyFill="1" applyBorder="1" applyAlignment="1">
      <alignment vertical="top" wrapText="1"/>
    </xf>
    <xf numFmtId="166" fontId="3" fillId="7" borderId="57" xfId="0" applyNumberFormat="1" applyFont="1" applyFill="1" applyBorder="1" applyAlignment="1">
      <alignment vertical="top" wrapText="1"/>
    </xf>
    <xf numFmtId="166" fontId="4" fillId="7" borderId="42" xfId="0" applyNumberFormat="1" applyFont="1" applyFill="1" applyBorder="1" applyAlignment="1">
      <alignment horizontal="center" vertical="top"/>
    </xf>
    <xf numFmtId="166" fontId="4" fillId="7" borderId="57" xfId="0" applyNumberFormat="1" applyFont="1" applyFill="1" applyBorder="1" applyAlignment="1">
      <alignment horizontal="center" vertical="top"/>
    </xf>
    <xf numFmtId="166" fontId="3" fillId="7" borderId="35" xfId="0" applyNumberFormat="1" applyFont="1" applyFill="1" applyBorder="1" applyAlignment="1">
      <alignment vertical="top" wrapText="1"/>
    </xf>
    <xf numFmtId="166" fontId="3" fillId="7" borderId="7" xfId="0" applyNumberFormat="1" applyFont="1" applyFill="1" applyBorder="1" applyAlignment="1">
      <alignment vertical="top" wrapText="1"/>
    </xf>
    <xf numFmtId="166" fontId="9" fillId="7" borderId="29" xfId="0" applyNumberFormat="1" applyFont="1" applyFill="1" applyBorder="1" applyAlignment="1">
      <alignment vertical="top" wrapText="1"/>
    </xf>
    <xf numFmtId="166" fontId="9" fillId="7" borderId="28" xfId="0" applyNumberFormat="1" applyFont="1" applyFill="1" applyBorder="1" applyAlignment="1">
      <alignment vertical="top" wrapText="1"/>
    </xf>
    <xf numFmtId="166" fontId="3" fillId="7" borderId="20" xfId="0" applyNumberFormat="1" applyFont="1" applyFill="1" applyBorder="1" applyAlignment="1">
      <alignment horizontal="center" vertical="center" textRotation="90" wrapText="1"/>
    </xf>
    <xf numFmtId="166" fontId="9" fillId="7" borderId="11" xfId="0" applyNumberFormat="1" applyFont="1" applyFill="1" applyBorder="1" applyAlignment="1">
      <alignment horizontal="center" vertical="center" textRotation="90" wrapText="1"/>
    </xf>
    <xf numFmtId="166" fontId="3" fillId="2" borderId="72" xfId="0" applyNumberFormat="1" applyFont="1" applyFill="1" applyBorder="1" applyAlignment="1">
      <alignment horizontal="center" vertical="top" wrapText="1"/>
    </xf>
    <xf numFmtId="166" fontId="3" fillId="2" borderId="73" xfId="0" applyNumberFormat="1" applyFont="1" applyFill="1" applyBorder="1" applyAlignment="1">
      <alignment horizontal="center" vertical="top" wrapText="1"/>
    </xf>
    <xf numFmtId="3" fontId="3" fillId="0" borderId="21" xfId="0" applyNumberFormat="1" applyFont="1" applyFill="1" applyBorder="1" applyAlignment="1">
      <alignment horizontal="center" vertical="top"/>
    </xf>
    <xf numFmtId="3" fontId="3" fillId="0" borderId="27" xfId="0" applyNumberFormat="1" applyFont="1" applyFill="1" applyBorder="1" applyAlignment="1">
      <alignment horizontal="center" vertical="top"/>
    </xf>
    <xf numFmtId="49" fontId="4" fillId="7" borderId="49" xfId="0" applyNumberFormat="1" applyFont="1" applyFill="1" applyBorder="1" applyAlignment="1">
      <alignment horizontal="center" vertical="top"/>
    </xf>
    <xf numFmtId="49" fontId="4" fillId="2" borderId="11" xfId="0" applyNumberFormat="1" applyFont="1" applyFill="1" applyBorder="1" applyAlignment="1">
      <alignment horizontal="center" vertical="top"/>
    </xf>
    <xf numFmtId="0" fontId="9" fillId="7" borderId="11" xfId="0" applyFont="1" applyFill="1" applyBorder="1" applyAlignment="1">
      <alignment vertical="top" wrapText="1"/>
    </xf>
    <xf numFmtId="166" fontId="3" fillId="7" borderId="11" xfId="0" applyNumberFormat="1" applyFont="1" applyFill="1" applyBorder="1" applyAlignment="1">
      <alignment horizontal="center" vertical="center" textRotation="90" wrapText="1"/>
    </xf>
    <xf numFmtId="0" fontId="0" fillId="0" borderId="11" xfId="0" applyBorder="1" applyAlignment="1">
      <alignment horizontal="center" wrapText="1"/>
    </xf>
    <xf numFmtId="166" fontId="4" fillId="7" borderId="11" xfId="0" applyNumberFormat="1" applyFont="1" applyFill="1" applyBorder="1" applyAlignment="1">
      <alignment vertical="top" wrapText="1"/>
    </xf>
    <xf numFmtId="0" fontId="0" fillId="7" borderId="28" xfId="0" applyFill="1" applyBorder="1" applyAlignment="1">
      <alignment vertical="top" wrapText="1"/>
    </xf>
    <xf numFmtId="0" fontId="9" fillId="7" borderId="49" xfId="0" applyFont="1" applyFill="1" applyBorder="1" applyAlignment="1">
      <alignment vertical="top" wrapText="1"/>
    </xf>
    <xf numFmtId="0" fontId="9" fillId="7" borderId="35" xfId="0" applyFont="1" applyFill="1" applyBorder="1" applyAlignment="1">
      <alignment vertical="top" wrapText="1"/>
    </xf>
    <xf numFmtId="0" fontId="0" fillId="0" borderId="11" xfId="0" applyBorder="1" applyAlignment="1">
      <alignment horizontal="center" vertical="center" wrapText="1"/>
    </xf>
    <xf numFmtId="0" fontId="0" fillId="0" borderId="28" xfId="0" applyBorder="1" applyAlignment="1">
      <alignment horizontal="center" vertical="center" wrapText="1"/>
    </xf>
    <xf numFmtId="0" fontId="9" fillId="7" borderId="28" xfId="0" applyFont="1" applyFill="1" applyBorder="1" applyAlignment="1">
      <alignment vertical="top" wrapText="1"/>
    </xf>
    <xf numFmtId="166" fontId="3" fillId="5" borderId="72" xfId="0" applyNumberFormat="1" applyFont="1" applyFill="1" applyBorder="1" applyAlignment="1">
      <alignment horizontal="center" vertical="top"/>
    </xf>
    <xf numFmtId="166" fontId="3" fillId="5" borderId="73" xfId="0" applyNumberFormat="1" applyFont="1" applyFill="1" applyBorder="1" applyAlignment="1">
      <alignment horizontal="center" vertical="top"/>
    </xf>
    <xf numFmtId="1" fontId="3" fillId="7" borderId="18" xfId="0" applyNumberFormat="1" applyFont="1" applyFill="1" applyBorder="1" applyAlignment="1">
      <alignment horizontal="center" vertical="top"/>
    </xf>
    <xf numFmtId="0" fontId="0" fillId="0" borderId="27" xfId="0" applyBorder="1" applyAlignment="1">
      <alignment vertical="top"/>
    </xf>
    <xf numFmtId="166" fontId="3" fillId="7" borderId="7" xfId="0" applyNumberFormat="1" applyFont="1" applyFill="1" applyBorder="1" applyAlignment="1">
      <alignment horizontal="left" vertical="top" wrapText="1"/>
    </xf>
    <xf numFmtId="166" fontId="9" fillId="7" borderId="29" xfId="0" applyNumberFormat="1" applyFont="1" applyFill="1" applyBorder="1" applyAlignment="1">
      <alignment horizontal="left" vertical="top" wrapText="1"/>
    </xf>
    <xf numFmtId="166" fontId="4" fillId="0" borderId="32" xfId="0" applyNumberFormat="1" applyFont="1" applyFill="1" applyBorder="1" applyAlignment="1">
      <alignment horizontal="center" vertical="top" wrapText="1"/>
    </xf>
    <xf numFmtId="166" fontId="9" fillId="7" borderId="35" xfId="0" applyNumberFormat="1" applyFont="1" applyFill="1" applyBorder="1" applyAlignment="1">
      <alignment vertical="top" wrapText="1"/>
    </xf>
    <xf numFmtId="0" fontId="8" fillId="7" borderId="20" xfId="0" applyFont="1" applyFill="1" applyBorder="1" applyAlignment="1">
      <alignment vertical="top" wrapText="1"/>
    </xf>
    <xf numFmtId="0" fontId="5" fillId="0" borderId="20" xfId="0" applyFont="1" applyFill="1" applyBorder="1" applyAlignment="1">
      <alignment horizontal="center" vertical="center" textRotation="90" wrapText="1"/>
    </xf>
    <xf numFmtId="0" fontId="0" fillId="0" borderId="28" xfId="0" applyBorder="1" applyAlignment="1">
      <alignment horizontal="center" vertical="center" textRotation="90" wrapText="1"/>
    </xf>
    <xf numFmtId="166" fontId="5" fillId="0" borderId="25" xfId="0" applyNumberFormat="1" applyFont="1" applyFill="1" applyBorder="1" applyAlignment="1">
      <alignment horizontal="center" vertical="center" textRotation="90" wrapText="1"/>
    </xf>
    <xf numFmtId="166" fontId="3" fillId="3" borderId="69" xfId="0" applyNumberFormat="1" applyFont="1" applyFill="1" applyBorder="1" applyAlignment="1">
      <alignment horizontal="left" vertical="top" wrapText="1"/>
    </xf>
    <xf numFmtId="166" fontId="3" fillId="3" borderId="64" xfId="0" applyNumberFormat="1" applyFont="1" applyFill="1" applyBorder="1" applyAlignment="1">
      <alignment horizontal="left" vertical="top" wrapText="1"/>
    </xf>
    <xf numFmtId="166" fontId="3" fillId="3" borderId="43" xfId="0" applyNumberFormat="1" applyFont="1" applyFill="1" applyBorder="1" applyAlignment="1">
      <alignment horizontal="left" vertical="top" wrapText="1"/>
    </xf>
    <xf numFmtId="166" fontId="3" fillId="0" borderId="69" xfId="0" applyNumberFormat="1" applyFont="1" applyBorder="1" applyAlignment="1">
      <alignment horizontal="left" vertical="top" wrapText="1"/>
    </xf>
    <xf numFmtId="166" fontId="3" fillId="0" borderId="64" xfId="0" applyNumberFormat="1" applyFont="1" applyBorder="1" applyAlignment="1">
      <alignment horizontal="left" vertical="top" wrapText="1"/>
    </xf>
    <xf numFmtId="166" fontId="3" fillId="0" borderId="43" xfId="0" applyNumberFormat="1" applyFont="1" applyBorder="1" applyAlignment="1">
      <alignment horizontal="left" vertical="top" wrapText="1"/>
    </xf>
    <xf numFmtId="0" fontId="3" fillId="3" borderId="66" xfId="0" applyFont="1" applyFill="1" applyBorder="1" applyAlignment="1">
      <alignment horizontal="left" vertical="top" wrapText="1"/>
    </xf>
    <xf numFmtId="0" fontId="3" fillId="3" borderId="77" xfId="0" applyFont="1" applyFill="1" applyBorder="1" applyAlignment="1">
      <alignment horizontal="left" vertical="top" wrapText="1"/>
    </xf>
    <xf numFmtId="0" fontId="3" fillId="3" borderId="54" xfId="0" applyFont="1" applyFill="1" applyBorder="1" applyAlignment="1">
      <alignment horizontal="left" vertical="top" wrapText="1"/>
    </xf>
    <xf numFmtId="166" fontId="3" fillId="8" borderId="69" xfId="0" applyNumberFormat="1" applyFont="1" applyFill="1" applyBorder="1" applyAlignment="1">
      <alignment vertical="top" wrapText="1"/>
    </xf>
    <xf numFmtId="166" fontId="9" fillId="8" borderId="64" xfId="0" applyNumberFormat="1" applyFont="1" applyFill="1" applyBorder="1" applyAlignment="1">
      <alignment vertical="top" wrapText="1"/>
    </xf>
    <xf numFmtId="166" fontId="9" fillId="8" borderId="43" xfId="0" applyNumberFormat="1" applyFont="1" applyFill="1" applyBorder="1" applyAlignment="1">
      <alignment vertical="top" wrapText="1"/>
    </xf>
    <xf numFmtId="166" fontId="4" fillId="5" borderId="69" xfId="0" applyNumberFormat="1" applyFont="1" applyFill="1" applyBorder="1" applyAlignment="1">
      <alignment horizontal="right" vertical="top" wrapText="1"/>
    </xf>
    <xf numFmtId="166" fontId="4" fillId="5" borderId="64" xfId="0" applyNumberFormat="1" applyFont="1" applyFill="1" applyBorder="1" applyAlignment="1">
      <alignment horizontal="right" vertical="top" wrapText="1"/>
    </xf>
    <xf numFmtId="166" fontId="4" fillId="5" borderId="43" xfId="0" applyNumberFormat="1" applyFont="1" applyFill="1" applyBorder="1" applyAlignment="1">
      <alignment horizontal="right" vertical="top" wrapText="1"/>
    </xf>
    <xf numFmtId="166" fontId="3" fillId="3" borderId="66" xfId="0" applyNumberFormat="1" applyFont="1" applyFill="1" applyBorder="1" applyAlignment="1">
      <alignment horizontal="left" vertical="top" wrapText="1"/>
    </xf>
    <xf numFmtId="166" fontId="3" fillId="3" borderId="77" xfId="0" applyNumberFormat="1" applyFont="1" applyFill="1" applyBorder="1" applyAlignment="1">
      <alignment horizontal="left" vertical="top" wrapText="1"/>
    </xf>
    <xf numFmtId="166" fontId="3" fillId="3" borderId="54" xfId="0" applyNumberFormat="1" applyFont="1" applyFill="1" applyBorder="1" applyAlignment="1">
      <alignment horizontal="left" vertical="top" wrapText="1"/>
    </xf>
    <xf numFmtId="166" fontId="4" fillId="8" borderId="69" xfId="0" applyNumberFormat="1" applyFont="1" applyFill="1" applyBorder="1" applyAlignment="1">
      <alignment horizontal="left" vertical="top" wrapText="1"/>
    </xf>
    <xf numFmtId="166" fontId="4" fillId="8" borderId="64" xfId="0" applyNumberFormat="1" applyFont="1" applyFill="1" applyBorder="1" applyAlignment="1">
      <alignment horizontal="left" vertical="top" wrapText="1"/>
    </xf>
    <xf numFmtId="166" fontId="4" fillId="8" borderId="43" xfId="0" applyNumberFormat="1" applyFont="1" applyFill="1" applyBorder="1" applyAlignment="1">
      <alignment horizontal="left" vertical="top" wrapText="1"/>
    </xf>
    <xf numFmtId="166" fontId="3" fillId="8" borderId="69" xfId="0" applyNumberFormat="1" applyFont="1" applyFill="1" applyBorder="1" applyAlignment="1">
      <alignment horizontal="left" vertical="top" wrapText="1"/>
    </xf>
    <xf numFmtId="166" fontId="3" fillId="7" borderId="69" xfId="0" applyNumberFormat="1" applyFont="1" applyFill="1" applyBorder="1" applyAlignment="1">
      <alignment horizontal="left" vertical="top" wrapText="1"/>
    </xf>
    <xf numFmtId="166" fontId="3" fillId="7" borderId="64" xfId="0" applyNumberFormat="1" applyFont="1" applyFill="1" applyBorder="1" applyAlignment="1">
      <alignment horizontal="left" vertical="top" wrapText="1"/>
    </xf>
    <xf numFmtId="166" fontId="3" fillId="7" borderId="43" xfId="0" applyNumberFormat="1" applyFont="1" applyFill="1" applyBorder="1" applyAlignment="1">
      <alignment horizontal="left" vertical="top" wrapText="1"/>
    </xf>
    <xf numFmtId="166" fontId="4" fillId="5" borderId="70" xfId="0" applyNumberFormat="1" applyFont="1" applyFill="1" applyBorder="1" applyAlignment="1">
      <alignment horizontal="right" vertical="top" wrapText="1"/>
    </xf>
    <xf numFmtId="166" fontId="4" fillId="5" borderId="75" xfId="0" applyNumberFormat="1" applyFont="1" applyFill="1" applyBorder="1" applyAlignment="1">
      <alignment horizontal="right" vertical="top" wrapText="1"/>
    </xf>
    <xf numFmtId="166" fontId="4" fillId="5" borderId="71" xfId="0" applyNumberFormat="1" applyFont="1" applyFill="1" applyBorder="1" applyAlignment="1">
      <alignment horizontal="right" vertical="top" wrapText="1"/>
    </xf>
    <xf numFmtId="166" fontId="4" fillId="8" borderId="69" xfId="0" applyNumberFormat="1" applyFont="1" applyFill="1" applyBorder="1" applyAlignment="1">
      <alignment horizontal="right" vertical="top" wrapText="1"/>
    </xf>
    <xf numFmtId="166" fontId="9" fillId="8" borderId="64" xfId="0" applyNumberFormat="1" applyFont="1" applyFill="1" applyBorder="1" applyAlignment="1">
      <alignment horizontal="right" vertical="top" wrapText="1"/>
    </xf>
    <xf numFmtId="166" fontId="9" fillId="8" borderId="43" xfId="0" applyNumberFormat="1" applyFont="1" applyFill="1" applyBorder="1" applyAlignment="1">
      <alignment horizontal="right" vertical="top" wrapText="1"/>
    </xf>
    <xf numFmtId="166" fontId="3" fillId="7" borderId="66" xfId="0" applyNumberFormat="1" applyFont="1" applyFill="1" applyBorder="1" applyAlignment="1">
      <alignment horizontal="left" vertical="top" wrapText="1"/>
    </xf>
    <xf numFmtId="166" fontId="3" fillId="7" borderId="77" xfId="0" applyNumberFormat="1" applyFont="1" applyFill="1" applyBorder="1" applyAlignment="1">
      <alignment horizontal="left" vertical="top" wrapText="1"/>
    </xf>
    <xf numFmtId="166" fontId="3" fillId="7" borderId="54" xfId="0" applyNumberFormat="1" applyFont="1" applyFill="1" applyBorder="1" applyAlignment="1">
      <alignment horizontal="left" vertical="top" wrapText="1"/>
    </xf>
    <xf numFmtId="166" fontId="4" fillId="5" borderId="76" xfId="0" applyNumberFormat="1" applyFont="1" applyFill="1" applyBorder="1" applyAlignment="1">
      <alignment horizontal="right" vertical="top"/>
    </xf>
    <xf numFmtId="166" fontId="4" fillId="5" borderId="72" xfId="0" applyNumberFormat="1" applyFont="1" applyFill="1" applyBorder="1" applyAlignment="1">
      <alignment horizontal="right" vertical="top"/>
    </xf>
    <xf numFmtId="166" fontId="4" fillId="5" borderId="73" xfId="0" applyNumberFormat="1" applyFont="1" applyFill="1" applyBorder="1" applyAlignment="1">
      <alignment horizontal="right" vertical="top"/>
    </xf>
    <xf numFmtId="166" fontId="7" fillId="7" borderId="20" xfId="0" applyNumberFormat="1" applyFont="1" applyFill="1" applyBorder="1" applyAlignment="1">
      <alignment horizontal="center" vertical="center" textRotation="90" wrapText="1"/>
    </xf>
    <xf numFmtId="0" fontId="9" fillId="0" borderId="11" xfId="0" applyFont="1" applyBorder="1" applyAlignment="1">
      <alignment vertical="center" textRotation="90" wrapText="1"/>
    </xf>
    <xf numFmtId="49" fontId="3" fillId="7" borderId="108" xfId="0" applyNumberFormat="1" applyFont="1" applyFill="1" applyBorder="1" applyAlignment="1">
      <alignment vertical="top" wrapText="1"/>
    </xf>
    <xf numFmtId="166" fontId="3" fillId="7" borderId="107" xfId="0" applyNumberFormat="1" applyFont="1" applyFill="1" applyBorder="1" applyAlignment="1">
      <alignment horizontal="left" vertical="top" wrapText="1"/>
    </xf>
    <xf numFmtId="0" fontId="0" fillId="0" borderId="29" xfId="0" applyBorder="1" applyAlignment="1">
      <alignment vertical="top" wrapText="1"/>
    </xf>
    <xf numFmtId="166" fontId="4" fillId="4" borderId="74" xfId="0" applyNumberFormat="1" applyFont="1" applyFill="1" applyBorder="1" applyAlignment="1">
      <alignment horizontal="right" vertical="top" wrapText="1"/>
    </xf>
    <xf numFmtId="166" fontId="4" fillId="4" borderId="32" xfId="0" applyNumberFormat="1" applyFont="1" applyFill="1" applyBorder="1" applyAlignment="1">
      <alignment horizontal="right" vertical="top" wrapText="1"/>
    </xf>
    <xf numFmtId="166" fontId="4" fillId="4" borderId="33" xfId="0" applyNumberFormat="1" applyFont="1" applyFill="1" applyBorder="1" applyAlignment="1">
      <alignment horizontal="right" vertical="top" wrapText="1"/>
    </xf>
    <xf numFmtId="166" fontId="3" fillId="7" borderId="11" xfId="0" applyNumberFormat="1" applyFont="1" applyFill="1" applyBorder="1" applyAlignment="1">
      <alignment horizontal="center" vertical="center" textRotation="90"/>
    </xf>
    <xf numFmtId="166" fontId="3" fillId="7" borderId="28" xfId="0" applyNumberFormat="1" applyFont="1" applyFill="1" applyBorder="1" applyAlignment="1">
      <alignment horizontal="center" vertical="center" textRotation="90"/>
    </xf>
    <xf numFmtId="166" fontId="3" fillId="7" borderId="20" xfId="0" applyNumberFormat="1" applyFont="1" applyFill="1" applyBorder="1" applyAlignment="1">
      <alignment horizontal="center" vertical="center" textRotation="90"/>
    </xf>
    <xf numFmtId="3" fontId="4" fillId="0" borderId="56" xfId="0" applyNumberFormat="1" applyFont="1" applyBorder="1" applyAlignment="1">
      <alignment horizontal="center" vertical="center" wrapText="1"/>
    </xf>
    <xf numFmtId="3" fontId="4" fillId="0" borderId="72" xfId="0" applyNumberFormat="1" applyFont="1" applyBorder="1" applyAlignment="1">
      <alignment horizontal="center" vertical="center" wrapText="1"/>
    </xf>
    <xf numFmtId="3" fontId="4" fillId="0" borderId="73" xfId="0" applyNumberFormat="1" applyFont="1" applyBorder="1" applyAlignment="1">
      <alignment horizontal="center" vertical="center" wrapText="1"/>
    </xf>
    <xf numFmtId="166" fontId="4" fillId="0" borderId="35" xfId="0" applyNumberFormat="1" applyFont="1" applyBorder="1" applyAlignment="1">
      <alignment horizontal="center" vertical="top"/>
    </xf>
    <xf numFmtId="166" fontId="4" fillId="0" borderId="38" xfId="0" applyNumberFormat="1" applyFont="1" applyBorder="1" applyAlignment="1">
      <alignment horizontal="center" vertical="top"/>
    </xf>
    <xf numFmtId="166" fontId="4" fillId="0" borderId="65" xfId="0" applyNumberFormat="1" applyFont="1" applyBorder="1" applyAlignment="1">
      <alignment horizontal="center" vertical="top"/>
    </xf>
    <xf numFmtId="166" fontId="3" fillId="7" borderId="48" xfId="0" applyNumberFormat="1" applyFont="1" applyFill="1" applyBorder="1" applyAlignment="1">
      <alignment vertical="top" wrapText="1"/>
    </xf>
    <xf numFmtId="0" fontId="0" fillId="7" borderId="53" xfId="0" applyFill="1" applyBorder="1" applyAlignment="1">
      <alignment vertical="top" wrapText="1"/>
    </xf>
    <xf numFmtId="166" fontId="4" fillId="2" borderId="32" xfId="0" applyNumberFormat="1" applyFont="1" applyFill="1" applyBorder="1" applyAlignment="1">
      <alignment horizontal="right" vertical="top"/>
    </xf>
    <xf numFmtId="166" fontId="4" fillId="9" borderId="76" xfId="0" applyNumberFormat="1" applyFont="1" applyFill="1" applyBorder="1" applyAlignment="1">
      <alignment horizontal="right" vertical="top"/>
    </xf>
    <xf numFmtId="166" fontId="4" fillId="9" borderId="72" xfId="0" applyNumberFormat="1" applyFont="1" applyFill="1" applyBorder="1" applyAlignment="1">
      <alignment horizontal="right" vertical="top"/>
    </xf>
    <xf numFmtId="166" fontId="4" fillId="9" borderId="73" xfId="0" applyNumberFormat="1" applyFont="1" applyFill="1" applyBorder="1" applyAlignment="1">
      <alignment horizontal="right" vertical="top"/>
    </xf>
    <xf numFmtId="166" fontId="3" fillId="9" borderId="72" xfId="0" applyNumberFormat="1" applyFont="1" applyFill="1" applyBorder="1" applyAlignment="1">
      <alignment horizontal="center" vertical="top"/>
    </xf>
    <xf numFmtId="166" fontId="3" fillId="9" borderId="73" xfId="0" applyNumberFormat="1" applyFont="1" applyFill="1" applyBorder="1" applyAlignment="1">
      <alignment horizontal="center" vertical="top"/>
    </xf>
    <xf numFmtId="0" fontId="0" fillId="0" borderId="30" xfId="0" applyFont="1" applyBorder="1" applyAlignment="1">
      <alignment vertical="top"/>
    </xf>
    <xf numFmtId="166" fontId="3" fillId="0" borderId="11" xfId="0" applyNumberFormat="1" applyFont="1" applyFill="1" applyBorder="1" applyAlignment="1">
      <alignment horizontal="center" vertical="center" wrapText="1"/>
    </xf>
    <xf numFmtId="166" fontId="3" fillId="0" borderId="30" xfId="0" applyNumberFormat="1" applyFont="1" applyFill="1" applyBorder="1" applyAlignment="1">
      <alignment horizontal="center" vertical="center" wrapText="1"/>
    </xf>
    <xf numFmtId="1" fontId="3" fillId="0" borderId="11" xfId="0" applyNumberFormat="1" applyFont="1" applyFill="1" applyBorder="1" applyAlignment="1">
      <alignment horizontal="center" vertical="top"/>
    </xf>
    <xf numFmtId="0" fontId="0" fillId="0" borderId="28" xfId="0" applyBorder="1" applyAlignment="1">
      <alignment vertical="top"/>
    </xf>
    <xf numFmtId="1" fontId="3" fillId="7" borderId="11" xfId="0" applyNumberFormat="1" applyFont="1" applyFill="1" applyBorder="1" applyAlignment="1">
      <alignment horizontal="center" vertical="top"/>
    </xf>
    <xf numFmtId="166" fontId="3" fillId="0" borderId="7" xfId="0" applyNumberFormat="1" applyFont="1" applyFill="1" applyBorder="1" applyAlignment="1">
      <alignment horizontal="left" vertical="top" wrapText="1"/>
    </xf>
    <xf numFmtId="0" fontId="0" fillId="0" borderId="29" xfId="0" applyBorder="1" applyAlignment="1">
      <alignment vertical="top"/>
    </xf>
    <xf numFmtId="3" fontId="3" fillId="7" borderId="21" xfId="0" applyNumberFormat="1" applyFont="1" applyFill="1" applyBorder="1" applyAlignment="1">
      <alignment horizontal="left" vertical="top" wrapText="1"/>
    </xf>
    <xf numFmtId="0" fontId="0" fillId="0" borderId="27" xfId="0" applyBorder="1" applyAlignment="1">
      <alignment horizontal="left" vertical="top" wrapText="1"/>
    </xf>
    <xf numFmtId="0" fontId="3" fillId="7" borderId="37" xfId="0" applyFont="1" applyFill="1" applyBorder="1" applyAlignment="1">
      <alignment vertical="top" wrapText="1"/>
    </xf>
    <xf numFmtId="0" fontId="3" fillId="7" borderId="25" xfId="0" applyFont="1" applyFill="1" applyBorder="1" applyAlignment="1">
      <alignment horizontal="center" vertical="center" textRotation="90" wrapText="1" shrinkToFit="1"/>
    </xf>
    <xf numFmtId="0" fontId="3" fillId="7" borderId="11" xfId="0" applyFont="1" applyFill="1" applyBorder="1" applyAlignment="1">
      <alignment horizontal="center" vertical="center" textRotation="90" wrapText="1" shrinkToFit="1"/>
    </xf>
    <xf numFmtId="0" fontId="3" fillId="7" borderId="30" xfId="0" applyFont="1" applyFill="1" applyBorder="1" applyAlignment="1">
      <alignment horizontal="center" vertical="center" textRotation="90" wrapText="1" shrinkToFit="1"/>
    </xf>
    <xf numFmtId="0" fontId="3" fillId="0" borderId="45" xfId="0" applyFont="1" applyBorder="1" applyAlignment="1">
      <alignment horizontal="center" vertical="center" textRotation="90" wrapText="1"/>
    </xf>
    <xf numFmtId="0" fontId="3" fillId="0" borderId="34" xfId="0" applyFont="1" applyBorder="1" applyAlignment="1">
      <alignment horizontal="center" vertical="center" textRotation="90" wrapText="1"/>
    </xf>
    <xf numFmtId="0" fontId="3" fillId="0" borderId="74" xfId="0" applyFont="1" applyBorder="1" applyAlignment="1">
      <alignment horizontal="center" vertical="center" textRotation="90" wrapText="1"/>
    </xf>
    <xf numFmtId="3" fontId="3" fillId="0" borderId="47" xfId="0" applyNumberFormat="1" applyFont="1" applyFill="1" applyBorder="1" applyAlignment="1">
      <alignment horizontal="center" vertical="top"/>
    </xf>
    <xf numFmtId="3" fontId="3" fillId="0" borderId="35" xfId="0" applyNumberFormat="1" applyFont="1" applyFill="1" applyBorder="1" applyAlignment="1">
      <alignment horizontal="center" vertical="top"/>
    </xf>
    <xf numFmtId="3" fontId="3" fillId="7" borderId="61" xfId="0" applyNumberFormat="1" applyFont="1" applyFill="1" applyBorder="1" applyAlignment="1">
      <alignment horizontal="center" vertical="top"/>
    </xf>
    <xf numFmtId="3" fontId="9" fillId="0" borderId="77" xfId="0" applyNumberFormat="1" applyFont="1" applyBorder="1" applyAlignment="1">
      <alignment vertical="top"/>
    </xf>
    <xf numFmtId="1" fontId="3" fillId="7" borderId="49" xfId="0" applyNumberFormat="1" applyFont="1" applyFill="1" applyBorder="1" applyAlignment="1">
      <alignment horizontal="center" vertical="top"/>
    </xf>
    <xf numFmtId="0" fontId="0" fillId="0" borderId="35" xfId="0" applyBorder="1" applyAlignment="1">
      <alignment vertical="top"/>
    </xf>
    <xf numFmtId="0" fontId="3" fillId="0" borderId="51" xfId="0" applyFont="1" applyBorder="1" applyAlignment="1">
      <alignment horizontal="center" vertical="center" textRotation="90" shrinkToFit="1"/>
    </xf>
    <xf numFmtId="0" fontId="3" fillId="0" borderId="44" xfId="0" applyFont="1" applyBorder="1" applyAlignment="1">
      <alignment horizontal="center" vertical="center" textRotation="90" shrinkToFit="1"/>
    </xf>
    <xf numFmtId="0" fontId="3" fillId="0" borderId="33" xfId="0" applyFont="1" applyBorder="1" applyAlignment="1">
      <alignment horizontal="center" vertical="center" textRotation="90" shrinkToFit="1"/>
    </xf>
    <xf numFmtId="3" fontId="4" fillId="7" borderId="56" xfId="0" applyNumberFormat="1" applyFont="1" applyFill="1" applyBorder="1" applyAlignment="1">
      <alignment horizontal="center" vertical="center" wrapText="1"/>
    </xf>
    <xf numFmtId="3" fontId="4" fillId="7" borderId="72" xfId="0" applyNumberFormat="1" applyFont="1" applyFill="1" applyBorder="1" applyAlignment="1">
      <alignment horizontal="center" vertical="center" wrapText="1"/>
    </xf>
    <xf numFmtId="3" fontId="4" fillId="7" borderId="73" xfId="0" applyNumberFormat="1" applyFont="1" applyFill="1" applyBorder="1" applyAlignment="1">
      <alignment horizontal="center" vertical="center" wrapText="1"/>
    </xf>
    <xf numFmtId="0" fontId="0" fillId="0" borderId="18" xfId="0" applyBorder="1" applyAlignment="1">
      <alignment vertical="top"/>
    </xf>
    <xf numFmtId="166" fontId="3" fillId="7" borderId="48" xfId="0" applyNumberFormat="1" applyFont="1" applyFill="1" applyBorder="1" applyAlignment="1">
      <alignment horizontal="left" vertical="top" wrapText="1"/>
    </xf>
    <xf numFmtId="166" fontId="9" fillId="7" borderId="19" xfId="0" applyNumberFormat="1" applyFont="1" applyFill="1" applyBorder="1" applyAlignment="1">
      <alignment horizontal="left" vertical="top" wrapText="1"/>
    </xf>
    <xf numFmtId="166" fontId="3" fillId="0" borderId="48" xfId="0" applyNumberFormat="1" applyFont="1" applyFill="1" applyBorder="1" applyAlignment="1">
      <alignment horizontal="left" vertical="top" wrapText="1"/>
    </xf>
    <xf numFmtId="0" fontId="0" fillId="0" borderId="19" xfId="0" applyBorder="1" applyAlignment="1">
      <alignment vertical="top"/>
    </xf>
    <xf numFmtId="166" fontId="3" fillId="0" borderId="46" xfId="0" applyNumberFormat="1" applyFont="1" applyFill="1" applyBorder="1" applyAlignment="1">
      <alignment horizontal="left" vertical="top" wrapText="1"/>
    </xf>
    <xf numFmtId="166" fontId="3" fillId="0" borderId="19" xfId="0" applyNumberFormat="1" applyFont="1" applyFill="1" applyBorder="1" applyAlignment="1">
      <alignment horizontal="left" vertical="top" wrapText="1"/>
    </xf>
    <xf numFmtId="3" fontId="3" fillId="7" borderId="18" xfId="0" applyNumberFormat="1" applyFont="1" applyFill="1" applyBorder="1" applyAlignment="1">
      <alignment horizontal="center" vertical="top"/>
    </xf>
    <xf numFmtId="3" fontId="9" fillId="7" borderId="18" xfId="0" applyNumberFormat="1" applyFont="1" applyFill="1" applyBorder="1" applyAlignment="1">
      <alignment vertical="top"/>
    </xf>
    <xf numFmtId="166" fontId="9" fillId="7" borderId="19" xfId="0" applyNumberFormat="1" applyFont="1" applyFill="1" applyBorder="1" applyAlignment="1">
      <alignment vertical="top" wrapText="1"/>
    </xf>
    <xf numFmtId="166" fontId="3" fillId="7" borderId="46" xfId="0" applyNumberFormat="1" applyFont="1" applyFill="1" applyBorder="1" applyAlignment="1">
      <alignment vertical="top" wrapText="1"/>
    </xf>
    <xf numFmtId="166" fontId="9" fillId="7" borderId="19" xfId="0" applyNumberFormat="1" applyFont="1" applyFill="1" applyBorder="1" applyAlignment="1">
      <alignment vertical="top"/>
    </xf>
    <xf numFmtId="3" fontId="3" fillId="0" borderId="18" xfId="0" applyNumberFormat="1" applyFont="1" applyFill="1" applyBorder="1" applyAlignment="1">
      <alignment horizontal="center" vertical="top"/>
    </xf>
    <xf numFmtId="166" fontId="26" fillId="7" borderId="48" xfId="0" applyNumberFormat="1" applyFont="1" applyFill="1" applyBorder="1" applyAlignment="1">
      <alignment horizontal="left" vertical="top" wrapText="1"/>
    </xf>
    <xf numFmtId="166" fontId="32" fillId="7" borderId="48" xfId="0" applyNumberFormat="1" applyFont="1" applyFill="1" applyBorder="1" applyAlignment="1">
      <alignment horizontal="left" vertical="top" wrapText="1"/>
    </xf>
    <xf numFmtId="0" fontId="0" fillId="0" borderId="48" xfId="0" applyBorder="1" applyAlignment="1">
      <alignment horizontal="left" vertical="top" wrapText="1"/>
    </xf>
    <xf numFmtId="166" fontId="26" fillId="7" borderId="46" xfId="0" applyNumberFormat="1" applyFont="1" applyFill="1" applyBorder="1" applyAlignment="1">
      <alignment horizontal="left" vertical="top" wrapText="1"/>
    </xf>
    <xf numFmtId="0" fontId="0" fillId="0" borderId="19" xfId="0" applyBorder="1" applyAlignment="1">
      <alignment horizontal="left" vertical="top" wrapText="1"/>
    </xf>
    <xf numFmtId="49" fontId="3" fillId="7" borderId="48" xfId="0" applyNumberFormat="1" applyFont="1" applyFill="1" applyBorder="1" applyAlignment="1">
      <alignment horizontal="left" vertical="top" wrapText="1"/>
    </xf>
    <xf numFmtId="0" fontId="9" fillId="7" borderId="48" xfId="0" applyFont="1" applyFill="1" applyBorder="1" applyAlignment="1">
      <alignment horizontal="left" vertical="top" wrapText="1"/>
    </xf>
    <xf numFmtId="0" fontId="26" fillId="7" borderId="46" xfId="0" applyFont="1" applyFill="1" applyBorder="1" applyAlignment="1">
      <alignment vertical="top" wrapText="1"/>
    </xf>
    <xf numFmtId="0" fontId="32" fillId="7" borderId="48" xfId="0" applyFont="1" applyFill="1" applyBorder="1" applyAlignment="1">
      <alignment vertical="top" wrapText="1"/>
    </xf>
    <xf numFmtId="0" fontId="30" fillId="7" borderId="48" xfId="0" applyFont="1" applyFill="1" applyBorder="1" applyAlignment="1">
      <alignment vertical="top" wrapText="1"/>
    </xf>
    <xf numFmtId="0" fontId="30" fillId="7" borderId="19" xfId="0" applyFont="1" applyFill="1" applyBorder="1" applyAlignment="1">
      <alignment vertical="top" wrapText="1"/>
    </xf>
    <xf numFmtId="166" fontId="3" fillId="7" borderId="46" xfId="0" applyNumberFormat="1" applyFont="1" applyFill="1" applyBorder="1" applyAlignment="1">
      <alignment horizontal="left" vertical="top" wrapText="1"/>
    </xf>
    <xf numFmtId="0" fontId="0" fillId="7" borderId="48" xfId="0" applyFill="1" applyBorder="1" applyAlignment="1">
      <alignment horizontal="left" vertical="top" wrapText="1"/>
    </xf>
    <xf numFmtId="0" fontId="0" fillId="0" borderId="82" xfId="0" applyBorder="1" applyAlignment="1">
      <alignment horizontal="left" vertical="top" wrapText="1"/>
    </xf>
    <xf numFmtId="0" fontId="26" fillId="7" borderId="48" xfId="0" applyFont="1" applyFill="1" applyBorder="1" applyAlignment="1">
      <alignment horizontal="left" vertical="top" wrapText="1"/>
    </xf>
    <xf numFmtId="0" fontId="32" fillId="7" borderId="48" xfId="0" applyFont="1" applyFill="1" applyBorder="1" applyAlignment="1">
      <alignment horizontal="left" vertical="top" wrapText="1"/>
    </xf>
    <xf numFmtId="0" fontId="3" fillId="7" borderId="113" xfId="0" applyFont="1" applyFill="1" applyBorder="1" applyAlignment="1">
      <alignment horizontal="left" vertical="top" wrapText="1"/>
    </xf>
    <xf numFmtId="0" fontId="0" fillId="7" borderId="19" xfId="0" applyFill="1" applyBorder="1" applyAlignment="1">
      <alignment horizontal="left" vertical="top" wrapText="1"/>
    </xf>
    <xf numFmtId="0" fontId="0" fillId="0" borderId="18" xfId="0" applyBorder="1" applyAlignment="1">
      <alignment vertical="top" wrapText="1"/>
    </xf>
    <xf numFmtId="0" fontId="0" fillId="0" borderId="27" xfId="0" applyBorder="1" applyAlignment="1">
      <alignment vertical="top" wrapText="1"/>
    </xf>
    <xf numFmtId="0" fontId="3" fillId="0" borderId="5" xfId="0" applyFont="1" applyBorder="1" applyAlignment="1">
      <alignment horizontal="center" vertical="center" textRotation="90" shrinkToFit="1"/>
    </xf>
    <xf numFmtId="0" fontId="3" fillId="0" borderId="7" xfId="0" applyFont="1" applyBorder="1" applyAlignment="1">
      <alignment horizontal="center" vertical="center" textRotation="90" shrinkToFit="1"/>
    </xf>
    <xf numFmtId="0" fontId="3" fillId="0" borderId="9" xfId="0" applyFont="1" applyBorder="1" applyAlignment="1">
      <alignment horizontal="center" vertical="center" textRotation="90" shrinkToFit="1"/>
    </xf>
    <xf numFmtId="0" fontId="3" fillId="0" borderId="25" xfId="0" applyFont="1" applyBorder="1" applyAlignment="1">
      <alignment horizontal="center" vertical="center" textRotation="90" shrinkToFit="1"/>
    </xf>
    <xf numFmtId="0" fontId="3" fillId="0" borderId="11" xfId="0" applyFont="1" applyBorder="1" applyAlignment="1">
      <alignment horizontal="center" vertical="center" textRotation="90" shrinkToFit="1"/>
    </xf>
    <xf numFmtId="0" fontId="3" fillId="0" borderId="30" xfId="0" applyFont="1" applyBorder="1" applyAlignment="1">
      <alignment horizontal="center" vertical="center" textRotation="90" shrinkToFit="1"/>
    </xf>
    <xf numFmtId="0" fontId="3" fillId="0" borderId="42"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57" xfId="0" applyFont="1" applyBorder="1" applyAlignment="1">
      <alignment horizontal="center" vertical="center" shrinkToFit="1"/>
    </xf>
    <xf numFmtId="0" fontId="8" fillId="7" borderId="11" xfId="0" applyFont="1" applyFill="1" applyBorder="1" applyAlignment="1">
      <alignment vertical="top" wrapText="1"/>
    </xf>
    <xf numFmtId="0" fontId="5" fillId="0" borderId="11" xfId="0" applyFont="1" applyFill="1" applyBorder="1" applyAlignment="1">
      <alignment horizontal="center" vertical="center" textRotation="90" wrapText="1"/>
    </xf>
    <xf numFmtId="0" fontId="3" fillId="0" borderId="51" xfId="0" applyNumberFormat="1" applyFont="1" applyBorder="1" applyAlignment="1">
      <alignment horizontal="center" vertical="center" textRotation="90" shrinkToFit="1"/>
    </xf>
    <xf numFmtId="0" fontId="3" fillId="0" borderId="44" xfId="0" applyNumberFormat="1" applyFont="1" applyBorder="1" applyAlignment="1">
      <alignment horizontal="center" vertical="center" textRotation="90" shrinkToFit="1"/>
    </xf>
    <xf numFmtId="0" fontId="3" fillId="0" borderId="33" xfId="0" applyNumberFormat="1" applyFont="1" applyBorder="1" applyAlignment="1">
      <alignment horizontal="center" vertical="center" textRotation="90" shrinkToFit="1"/>
    </xf>
    <xf numFmtId="0" fontId="3" fillId="0" borderId="40" xfId="0" applyFont="1" applyBorder="1" applyAlignment="1">
      <alignment horizontal="center" vertical="center" textRotation="90" shrinkToFit="1"/>
    </xf>
    <xf numFmtId="0" fontId="3" fillId="0" borderId="6" xfId="0" applyFont="1" applyBorder="1" applyAlignment="1">
      <alignment horizontal="center" vertical="center" textRotation="90" shrinkToFit="1"/>
    </xf>
    <xf numFmtId="0" fontId="3" fillId="0" borderId="68" xfId="0" applyFont="1" applyBorder="1" applyAlignment="1">
      <alignment horizontal="center" vertical="center" textRotation="90" shrinkToFit="1"/>
    </xf>
    <xf numFmtId="166" fontId="3" fillId="0" borderId="45" xfId="0" applyNumberFormat="1" applyFont="1" applyBorder="1" applyAlignment="1">
      <alignment horizontal="center" vertical="center" textRotation="90" wrapText="1"/>
    </xf>
    <xf numFmtId="0" fontId="9" fillId="0" borderId="34" xfId="0" applyFont="1" applyBorder="1" applyAlignment="1">
      <alignment horizontal="center" vertical="center" textRotation="90" wrapText="1"/>
    </xf>
    <xf numFmtId="0" fontId="9" fillId="0" borderId="74" xfId="0" applyFont="1" applyBorder="1" applyAlignment="1">
      <alignment horizontal="center" vertical="center" textRotation="90" wrapText="1"/>
    </xf>
    <xf numFmtId="166" fontId="21" fillId="7" borderId="18" xfId="0" applyNumberFormat="1" applyFont="1" applyFill="1" applyBorder="1" applyAlignment="1">
      <alignment horizontal="center" vertical="top" wrapText="1"/>
    </xf>
    <xf numFmtId="166" fontId="21" fillId="7" borderId="27" xfId="0" applyNumberFormat="1" applyFont="1" applyFill="1" applyBorder="1" applyAlignment="1">
      <alignment horizontal="center" vertical="top" wrapText="1"/>
    </xf>
    <xf numFmtId="49" fontId="2" fillId="0" borderId="11" xfId="0" applyNumberFormat="1" applyFont="1" applyBorder="1" applyAlignment="1">
      <alignment horizontal="center" vertical="center" textRotation="90" wrapText="1"/>
    </xf>
    <xf numFmtId="0" fontId="0" fillId="0" borderId="11" xfId="0" applyFont="1" applyBorder="1" applyAlignment="1">
      <alignment horizontal="center" vertical="center" textRotation="90" wrapText="1"/>
    </xf>
    <xf numFmtId="166" fontId="3" fillId="7" borderId="18" xfId="0" applyNumberFormat="1" applyFont="1" applyFill="1" applyBorder="1" applyAlignment="1">
      <alignment horizontal="center" vertical="top" wrapText="1"/>
    </xf>
    <xf numFmtId="166" fontId="9" fillId="7" borderId="27" xfId="0" applyNumberFormat="1" applyFont="1" applyFill="1" applyBorder="1" applyAlignment="1">
      <alignment vertical="top" wrapText="1"/>
    </xf>
    <xf numFmtId="3" fontId="3" fillId="7" borderId="82" xfId="0" applyNumberFormat="1" applyFont="1" applyFill="1" applyBorder="1" applyAlignment="1">
      <alignment horizontal="center" vertical="top"/>
    </xf>
    <xf numFmtId="3" fontId="3" fillId="7" borderId="21" xfId="0" applyNumberFormat="1" applyFont="1" applyFill="1" applyBorder="1" applyAlignment="1">
      <alignment horizontal="center" vertical="top"/>
    </xf>
    <xf numFmtId="3" fontId="3" fillId="7" borderId="83" xfId="0" applyNumberFormat="1" applyFont="1" applyFill="1" applyBorder="1" applyAlignment="1">
      <alignment horizontal="center" vertical="top"/>
    </xf>
    <xf numFmtId="3" fontId="3" fillId="7" borderId="20" xfId="0" applyNumberFormat="1" applyFont="1" applyFill="1" applyBorder="1" applyAlignment="1">
      <alignment horizontal="center" vertical="top" wrapText="1"/>
    </xf>
    <xf numFmtId="3" fontId="3" fillId="7" borderId="82" xfId="0" applyNumberFormat="1" applyFont="1" applyFill="1" applyBorder="1" applyAlignment="1">
      <alignment horizontal="center" vertical="top" wrapText="1"/>
    </xf>
    <xf numFmtId="3" fontId="3" fillId="7" borderId="47" xfId="0" applyNumberFormat="1" applyFont="1" applyFill="1" applyBorder="1" applyAlignment="1">
      <alignment horizontal="center" vertical="top" wrapText="1"/>
    </xf>
    <xf numFmtId="3" fontId="3" fillId="7" borderId="102" xfId="0" applyNumberFormat="1" applyFont="1" applyFill="1" applyBorder="1" applyAlignment="1">
      <alignment horizontal="center" vertical="top" wrapText="1"/>
    </xf>
    <xf numFmtId="49" fontId="7" fillId="0" borderId="25" xfId="0" applyNumberFormat="1" applyFont="1" applyBorder="1" applyAlignment="1">
      <alignment horizontal="center" vertical="center" textRotation="90" wrapText="1"/>
    </xf>
    <xf numFmtId="49" fontId="7" fillId="0" borderId="11" xfId="0" applyNumberFormat="1" applyFont="1" applyBorder="1" applyAlignment="1">
      <alignment horizontal="center" vertical="center" textRotation="90" wrapText="1"/>
    </xf>
    <xf numFmtId="49" fontId="7" fillId="0" borderId="30" xfId="0" applyNumberFormat="1" applyFont="1" applyBorder="1" applyAlignment="1">
      <alignment horizontal="center" vertical="center" textRotation="90" wrapText="1"/>
    </xf>
    <xf numFmtId="166" fontId="3" fillId="7" borderId="26" xfId="0" applyNumberFormat="1" applyFont="1" applyFill="1" applyBorder="1" applyAlignment="1">
      <alignment horizontal="center" vertical="top" wrapText="1"/>
    </xf>
    <xf numFmtId="166" fontId="3" fillId="7" borderId="31" xfId="0" applyNumberFormat="1" applyFont="1" applyFill="1" applyBorder="1" applyAlignment="1">
      <alignment horizontal="center" vertical="top" wrapText="1"/>
    </xf>
    <xf numFmtId="0" fontId="3" fillId="7" borderId="28" xfId="0" applyFont="1" applyFill="1" applyBorder="1" applyAlignment="1">
      <alignment horizontal="left" vertical="top" wrapText="1"/>
    </xf>
    <xf numFmtId="49" fontId="27" fillId="0" borderId="20" xfId="0" applyNumberFormat="1" applyFont="1" applyBorder="1" applyAlignment="1">
      <alignment horizontal="center" vertical="center" textRotation="90"/>
    </xf>
    <xf numFmtId="49" fontId="27" fillId="0" borderId="11" xfId="0" applyNumberFormat="1" applyFont="1" applyBorder="1" applyAlignment="1">
      <alignment horizontal="center" vertical="center" textRotation="90"/>
    </xf>
    <xf numFmtId="49" fontId="27" fillId="0" borderId="28" xfId="0" applyNumberFormat="1" applyFont="1" applyBorder="1" applyAlignment="1">
      <alignment horizontal="center" vertical="center" textRotation="90"/>
    </xf>
    <xf numFmtId="166" fontId="21" fillId="7" borderId="18" xfId="0" applyNumberFormat="1" applyFont="1" applyFill="1" applyBorder="1" applyAlignment="1">
      <alignment horizontal="center" vertical="center" wrapText="1"/>
    </xf>
    <xf numFmtId="166" fontId="3" fillId="7" borderId="81" xfId="0" applyNumberFormat="1" applyFont="1" applyFill="1" applyBorder="1" applyAlignment="1">
      <alignment vertical="top" wrapText="1"/>
    </xf>
    <xf numFmtId="166" fontId="3" fillId="7" borderId="25" xfId="0" applyNumberFormat="1" applyFont="1" applyFill="1" applyBorder="1" applyAlignment="1">
      <alignment vertical="top" wrapText="1"/>
    </xf>
    <xf numFmtId="166" fontId="21" fillId="7" borderId="11" xfId="0" applyNumberFormat="1" applyFont="1" applyFill="1" applyBorder="1" applyAlignment="1">
      <alignment vertical="top" wrapText="1"/>
    </xf>
    <xf numFmtId="166" fontId="21" fillId="7" borderId="28" xfId="0" applyNumberFormat="1" applyFont="1" applyFill="1" applyBorder="1" applyAlignment="1">
      <alignment vertical="top" wrapText="1"/>
    </xf>
    <xf numFmtId="166" fontId="3" fillId="7" borderId="69" xfId="0" applyNumberFormat="1" applyFont="1" applyFill="1" applyBorder="1" applyAlignment="1">
      <alignment horizontal="center" vertical="top" wrapText="1"/>
    </xf>
    <xf numFmtId="166" fontId="3" fillId="7" borderId="64" xfId="0" applyNumberFormat="1" applyFont="1" applyFill="1" applyBorder="1" applyAlignment="1">
      <alignment horizontal="center" vertical="top" wrapText="1"/>
    </xf>
    <xf numFmtId="166" fontId="3" fillId="7" borderId="43" xfId="0" applyNumberFormat="1" applyFont="1" applyFill="1" applyBorder="1" applyAlignment="1">
      <alignment horizontal="center" vertical="top" wrapText="1"/>
    </xf>
    <xf numFmtId="166" fontId="4" fillId="2" borderId="33" xfId="0" applyNumberFormat="1" applyFont="1" applyFill="1" applyBorder="1" applyAlignment="1">
      <alignment horizontal="right" vertical="top"/>
    </xf>
    <xf numFmtId="166" fontId="4" fillId="8" borderId="11" xfId="0" applyNumberFormat="1" applyFont="1" applyFill="1" applyBorder="1" applyAlignment="1">
      <alignment horizontal="center" vertical="top"/>
    </xf>
    <xf numFmtId="0" fontId="0" fillId="0" borderId="18" xfId="0" applyBorder="1" applyAlignment="1">
      <alignment horizontal="center" vertical="top" wrapText="1"/>
    </xf>
    <xf numFmtId="166" fontId="3" fillId="7" borderId="111" xfId="0" applyNumberFormat="1" applyFont="1" applyFill="1" applyBorder="1" applyAlignment="1">
      <alignment horizontal="center" vertical="top" wrapText="1"/>
    </xf>
    <xf numFmtId="166" fontId="9" fillId="7" borderId="18" xfId="0" applyNumberFormat="1" applyFont="1" applyFill="1" applyBorder="1" applyAlignment="1">
      <alignment vertical="top" wrapText="1"/>
    </xf>
    <xf numFmtId="0" fontId="0" fillId="0" borderId="28" xfId="0" applyBorder="1" applyAlignment="1">
      <alignment horizontal="center" wrapText="1"/>
    </xf>
    <xf numFmtId="49" fontId="4" fillId="7" borderId="47" xfId="0" applyNumberFormat="1" applyFont="1" applyFill="1" applyBorder="1" applyAlignment="1">
      <alignment horizontal="center" vertical="top"/>
    </xf>
    <xf numFmtId="49" fontId="4" fillId="7" borderId="35" xfId="0" applyNumberFormat="1" applyFont="1" applyFill="1" applyBorder="1" applyAlignment="1">
      <alignment horizontal="center" vertical="top"/>
    </xf>
    <xf numFmtId="0" fontId="0" fillId="7" borderId="11" xfId="0" applyFill="1" applyBorder="1" applyAlignment="1">
      <alignment vertical="top" wrapText="1"/>
    </xf>
    <xf numFmtId="0" fontId="3" fillId="7" borderId="11" xfId="0" applyFont="1" applyFill="1" applyBorder="1" applyAlignment="1">
      <alignment vertical="top" wrapText="1"/>
    </xf>
    <xf numFmtId="49" fontId="28" fillId="7" borderId="11" xfId="0" applyNumberFormat="1" applyFont="1" applyFill="1" applyBorder="1" applyAlignment="1">
      <alignment horizontal="center" vertical="top"/>
    </xf>
    <xf numFmtId="49" fontId="28" fillId="7" borderId="28" xfId="0" applyNumberFormat="1" applyFont="1" applyFill="1" applyBorder="1" applyAlignment="1">
      <alignment horizontal="center" vertical="top"/>
    </xf>
    <xf numFmtId="49" fontId="2" fillId="0" borderId="20" xfId="0" applyNumberFormat="1" applyFont="1" applyBorder="1" applyAlignment="1">
      <alignment horizontal="center" vertical="top" textRotation="90" wrapText="1"/>
    </xf>
    <xf numFmtId="49" fontId="2" fillId="0" borderId="28" xfId="0" applyNumberFormat="1" applyFont="1" applyBorder="1" applyAlignment="1">
      <alignment horizontal="center" vertical="top" textRotation="90" wrapText="1"/>
    </xf>
    <xf numFmtId="49" fontId="4" fillId="8" borderId="11" xfId="0" applyNumberFormat="1" applyFont="1" applyFill="1" applyBorder="1" applyAlignment="1">
      <alignment horizontal="center" vertical="top"/>
    </xf>
    <xf numFmtId="166" fontId="3" fillId="0" borderId="69" xfId="0" applyNumberFormat="1" applyFont="1" applyBorder="1" applyAlignment="1">
      <alignment horizontal="center" vertical="top" wrapText="1"/>
    </xf>
    <xf numFmtId="166" fontId="3" fillId="0" borderId="64" xfId="0" applyNumberFormat="1" applyFont="1" applyBorder="1" applyAlignment="1">
      <alignment horizontal="center" vertical="top" wrapText="1"/>
    </xf>
    <xf numFmtId="166" fontId="3" fillId="0" borderId="43" xfId="0" applyNumberFormat="1" applyFont="1" applyBorder="1" applyAlignment="1">
      <alignment horizontal="center" vertical="top" wrapText="1"/>
    </xf>
    <xf numFmtId="166" fontId="3" fillId="8" borderId="69" xfId="0" applyNumberFormat="1" applyFont="1" applyFill="1" applyBorder="1" applyAlignment="1">
      <alignment horizontal="center" vertical="top" wrapText="1"/>
    </xf>
    <xf numFmtId="166" fontId="3" fillId="8" borderId="64" xfId="0" applyNumberFormat="1" applyFont="1" applyFill="1" applyBorder="1" applyAlignment="1">
      <alignment horizontal="center" vertical="top" wrapText="1"/>
    </xf>
    <xf numFmtId="166" fontId="3" fillId="8" borderId="43" xfId="0" applyNumberFormat="1" applyFont="1" applyFill="1" applyBorder="1" applyAlignment="1">
      <alignment horizontal="center" vertical="top" wrapText="1"/>
    </xf>
    <xf numFmtId="3" fontId="3" fillId="0" borderId="0" xfId="0" applyNumberFormat="1" applyFont="1" applyFill="1" applyBorder="1" applyAlignment="1">
      <alignment horizontal="left" vertical="top" wrapText="1"/>
    </xf>
    <xf numFmtId="0" fontId="0" fillId="0" borderId="0" xfId="0" applyAlignment="1">
      <alignment horizontal="left" vertical="top" wrapText="1"/>
    </xf>
    <xf numFmtId="49" fontId="4" fillId="7" borderId="20" xfId="0" applyNumberFormat="1" applyFont="1" applyFill="1" applyBorder="1" applyAlignment="1">
      <alignment horizontal="center" vertical="top"/>
    </xf>
    <xf numFmtId="49" fontId="4" fillId="7" borderId="28" xfId="0" applyNumberFormat="1" applyFont="1" applyFill="1" applyBorder="1" applyAlignment="1">
      <alignment horizontal="center" vertical="top"/>
    </xf>
    <xf numFmtId="1" fontId="3" fillId="7" borderId="21" xfId="0" applyNumberFormat="1" applyFont="1" applyFill="1" applyBorder="1" applyAlignment="1">
      <alignment horizontal="center" vertical="top"/>
    </xf>
    <xf numFmtId="166" fontId="3" fillId="0" borderId="26" xfId="0" applyNumberFormat="1" applyFont="1" applyBorder="1" applyAlignment="1">
      <alignment horizontal="center" vertical="top" wrapText="1"/>
    </xf>
    <xf numFmtId="166" fontId="3" fillId="0" borderId="18" xfId="0" applyNumberFormat="1" applyFont="1" applyBorder="1" applyAlignment="1">
      <alignment horizontal="center" vertical="top" wrapText="1"/>
    </xf>
    <xf numFmtId="0" fontId="0" fillId="0" borderId="31" xfId="0" applyFont="1" applyBorder="1" applyAlignment="1">
      <alignment horizontal="center" vertical="top"/>
    </xf>
    <xf numFmtId="1" fontId="3" fillId="7" borderId="20" xfId="0" applyNumberFormat="1" applyFont="1" applyFill="1" applyBorder="1" applyAlignment="1">
      <alignment horizontal="center" vertical="top"/>
    </xf>
    <xf numFmtId="49" fontId="2" fillId="0" borderId="11" xfId="0" applyNumberFormat="1" applyFont="1" applyBorder="1" applyAlignment="1">
      <alignment horizontal="center" vertical="top" textRotation="90" wrapText="1"/>
    </xf>
    <xf numFmtId="0" fontId="30" fillId="7" borderId="11" xfId="0" applyFont="1" applyFill="1" applyBorder="1" applyAlignment="1">
      <alignment vertical="top" wrapText="1"/>
    </xf>
    <xf numFmtId="0" fontId="40" fillId="7" borderId="11" xfId="0" applyFont="1" applyFill="1" applyBorder="1" applyAlignment="1">
      <alignment vertical="top" wrapText="1"/>
    </xf>
    <xf numFmtId="49" fontId="7" fillId="3" borderId="20" xfId="0" applyNumberFormat="1" applyFont="1" applyFill="1" applyBorder="1" applyAlignment="1">
      <alignment horizontal="center" textRotation="90" wrapText="1"/>
    </xf>
    <xf numFmtId="0" fontId="0" fillId="0" borderId="28" xfId="0" applyBorder="1" applyAlignment="1">
      <alignment horizontal="center" textRotation="90" wrapText="1"/>
    </xf>
    <xf numFmtId="166" fontId="4" fillId="7" borderId="20" xfId="0" applyNumberFormat="1" applyFont="1" applyFill="1" applyBorder="1" applyAlignment="1">
      <alignment horizontal="center" vertical="center" textRotation="90"/>
    </xf>
    <xf numFmtId="0" fontId="9" fillId="0" borderId="11" xfId="0" applyFont="1" applyBorder="1" applyAlignment="1">
      <alignment horizontal="center" vertical="center" textRotation="90"/>
    </xf>
    <xf numFmtId="0" fontId="0" fillId="0" borderId="11" xfId="0" applyBorder="1" applyAlignment="1">
      <alignment horizontal="center"/>
    </xf>
    <xf numFmtId="49" fontId="7" fillId="7" borderId="11" xfId="0" applyNumberFormat="1" applyFont="1" applyFill="1" applyBorder="1" applyAlignment="1">
      <alignment horizontal="right" vertical="center" textRotation="90" wrapText="1"/>
    </xf>
    <xf numFmtId="0" fontId="9" fillId="7" borderId="11" xfId="0" applyFont="1" applyFill="1" applyBorder="1" applyAlignment="1">
      <alignment horizontal="right" vertical="center" textRotation="90" wrapText="1"/>
    </xf>
    <xf numFmtId="166" fontId="4" fillId="0" borderId="25" xfId="0" applyNumberFormat="1" applyFont="1" applyBorder="1" applyAlignment="1">
      <alignment horizontal="center" vertical="top"/>
    </xf>
    <xf numFmtId="166" fontId="4" fillId="0" borderId="11" xfId="0" applyNumberFormat="1" applyFont="1" applyBorder="1" applyAlignment="1">
      <alignment horizontal="center" vertical="top"/>
    </xf>
    <xf numFmtId="166" fontId="4" fillId="0" borderId="30" xfId="0" applyNumberFormat="1" applyFont="1" applyBorder="1" applyAlignment="1">
      <alignment horizontal="center" vertical="top"/>
    </xf>
    <xf numFmtId="166" fontId="9" fillId="7" borderId="49" xfId="0" applyNumberFormat="1" applyFont="1" applyFill="1" applyBorder="1" applyAlignment="1">
      <alignment vertical="top" wrapText="1"/>
    </xf>
    <xf numFmtId="49" fontId="4" fillId="0" borderId="11" xfId="0" applyNumberFormat="1" applyFont="1" applyBorder="1" applyAlignment="1">
      <alignment horizontal="center" vertical="top"/>
    </xf>
    <xf numFmtId="49" fontId="4" fillId="0" borderId="28" xfId="0" applyNumberFormat="1" applyFont="1" applyBorder="1" applyAlignment="1">
      <alignment horizontal="center" vertical="top"/>
    </xf>
    <xf numFmtId="166" fontId="4" fillId="5" borderId="69" xfId="0" applyNumberFormat="1" applyFont="1" applyFill="1" applyBorder="1" applyAlignment="1">
      <alignment horizontal="center" vertical="top" wrapText="1"/>
    </xf>
    <xf numFmtId="166" fontId="4" fillId="5" borderId="64" xfId="0" applyNumberFormat="1" applyFont="1" applyFill="1" applyBorder="1" applyAlignment="1">
      <alignment horizontal="center" vertical="top" wrapText="1"/>
    </xf>
    <xf numFmtId="166" fontId="4" fillId="5" borderId="43" xfId="0" applyNumberFormat="1" applyFont="1" applyFill="1" applyBorder="1" applyAlignment="1">
      <alignment horizontal="center" vertical="top" wrapText="1"/>
    </xf>
    <xf numFmtId="49" fontId="2" fillId="0" borderId="20" xfId="0" applyNumberFormat="1" applyFont="1" applyBorder="1" applyAlignment="1">
      <alignment horizontal="center" vertical="center" textRotation="90" wrapText="1"/>
    </xf>
    <xf numFmtId="0" fontId="1" fillId="0" borderId="11" xfId="0" applyFont="1" applyBorder="1" applyAlignment="1">
      <alignment horizontal="center" vertical="center" textRotation="90" wrapText="1"/>
    </xf>
    <xf numFmtId="0" fontId="1" fillId="0" borderId="28" xfId="0" applyFont="1" applyBorder="1" applyAlignment="1">
      <alignment horizontal="center" vertical="center" textRotation="90" wrapText="1"/>
    </xf>
    <xf numFmtId="49" fontId="2" fillId="0" borderId="28" xfId="0" applyNumberFormat="1" applyFont="1" applyBorder="1" applyAlignment="1">
      <alignment horizontal="center" vertical="center" textRotation="90" wrapText="1"/>
    </xf>
    <xf numFmtId="166" fontId="4" fillId="7" borderId="28" xfId="0" applyNumberFormat="1" applyFont="1" applyFill="1" applyBorder="1" applyAlignment="1">
      <alignment horizontal="center" vertical="top"/>
    </xf>
    <xf numFmtId="0" fontId="9" fillId="0" borderId="28" xfId="0" applyFont="1" applyBorder="1" applyAlignment="1">
      <alignment horizontal="center" textRotation="90" wrapText="1"/>
    </xf>
    <xf numFmtId="166" fontId="3" fillId="7" borderId="28" xfId="0" applyNumberFormat="1" applyFont="1" applyFill="1" applyBorder="1" applyAlignment="1">
      <alignment horizontal="center" vertical="center" textRotation="90" wrapText="1"/>
    </xf>
    <xf numFmtId="166" fontId="4" fillId="7" borderId="11" xfId="0" applyNumberFormat="1" applyFont="1" applyFill="1" applyBorder="1" applyAlignment="1">
      <alignment horizontal="center" vertical="center" textRotation="90"/>
    </xf>
    <xf numFmtId="166" fontId="4" fillId="7" borderId="28" xfId="0" applyNumberFormat="1" applyFont="1" applyFill="1" applyBorder="1" applyAlignment="1">
      <alignment horizontal="center" vertical="center" textRotation="90"/>
    </xf>
    <xf numFmtId="1" fontId="3" fillId="0" borderId="20" xfId="0" applyNumberFormat="1" applyFont="1" applyFill="1" applyBorder="1" applyAlignment="1">
      <alignment horizontal="center" vertical="top"/>
    </xf>
    <xf numFmtId="0" fontId="32" fillId="7" borderId="81" xfId="0" applyFont="1" applyFill="1" applyBorder="1" applyAlignment="1">
      <alignment vertical="top" wrapText="1"/>
    </xf>
    <xf numFmtId="0" fontId="30" fillId="7" borderId="34" xfId="0" applyFont="1" applyFill="1" applyBorder="1" applyAlignment="1">
      <alignment vertical="top" wrapText="1"/>
    </xf>
    <xf numFmtId="0" fontId="30" fillId="7" borderId="66" xfId="0" applyFont="1" applyFill="1" applyBorder="1" applyAlignment="1">
      <alignment vertical="top" wrapText="1"/>
    </xf>
    <xf numFmtId="166" fontId="4" fillId="4" borderId="74" xfId="0" applyNumberFormat="1" applyFont="1" applyFill="1" applyBorder="1" applyAlignment="1">
      <alignment horizontal="center" vertical="top" wrapText="1"/>
    </xf>
    <xf numFmtId="166" fontId="4" fillId="4" borderId="32" xfId="0" applyNumberFormat="1" applyFont="1" applyFill="1" applyBorder="1" applyAlignment="1">
      <alignment horizontal="center" vertical="top" wrapText="1"/>
    </xf>
    <xf numFmtId="166" fontId="4" fillId="4" borderId="33" xfId="0" applyNumberFormat="1" applyFont="1" applyFill="1" applyBorder="1" applyAlignment="1">
      <alignment horizontal="center" vertical="top" wrapText="1"/>
    </xf>
    <xf numFmtId="3" fontId="4" fillId="0" borderId="70" xfId="0" applyNumberFormat="1" applyFont="1" applyBorder="1" applyAlignment="1">
      <alignment horizontal="center" vertical="center" wrapText="1"/>
    </xf>
    <xf numFmtId="3" fontId="4" fillId="0" borderId="75" xfId="0" applyNumberFormat="1" applyFont="1" applyBorder="1" applyAlignment="1">
      <alignment horizontal="center" vertical="center" wrapText="1"/>
    </xf>
    <xf numFmtId="3" fontId="4" fillId="0" borderId="71" xfId="0" applyNumberFormat="1" applyFont="1" applyBorder="1" applyAlignment="1">
      <alignment horizontal="center" vertical="center" wrapText="1"/>
    </xf>
    <xf numFmtId="166" fontId="4" fillId="5" borderId="70" xfId="0" applyNumberFormat="1" applyFont="1" applyFill="1" applyBorder="1" applyAlignment="1">
      <alignment horizontal="center" vertical="top" wrapText="1"/>
    </xf>
    <xf numFmtId="166" fontId="4" fillId="5" borderId="75" xfId="0" applyNumberFormat="1" applyFont="1" applyFill="1" applyBorder="1" applyAlignment="1">
      <alignment horizontal="center" vertical="top" wrapText="1"/>
    </xf>
    <xf numFmtId="166" fontId="4" fillId="5" borderId="71" xfId="0" applyNumberFormat="1" applyFont="1" applyFill="1" applyBorder="1" applyAlignment="1">
      <alignment horizontal="center" vertical="top" wrapText="1"/>
    </xf>
    <xf numFmtId="166" fontId="4" fillId="8" borderId="69" xfId="0" applyNumberFormat="1" applyFont="1" applyFill="1" applyBorder="1" applyAlignment="1">
      <alignment horizontal="center" vertical="top" wrapText="1"/>
    </xf>
    <xf numFmtId="166" fontId="4" fillId="8" borderId="64" xfId="0" applyNumberFormat="1" applyFont="1" applyFill="1" applyBorder="1" applyAlignment="1">
      <alignment horizontal="center" vertical="top" wrapText="1"/>
    </xf>
    <xf numFmtId="166" fontId="4" fillId="8" borderId="43" xfId="0" applyNumberFormat="1" applyFont="1" applyFill="1" applyBorder="1" applyAlignment="1">
      <alignment horizontal="center" vertical="top" wrapText="1"/>
    </xf>
    <xf numFmtId="166" fontId="3" fillId="7" borderId="18" xfId="0" applyNumberFormat="1" applyFont="1" applyFill="1" applyBorder="1" applyAlignment="1">
      <alignment horizontal="center" vertical="center" wrapText="1"/>
    </xf>
    <xf numFmtId="166" fontId="4" fillId="7" borderId="20" xfId="0" applyNumberFormat="1" applyFont="1" applyFill="1" applyBorder="1" applyAlignment="1">
      <alignment horizontal="center" vertical="top"/>
    </xf>
    <xf numFmtId="49" fontId="7" fillId="7" borderId="20" xfId="0" applyNumberFormat="1" applyFont="1" applyFill="1" applyBorder="1" applyAlignment="1">
      <alignment horizontal="center" vertical="center" textRotation="90"/>
    </xf>
    <xf numFmtId="49" fontId="7" fillId="7" borderId="11" xfId="0" applyNumberFormat="1" applyFont="1" applyFill="1" applyBorder="1" applyAlignment="1">
      <alignment horizontal="center" vertical="center" textRotation="90"/>
    </xf>
    <xf numFmtId="49" fontId="7" fillId="7" borderId="28" xfId="0" applyNumberFormat="1" applyFont="1" applyFill="1" applyBorder="1" applyAlignment="1">
      <alignment horizontal="center" vertical="center" textRotation="90"/>
    </xf>
    <xf numFmtId="166" fontId="3" fillId="7" borderId="21" xfId="0" applyNumberFormat="1" applyFont="1" applyFill="1" applyBorder="1" applyAlignment="1">
      <alignment horizontal="center" vertical="center" wrapText="1"/>
    </xf>
    <xf numFmtId="0" fontId="0" fillId="7" borderId="18" xfId="0" applyFill="1" applyBorder="1" applyAlignment="1">
      <alignment horizontal="center" vertical="center" wrapText="1"/>
    </xf>
    <xf numFmtId="166" fontId="9" fillId="7" borderId="18" xfId="0" applyNumberFormat="1" applyFont="1" applyFill="1" applyBorder="1" applyAlignment="1">
      <alignment horizontal="center" vertical="center" wrapText="1"/>
    </xf>
    <xf numFmtId="49" fontId="2" fillId="3" borderId="47" xfId="0" applyNumberFormat="1" applyFont="1" applyFill="1" applyBorder="1" applyAlignment="1">
      <alignment horizontal="center" vertical="top" textRotation="90" wrapText="1"/>
    </xf>
    <xf numFmtId="49" fontId="2" fillId="3" borderId="35" xfId="0" applyNumberFormat="1" applyFont="1" applyFill="1" applyBorder="1" applyAlignment="1">
      <alignment horizontal="center" vertical="top" textRotation="90" wrapText="1"/>
    </xf>
    <xf numFmtId="49" fontId="2" fillId="3" borderId="49" xfId="0" applyNumberFormat="1" applyFont="1" applyFill="1" applyBorder="1" applyAlignment="1">
      <alignment horizontal="center" vertical="top" textRotation="90" wrapText="1"/>
    </xf>
    <xf numFmtId="166" fontId="4" fillId="7" borderId="49" xfId="0" applyNumberFormat="1" applyFont="1" applyFill="1" applyBorder="1" applyAlignment="1">
      <alignment horizontal="center" vertical="top" wrapText="1"/>
    </xf>
    <xf numFmtId="49" fontId="2" fillId="3" borderId="11" xfId="0" applyNumberFormat="1" applyFont="1" applyFill="1" applyBorder="1" applyAlignment="1">
      <alignment horizontal="center" vertical="center" textRotation="90" wrapText="1"/>
    </xf>
    <xf numFmtId="49" fontId="2" fillId="3" borderId="28" xfId="0" applyNumberFormat="1" applyFont="1" applyFill="1" applyBorder="1" applyAlignment="1">
      <alignment horizontal="center" vertical="center" textRotation="90" wrapText="1"/>
    </xf>
    <xf numFmtId="166" fontId="37" fillId="7" borderId="18" xfId="0" applyNumberFormat="1" applyFont="1" applyFill="1" applyBorder="1" applyAlignment="1">
      <alignment horizontal="center" vertical="center" wrapText="1"/>
    </xf>
    <xf numFmtId="49" fontId="2" fillId="3" borderId="20" xfId="0" applyNumberFormat="1" applyFont="1" applyFill="1" applyBorder="1" applyAlignment="1">
      <alignment horizontal="center" vertical="center" textRotation="90" wrapText="1"/>
    </xf>
    <xf numFmtId="49" fontId="4" fillId="0" borderId="49" xfId="0" applyNumberFormat="1" applyFont="1" applyBorder="1" applyAlignment="1">
      <alignment horizontal="center" vertical="top"/>
    </xf>
    <xf numFmtId="49" fontId="4" fillId="0" borderId="35" xfId="0" applyNumberFormat="1" applyFont="1" applyBorder="1" applyAlignment="1">
      <alignment horizontal="center" vertical="top"/>
    </xf>
    <xf numFmtId="166" fontId="3" fillId="7" borderId="27" xfId="0" applyNumberFormat="1" applyFont="1" applyFill="1" applyBorder="1" applyAlignment="1">
      <alignment horizontal="center" vertical="top" wrapText="1"/>
    </xf>
    <xf numFmtId="166" fontId="21" fillId="7" borderId="47" xfId="0" applyNumberFormat="1" applyFont="1" applyFill="1" applyBorder="1" applyAlignment="1">
      <alignment horizontal="left" vertical="top" wrapText="1"/>
    </xf>
    <xf numFmtId="166" fontId="21" fillId="7" borderId="35" xfId="0" applyNumberFormat="1" applyFont="1" applyFill="1" applyBorder="1" applyAlignment="1">
      <alignment horizontal="left" vertical="top" wrapText="1"/>
    </xf>
    <xf numFmtId="166" fontId="28" fillId="3" borderId="20" xfId="0" applyNumberFormat="1" applyFont="1" applyFill="1" applyBorder="1" applyAlignment="1">
      <alignment horizontal="center" vertical="top" wrapText="1"/>
    </xf>
    <xf numFmtId="166" fontId="28" fillId="3" borderId="28" xfId="0" applyNumberFormat="1" applyFont="1" applyFill="1" applyBorder="1" applyAlignment="1">
      <alignment horizontal="center" vertical="top" wrapText="1"/>
    </xf>
    <xf numFmtId="49" fontId="27" fillId="3" borderId="47" xfId="0" applyNumberFormat="1" applyFont="1" applyFill="1" applyBorder="1" applyAlignment="1">
      <alignment horizontal="center" vertical="top" textRotation="90" wrapText="1"/>
    </xf>
    <xf numFmtId="49" fontId="27" fillId="3" borderId="35" xfId="0" applyNumberFormat="1" applyFont="1" applyFill="1" applyBorder="1" applyAlignment="1">
      <alignment horizontal="center" vertical="top" textRotation="90" wrapText="1"/>
    </xf>
    <xf numFmtId="166" fontId="28" fillId="3" borderId="49" xfId="0" applyNumberFormat="1" applyFont="1" applyFill="1" applyBorder="1" applyAlignment="1">
      <alignment horizontal="center" vertical="top"/>
    </xf>
    <xf numFmtId="0" fontId="0" fillId="7" borderId="18" xfId="0" applyFont="1" applyFill="1" applyBorder="1" applyAlignment="1">
      <alignment horizontal="center" vertical="center" wrapText="1"/>
    </xf>
    <xf numFmtId="166" fontId="4" fillId="0" borderId="28" xfId="0" applyNumberFormat="1" applyFont="1" applyFill="1" applyBorder="1" applyAlignment="1">
      <alignment horizontal="center" vertical="top" wrapText="1"/>
    </xf>
    <xf numFmtId="0" fontId="14" fillId="7" borderId="28" xfId="0" applyFont="1" applyFill="1" applyBorder="1" applyAlignment="1">
      <alignment horizontal="center" vertical="center" textRotation="90"/>
    </xf>
    <xf numFmtId="166" fontId="4" fillId="7" borderId="11" xfId="0" applyNumberFormat="1" applyFont="1" applyFill="1" applyBorder="1" applyAlignment="1">
      <alignment horizontal="center" vertical="center" wrapText="1"/>
    </xf>
    <xf numFmtId="166" fontId="4" fillId="7" borderId="28" xfId="0" applyNumberFormat="1" applyFont="1" applyFill="1" applyBorder="1" applyAlignment="1">
      <alignment horizontal="center" vertical="center" wrapText="1"/>
    </xf>
    <xf numFmtId="49" fontId="7" fillId="7" borderId="47" xfId="0" applyNumberFormat="1" applyFont="1" applyFill="1" applyBorder="1" applyAlignment="1">
      <alignment horizontal="center" vertical="center" textRotation="90"/>
    </xf>
    <xf numFmtId="49" fontId="7" fillId="7" borderId="49" xfId="0" applyNumberFormat="1" applyFont="1" applyFill="1" applyBorder="1" applyAlignment="1">
      <alignment horizontal="center" vertical="center" textRotation="90"/>
    </xf>
    <xf numFmtId="49" fontId="7" fillId="7" borderId="20" xfId="0" applyNumberFormat="1" applyFont="1" applyFill="1" applyBorder="1" applyAlignment="1">
      <alignment horizontal="center" vertical="top" textRotation="90" wrapText="1"/>
    </xf>
    <xf numFmtId="49" fontId="7" fillId="7" borderId="11" xfId="0" applyNumberFormat="1" applyFont="1" applyFill="1" applyBorder="1" applyAlignment="1">
      <alignment horizontal="center" vertical="top" textRotation="90" wrapText="1"/>
    </xf>
    <xf numFmtId="49" fontId="14" fillId="7" borderId="28" xfId="0" applyNumberFormat="1" applyFont="1" applyFill="1" applyBorder="1" applyAlignment="1">
      <alignment horizontal="center" vertical="top" textRotation="90" wrapText="1"/>
    </xf>
    <xf numFmtId="49" fontId="7" fillId="0" borderId="20" xfId="0" applyNumberFormat="1" applyFont="1" applyBorder="1" applyAlignment="1">
      <alignment horizontal="center" vertical="top" textRotation="90"/>
    </xf>
    <xf numFmtId="49" fontId="7" fillId="0" borderId="11" xfId="0" applyNumberFormat="1" applyFont="1" applyBorder="1" applyAlignment="1">
      <alignment horizontal="center" vertical="top" textRotation="90"/>
    </xf>
    <xf numFmtId="49" fontId="7" fillId="0" borderId="28" xfId="0" applyNumberFormat="1" applyFont="1" applyBorder="1" applyAlignment="1">
      <alignment horizontal="center" vertical="top" textRotation="90"/>
    </xf>
    <xf numFmtId="49" fontId="14" fillId="7" borderId="11" xfId="0" applyNumberFormat="1" applyFont="1" applyFill="1" applyBorder="1" applyAlignment="1">
      <alignment horizontal="center" vertical="top" textRotation="90" wrapText="1"/>
    </xf>
    <xf numFmtId="0" fontId="0" fillId="7" borderId="18" xfId="0" applyFont="1" applyFill="1" applyBorder="1" applyAlignment="1">
      <alignment horizontal="center" vertical="top" wrapText="1"/>
    </xf>
    <xf numFmtId="166" fontId="3" fillId="7" borderId="21" xfId="0" applyNumberFormat="1" applyFont="1" applyFill="1" applyBorder="1" applyAlignment="1">
      <alignment horizontal="center" vertical="top" wrapText="1"/>
    </xf>
    <xf numFmtId="0" fontId="14" fillId="7" borderId="28" xfId="0" applyFont="1" applyFill="1" applyBorder="1" applyAlignment="1">
      <alignment horizontal="center" vertical="top" textRotation="90" wrapText="1"/>
    </xf>
    <xf numFmtId="0" fontId="3" fillId="0" borderId="0" xfId="0" applyFont="1" applyAlignment="1">
      <alignment horizontal="right" wrapText="1"/>
    </xf>
    <xf numFmtId="0" fontId="9" fillId="0" borderId="0" xfId="0" applyFont="1" applyAlignment="1">
      <alignment horizontal="right"/>
    </xf>
    <xf numFmtId="0" fontId="3" fillId="0" borderId="25" xfId="0" applyFont="1" applyBorder="1" applyAlignment="1">
      <alignment horizontal="center" vertical="center" textRotation="90" wrapText="1" shrinkToFit="1"/>
    </xf>
    <xf numFmtId="0" fontId="0" fillId="0" borderId="11" xfId="0" applyFont="1" applyBorder="1" applyAlignment="1">
      <alignment horizontal="center" vertical="center" textRotation="90" wrapText="1" shrinkToFit="1"/>
    </xf>
    <xf numFmtId="0" fontId="0" fillId="0" borderId="30" xfId="0" applyFont="1" applyBorder="1" applyAlignment="1">
      <alignment horizontal="center" vertical="center" textRotation="90" wrapText="1" shrinkToFit="1"/>
    </xf>
    <xf numFmtId="3" fontId="3" fillId="0" borderId="26" xfId="0" applyNumberFormat="1" applyFont="1" applyFill="1" applyBorder="1" applyAlignment="1">
      <alignment horizontal="center" vertical="center" textRotation="90" wrapText="1" shrinkToFit="1"/>
    </xf>
    <xf numFmtId="3" fontId="3" fillId="0" borderId="18" xfId="0" applyNumberFormat="1" applyFont="1" applyFill="1" applyBorder="1" applyAlignment="1">
      <alignment horizontal="center" vertical="center" textRotation="90" wrapText="1" shrinkToFit="1"/>
    </xf>
    <xf numFmtId="3" fontId="3" fillId="0" borderId="31" xfId="0" applyNumberFormat="1" applyFont="1" applyFill="1" applyBorder="1" applyAlignment="1">
      <alignment horizontal="center" vertical="center" textRotation="90" wrapText="1" shrinkToFit="1"/>
    </xf>
    <xf numFmtId="0" fontId="4" fillId="0" borderId="70"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40" xfId="0" applyFont="1" applyBorder="1" applyAlignment="1">
      <alignment horizontal="center" vertical="center" textRotation="90" wrapText="1"/>
    </xf>
    <xf numFmtId="0" fontId="4" fillId="0" borderId="6" xfId="0" applyFont="1" applyBorder="1" applyAlignment="1">
      <alignment horizontal="center" vertical="center" textRotation="90" wrapText="1"/>
    </xf>
    <xf numFmtId="0" fontId="4" fillId="0" borderId="68" xfId="0" applyFont="1" applyBorder="1" applyAlignment="1">
      <alignment horizontal="center" vertical="center" textRotation="90" wrapText="1"/>
    </xf>
    <xf numFmtId="3" fontId="15" fillId="0" borderId="5" xfId="0" applyNumberFormat="1" applyFont="1" applyBorder="1" applyAlignment="1">
      <alignment horizontal="center" vertical="center" wrapText="1"/>
    </xf>
    <xf numFmtId="3" fontId="15" fillId="0" borderId="7" xfId="0" applyNumberFormat="1" applyFont="1" applyBorder="1" applyAlignment="1">
      <alignment horizontal="center" vertical="center" wrapText="1"/>
    </xf>
    <xf numFmtId="3" fontId="15" fillId="0" borderId="52" xfId="0" applyNumberFormat="1" applyFont="1" applyBorder="1" applyAlignment="1">
      <alignment horizontal="center" vertical="center" wrapText="1"/>
    </xf>
    <xf numFmtId="3" fontId="15" fillId="0" borderId="0" xfId="0" applyNumberFormat="1" applyFont="1" applyBorder="1" applyAlignment="1">
      <alignment horizontal="center" vertical="center" wrapText="1"/>
    </xf>
    <xf numFmtId="0" fontId="3" fillId="0" borderId="38" xfId="0" applyFont="1" applyBorder="1" applyAlignment="1">
      <alignment horizontal="center" vertical="center"/>
    </xf>
    <xf numFmtId="0" fontId="3" fillId="0" borderId="37" xfId="0" applyFont="1" applyBorder="1" applyAlignment="1">
      <alignment horizontal="center" vertical="center" textRotation="90" wrapText="1"/>
    </xf>
    <xf numFmtId="0" fontId="3" fillId="0" borderId="9" xfId="0" applyFont="1" applyBorder="1" applyAlignment="1">
      <alignment horizontal="center" vertical="center" textRotation="90" wrapText="1"/>
    </xf>
    <xf numFmtId="0" fontId="3" fillId="0" borderId="36" xfId="0" applyFont="1" applyBorder="1" applyAlignment="1">
      <alignment horizontal="center" vertical="center"/>
    </xf>
    <xf numFmtId="0" fontId="7" fillId="0" borderId="21" xfId="0" applyFont="1" applyFill="1" applyBorder="1" applyAlignment="1">
      <alignment horizontal="center" vertical="center" textRotation="90" wrapText="1"/>
    </xf>
    <xf numFmtId="0" fontId="7" fillId="0" borderId="31" xfId="0" applyFont="1" applyFill="1" applyBorder="1" applyAlignment="1">
      <alignment horizontal="center" vertical="center" textRotation="90" wrapText="1"/>
    </xf>
    <xf numFmtId="3" fontId="3" fillId="3" borderId="52" xfId="0" applyNumberFormat="1" applyFont="1" applyFill="1" applyBorder="1" applyAlignment="1">
      <alignment horizontal="left" vertical="top" wrapText="1"/>
    </xf>
    <xf numFmtId="0" fontId="0" fillId="0" borderId="52" xfId="0" applyBorder="1" applyAlignment="1">
      <alignment horizontal="left" vertical="top" wrapText="1"/>
    </xf>
    <xf numFmtId="166" fontId="3" fillId="2" borderId="32" xfId="0" applyNumberFormat="1" applyFont="1" applyFill="1" applyBorder="1" applyAlignment="1">
      <alignment horizontal="center" vertical="top" wrapText="1"/>
    </xf>
    <xf numFmtId="166" fontId="3" fillId="2" borderId="33" xfId="0" applyNumberFormat="1" applyFont="1" applyFill="1" applyBorder="1" applyAlignment="1">
      <alignment horizontal="center" vertical="top" wrapText="1"/>
    </xf>
    <xf numFmtId="49" fontId="2" fillId="7" borderId="25" xfId="0" applyNumberFormat="1" applyFont="1" applyFill="1" applyBorder="1" applyAlignment="1">
      <alignment horizontal="center" vertical="center" textRotation="90" wrapText="1"/>
    </xf>
    <xf numFmtId="49" fontId="2" fillId="7" borderId="11" xfId="0" applyNumberFormat="1" applyFont="1" applyFill="1" applyBorder="1" applyAlignment="1">
      <alignment horizontal="center" vertical="center" textRotation="90" wrapText="1"/>
    </xf>
    <xf numFmtId="0" fontId="0" fillId="7" borderId="11" xfId="0" applyFont="1" applyFill="1" applyBorder="1" applyAlignment="1">
      <alignment horizontal="center" vertical="center" textRotation="90" wrapText="1"/>
    </xf>
    <xf numFmtId="0" fontId="0" fillId="0" borderId="30" xfId="0" applyFont="1" applyBorder="1" applyAlignment="1">
      <alignment horizontal="center" vertical="center" wrapText="1"/>
    </xf>
    <xf numFmtId="166" fontId="3" fillId="3" borderId="20" xfId="0" applyNumberFormat="1" applyFont="1" applyFill="1" applyBorder="1" applyAlignment="1">
      <alignment vertical="top" wrapText="1"/>
    </xf>
    <xf numFmtId="166" fontId="21" fillId="0" borderId="34" xfId="0" applyNumberFormat="1" applyFont="1" applyFill="1" applyBorder="1" applyAlignment="1">
      <alignment horizontal="left" vertical="top" wrapText="1"/>
    </xf>
    <xf numFmtId="166" fontId="37" fillId="0" borderId="66" xfId="0" applyNumberFormat="1" applyFont="1" applyBorder="1" applyAlignment="1">
      <alignment horizontal="left" vertical="top" wrapText="1"/>
    </xf>
    <xf numFmtId="166" fontId="21" fillId="7" borderId="49" xfId="0" applyNumberFormat="1" applyFont="1" applyFill="1" applyBorder="1" applyAlignment="1">
      <alignment horizontal="left" vertical="top" wrapText="1"/>
    </xf>
    <xf numFmtId="166" fontId="4" fillId="0" borderId="49" xfId="0" applyNumberFormat="1" applyFont="1" applyBorder="1" applyAlignment="1">
      <alignment horizontal="center" vertical="top"/>
    </xf>
    <xf numFmtId="49" fontId="2" fillId="7" borderId="49" xfId="0" applyNumberFormat="1" applyFont="1" applyFill="1" applyBorder="1" applyAlignment="1">
      <alignment horizontal="center" vertical="top" textRotation="90" wrapText="1"/>
    </xf>
    <xf numFmtId="49" fontId="2" fillId="7" borderId="35" xfId="0" applyNumberFormat="1" applyFont="1" applyFill="1" applyBorder="1" applyAlignment="1">
      <alignment horizontal="center" vertical="top" textRotation="90" wrapText="1"/>
    </xf>
    <xf numFmtId="166" fontId="37" fillId="0" borderId="35" xfId="0" applyNumberFormat="1" applyFont="1" applyBorder="1" applyAlignment="1">
      <alignment horizontal="left" vertical="top" wrapText="1"/>
    </xf>
    <xf numFmtId="3" fontId="27" fillId="0" borderId="11" xfId="0" applyNumberFormat="1" applyFont="1" applyBorder="1" applyAlignment="1">
      <alignment vertical="top" textRotation="90" wrapText="1"/>
    </xf>
    <xf numFmtId="0" fontId="27" fillId="0" borderId="28" xfId="0" applyFont="1" applyBorder="1" applyAlignment="1">
      <alignment vertical="top" textRotation="90" wrapText="1"/>
    </xf>
    <xf numFmtId="166" fontId="7" fillId="7" borderId="18" xfId="0" applyNumberFormat="1" applyFont="1" applyFill="1" applyBorder="1" applyAlignment="1">
      <alignment horizontal="center" vertical="top" wrapText="1"/>
    </xf>
    <xf numFmtId="49" fontId="7" fillId="0" borderId="20" xfId="0" applyNumberFormat="1" applyFont="1" applyBorder="1" applyAlignment="1">
      <alignment horizontal="center" vertical="center" textRotation="90" wrapText="1"/>
    </xf>
    <xf numFmtId="0" fontId="14" fillId="0" borderId="11" xfId="0" applyFont="1" applyBorder="1" applyAlignment="1">
      <alignment horizontal="center" vertical="center" textRotation="90"/>
    </xf>
    <xf numFmtId="0" fontId="0" fillId="0" borderId="28" xfId="0" applyFont="1" applyBorder="1" applyAlignment="1">
      <alignment horizontal="center" vertical="center" wrapText="1"/>
    </xf>
    <xf numFmtId="0" fontId="14" fillId="0" borderId="11" xfId="0" applyFont="1" applyBorder="1" applyAlignment="1">
      <alignment horizontal="center" vertical="top" textRotation="90"/>
    </xf>
    <xf numFmtId="166" fontId="9" fillId="7" borderId="18" xfId="0" applyNumberFormat="1" applyFont="1" applyFill="1" applyBorder="1" applyAlignment="1">
      <alignment horizontal="center" vertical="top" wrapText="1"/>
    </xf>
    <xf numFmtId="166" fontId="17" fillId="7" borderId="11" xfId="0" applyNumberFormat="1" applyFont="1" applyFill="1" applyBorder="1" applyAlignment="1">
      <alignment horizontal="center" vertical="center" textRotation="90" wrapText="1"/>
    </xf>
    <xf numFmtId="166" fontId="18" fillId="7" borderId="11" xfId="0" applyNumberFormat="1" applyFont="1" applyFill="1" applyBorder="1" applyAlignment="1">
      <alignment horizontal="center" vertical="center" wrapText="1"/>
    </xf>
    <xf numFmtId="3" fontId="2" fillId="0" borderId="11" xfId="0" applyNumberFormat="1" applyFont="1" applyBorder="1" applyAlignment="1">
      <alignment vertical="top" textRotation="90" wrapText="1"/>
    </xf>
    <xf numFmtId="0" fontId="2" fillId="0" borderId="28" xfId="0" applyFont="1" applyBorder="1" applyAlignment="1">
      <alignment vertical="top" textRotation="90" wrapText="1"/>
    </xf>
    <xf numFmtId="166" fontId="9" fillId="0" borderId="35" xfId="0" applyNumberFormat="1" applyFont="1" applyBorder="1" applyAlignment="1">
      <alignment horizontal="left" vertical="top" wrapText="1"/>
    </xf>
    <xf numFmtId="49" fontId="7" fillId="0" borderId="20" xfId="0" applyNumberFormat="1" applyFont="1" applyBorder="1" applyAlignment="1">
      <alignment vertical="center" textRotation="90" wrapText="1"/>
    </xf>
    <xf numFmtId="0" fontId="7" fillId="0" borderId="11" xfId="0" applyFont="1" applyBorder="1" applyAlignment="1">
      <alignment vertical="center" textRotation="90" wrapText="1"/>
    </xf>
    <xf numFmtId="0" fontId="9" fillId="7" borderId="29" xfId="0" applyFont="1" applyFill="1" applyBorder="1" applyAlignment="1">
      <alignment horizontal="left" vertical="top" wrapText="1"/>
    </xf>
    <xf numFmtId="0" fontId="0" fillId="0" borderId="11" xfId="0" applyFont="1" applyBorder="1" applyAlignment="1">
      <alignment horizontal="center" vertical="center" wrapText="1"/>
    </xf>
    <xf numFmtId="166" fontId="9" fillId="7" borderId="35" xfId="0" applyNumberFormat="1" applyFont="1" applyFill="1" applyBorder="1" applyAlignment="1">
      <alignment horizontal="left" vertical="top" wrapText="1"/>
    </xf>
    <xf numFmtId="0" fontId="14" fillId="0" borderId="28" xfId="0" applyFont="1" applyBorder="1" applyAlignment="1">
      <alignment horizontal="center" vertical="top" textRotation="90"/>
    </xf>
    <xf numFmtId="166" fontId="21" fillId="7" borderId="37" xfId="0" applyNumberFormat="1" applyFont="1" applyFill="1" applyBorder="1" applyAlignment="1">
      <alignment horizontal="left" vertical="top" wrapText="1"/>
    </xf>
    <xf numFmtId="0" fontId="37" fillId="0" borderId="7" xfId="0" applyFont="1" applyBorder="1" applyAlignment="1">
      <alignment horizontal="left" vertical="top" wrapText="1"/>
    </xf>
    <xf numFmtId="0" fontId="14" fillId="0" borderId="28" xfId="0" applyFont="1" applyBorder="1" applyAlignment="1">
      <alignment horizontal="center" vertical="center" textRotation="90"/>
    </xf>
    <xf numFmtId="49" fontId="4" fillId="0" borderId="20" xfId="0" applyNumberFormat="1" applyFont="1" applyBorder="1" applyAlignment="1">
      <alignment horizontal="center" vertical="top"/>
    </xf>
    <xf numFmtId="49" fontId="7" fillId="0" borderId="28" xfId="0" applyNumberFormat="1" applyFont="1" applyBorder="1" applyAlignment="1">
      <alignment horizontal="center" vertical="center" textRotation="90" wrapText="1"/>
    </xf>
    <xf numFmtId="49" fontId="7" fillId="7" borderId="11" xfId="0" applyNumberFormat="1" applyFont="1" applyFill="1" applyBorder="1" applyAlignment="1">
      <alignment horizontal="center" vertical="center" textRotation="90" wrapText="1"/>
    </xf>
    <xf numFmtId="0" fontId="14" fillId="7" borderId="11" xfId="0" applyFont="1" applyFill="1" applyBorder="1" applyAlignment="1">
      <alignment horizontal="center" vertical="center" textRotation="90" wrapText="1"/>
    </xf>
    <xf numFmtId="0" fontId="14" fillId="7" borderId="28" xfId="0" applyFont="1" applyFill="1" applyBorder="1" applyAlignment="1">
      <alignment horizontal="center" vertical="center" textRotation="90" wrapText="1"/>
    </xf>
    <xf numFmtId="166" fontId="3" fillId="0" borderId="21" xfId="0" applyNumberFormat="1" applyFont="1" applyBorder="1" applyAlignment="1">
      <alignment horizontal="center" vertical="top" wrapText="1"/>
    </xf>
    <xf numFmtId="166" fontId="3" fillId="7" borderId="107" xfId="0" applyNumberFormat="1" applyFont="1" applyFill="1" applyBorder="1" applyAlignment="1">
      <alignment vertical="top" wrapText="1"/>
    </xf>
    <xf numFmtId="0" fontId="0" fillId="0" borderId="81" xfId="0" applyBorder="1" applyAlignment="1">
      <alignment vertical="top" wrapText="1"/>
    </xf>
    <xf numFmtId="0" fontId="14" fillId="0" borderId="30" xfId="0" applyFont="1" applyBorder="1" applyAlignment="1">
      <alignment horizontal="center" vertical="center" wrapText="1"/>
    </xf>
    <xf numFmtId="0" fontId="9" fillId="0" borderId="28" xfId="0" applyFont="1" applyBorder="1" applyAlignment="1">
      <alignment vertical="center" textRotation="90" wrapText="1"/>
    </xf>
    <xf numFmtId="166" fontId="21" fillId="7" borderId="47" xfId="0" applyNumberFormat="1" applyFont="1" applyFill="1" applyBorder="1" applyAlignment="1">
      <alignment horizontal="center" vertical="top" wrapText="1"/>
    </xf>
    <xf numFmtId="166" fontId="21" fillId="7" borderId="49" xfId="0" applyNumberFormat="1" applyFont="1" applyFill="1" applyBorder="1" applyAlignment="1">
      <alignment horizontal="center" vertical="top" wrapText="1"/>
    </xf>
    <xf numFmtId="166" fontId="9" fillId="7" borderId="83" xfId="0" applyNumberFormat="1" applyFont="1" applyFill="1" applyBorder="1" applyAlignment="1">
      <alignment horizontal="center" vertical="top" wrapText="1"/>
    </xf>
    <xf numFmtId="166" fontId="3" fillId="7" borderId="81" xfId="0" applyNumberFormat="1" applyFont="1" applyFill="1" applyBorder="1" applyAlignment="1">
      <alignment horizontal="left" vertical="top" wrapText="1"/>
    </xf>
    <xf numFmtId="0" fontId="3" fillId="7" borderId="5" xfId="0" applyFont="1" applyFill="1" applyBorder="1" applyAlignment="1">
      <alignment vertical="top" wrapText="1"/>
    </xf>
    <xf numFmtId="0" fontId="0" fillId="0" borderId="7" xfId="0" applyBorder="1" applyAlignment="1">
      <alignment vertical="top" wrapText="1"/>
    </xf>
    <xf numFmtId="3" fontId="3" fillId="7" borderId="21" xfId="0" applyNumberFormat="1" applyFont="1" applyFill="1" applyBorder="1" applyAlignment="1">
      <alignment horizontal="center" vertical="top" wrapText="1"/>
    </xf>
    <xf numFmtId="3" fontId="9" fillId="7" borderId="83" xfId="0" applyNumberFormat="1" applyFont="1" applyFill="1" applyBorder="1" applyAlignment="1">
      <alignment horizontal="center" vertical="top" wrapText="1"/>
    </xf>
    <xf numFmtId="3" fontId="9" fillId="7" borderId="102" xfId="0" applyNumberFormat="1" applyFont="1" applyFill="1" applyBorder="1" applyAlignment="1">
      <alignment horizontal="center" vertical="top" wrapText="1"/>
    </xf>
    <xf numFmtId="166" fontId="4" fillId="7" borderId="25" xfId="0" applyNumberFormat="1" applyFont="1" applyFill="1" applyBorder="1" applyAlignment="1">
      <alignment horizontal="center" vertical="top"/>
    </xf>
    <xf numFmtId="166" fontId="4" fillId="7" borderId="30" xfId="0" applyNumberFormat="1" applyFont="1" applyFill="1" applyBorder="1" applyAlignment="1">
      <alignment horizontal="center" vertical="top"/>
    </xf>
  </cellXfs>
  <cellStyles count="3">
    <cellStyle name="Įprastas" xfId="0" builtinId="0"/>
    <cellStyle name="Įprastas 2" xfId="2"/>
    <cellStyle name="Kablelis" xfId="1" builtinId="3"/>
  </cellStyles>
  <dxfs count="0"/>
  <tableStyles count="0" defaultTableStyle="TableStyleMedium2" defaultPivotStyle="PivotStyleLight16"/>
  <colors>
    <mruColors>
      <color rgb="FFCCFFCC"/>
      <color rgb="FFE9C9C7"/>
      <color rgb="FFFFCCFF"/>
      <color rgb="FF99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54"/>
  <sheetViews>
    <sheetView tabSelected="1" topLeftCell="A22" zoomScaleNormal="100" zoomScaleSheetLayoutView="100" workbookViewId="0">
      <selection activeCell="Q27" sqref="Q27"/>
    </sheetView>
  </sheetViews>
  <sheetFormatPr defaultRowHeight="12.75" x14ac:dyDescent="0.2"/>
  <cols>
    <col min="1" max="2" width="2.7109375" style="2" customWidth="1"/>
    <col min="3" max="3" width="2.7109375" style="1045" customWidth="1"/>
    <col min="4" max="4" width="36.28515625" style="2" customWidth="1"/>
    <col min="5" max="5" width="2.85546875" style="8" customWidth="1"/>
    <col min="6" max="6" width="5.140625" style="12" customWidth="1"/>
    <col min="7" max="7" width="7.85546875" style="3" customWidth="1"/>
    <col min="8" max="8" width="9.5703125" style="2" customWidth="1"/>
    <col min="9" max="9" width="8.28515625" style="2" customWidth="1"/>
    <col min="10" max="10" width="9.42578125" style="2" customWidth="1"/>
    <col min="11" max="11" width="38.7109375" style="2" customWidth="1"/>
    <col min="12" max="12" width="4" style="2" customWidth="1"/>
    <col min="13" max="14" width="3.85546875" style="2" customWidth="1"/>
    <col min="15" max="15" width="9.140625" style="1"/>
    <col min="16" max="16" width="6.7109375" style="1" customWidth="1"/>
    <col min="17" max="16384" width="9.140625" style="1"/>
  </cols>
  <sheetData>
    <row r="1" spans="1:14" s="191" customFormat="1" ht="38.25" customHeight="1" x14ac:dyDescent="0.25">
      <c r="B1" s="1047"/>
      <c r="C1" s="1047"/>
      <c r="D1" s="1047"/>
      <c r="E1" s="1047"/>
      <c r="K1" s="1684" t="s">
        <v>432</v>
      </c>
      <c r="L1" s="1684"/>
      <c r="M1" s="1684"/>
      <c r="N1" s="1684"/>
    </row>
    <row r="2" spans="1:14" s="191" customFormat="1" ht="12.75" customHeight="1" x14ac:dyDescent="0.25">
      <c r="B2" s="1047"/>
      <c r="C2" s="1047"/>
      <c r="D2" s="1047"/>
      <c r="E2" s="1047"/>
      <c r="K2" s="1043"/>
      <c r="L2" s="1043"/>
      <c r="M2" s="1043"/>
      <c r="N2" s="1043"/>
    </row>
    <row r="3" spans="1:14" s="191" customFormat="1" ht="13.5" customHeight="1" x14ac:dyDescent="0.25">
      <c r="B3" s="1047"/>
      <c r="C3" s="1047"/>
      <c r="D3" s="1047"/>
      <c r="E3" s="1047"/>
      <c r="K3" s="1043"/>
      <c r="L3" s="1043"/>
      <c r="M3" s="1043"/>
      <c r="N3" s="1043"/>
    </row>
    <row r="4" spans="1:14" s="47" customFormat="1" ht="15" x14ac:dyDescent="0.2">
      <c r="A4" s="1685" t="s">
        <v>405</v>
      </c>
      <c r="B4" s="1685"/>
      <c r="C4" s="1685"/>
      <c r="D4" s="1685"/>
      <c r="E4" s="1685"/>
      <c r="F4" s="1685"/>
      <c r="G4" s="1685"/>
      <c r="H4" s="1685"/>
      <c r="I4" s="1685"/>
      <c r="J4" s="1685"/>
      <c r="K4" s="1685"/>
      <c r="L4" s="1685"/>
      <c r="M4" s="1685"/>
      <c r="N4" s="1685"/>
    </row>
    <row r="5" spans="1:14" ht="15.75" customHeight="1" x14ac:dyDescent="0.2">
      <c r="A5" s="1686" t="s">
        <v>33</v>
      </c>
      <c r="B5" s="1686"/>
      <c r="C5" s="1686"/>
      <c r="D5" s="1686"/>
      <c r="E5" s="1686"/>
      <c r="F5" s="1686"/>
      <c r="G5" s="1686"/>
      <c r="H5" s="1686"/>
      <c r="I5" s="1686"/>
      <c r="J5" s="1686"/>
      <c r="K5" s="1686"/>
      <c r="L5" s="1686"/>
      <c r="M5" s="1686"/>
      <c r="N5" s="1686"/>
    </row>
    <row r="6" spans="1:14" ht="15" customHeight="1" x14ac:dyDescent="0.2">
      <c r="A6" s="1687" t="s">
        <v>21</v>
      </c>
      <c r="B6" s="1687"/>
      <c r="C6" s="1687"/>
      <c r="D6" s="1687"/>
      <c r="E6" s="1687"/>
      <c r="F6" s="1687"/>
      <c r="G6" s="1687"/>
      <c r="H6" s="1687"/>
      <c r="I6" s="1687"/>
      <c r="J6" s="1687"/>
      <c r="K6" s="1687"/>
      <c r="L6" s="1687"/>
      <c r="M6" s="1687"/>
      <c r="N6" s="1687"/>
    </row>
    <row r="7" spans="1:14" ht="15" customHeight="1" thickBot="1" x14ac:dyDescent="0.25">
      <c r="A7" s="19"/>
      <c r="B7" s="19"/>
      <c r="C7" s="1044"/>
      <c r="D7" s="19"/>
      <c r="E7" s="20"/>
      <c r="F7" s="21"/>
      <c r="G7" s="340"/>
      <c r="H7" s="19"/>
      <c r="I7" s="19"/>
      <c r="J7" s="19"/>
      <c r="K7" s="1688" t="s">
        <v>126</v>
      </c>
      <c r="L7" s="1688"/>
      <c r="M7" s="1688"/>
      <c r="N7" s="1689"/>
    </row>
    <row r="8" spans="1:14" s="47" customFormat="1" ht="46.5" customHeight="1" x14ac:dyDescent="0.2">
      <c r="A8" s="1690" t="s">
        <v>22</v>
      </c>
      <c r="B8" s="1693" t="s">
        <v>0</v>
      </c>
      <c r="C8" s="1696" t="s">
        <v>1</v>
      </c>
      <c r="D8" s="1699" t="s">
        <v>14</v>
      </c>
      <c r="E8" s="1729" t="s">
        <v>2</v>
      </c>
      <c r="F8" s="1732" t="s">
        <v>3</v>
      </c>
      <c r="G8" s="1735" t="s">
        <v>4</v>
      </c>
      <c r="H8" s="1719" t="s">
        <v>375</v>
      </c>
      <c r="I8" s="1719" t="s">
        <v>167</v>
      </c>
      <c r="J8" s="1719" t="s">
        <v>258</v>
      </c>
      <c r="K8" s="1722" t="s">
        <v>13</v>
      </c>
      <c r="L8" s="1723"/>
      <c r="M8" s="1723"/>
      <c r="N8" s="1724"/>
    </row>
    <row r="9" spans="1:14" s="47" customFormat="1" ht="18.75" customHeight="1" x14ac:dyDescent="0.2">
      <c r="A9" s="1691"/>
      <c r="B9" s="1694"/>
      <c r="C9" s="1697"/>
      <c r="D9" s="1700"/>
      <c r="E9" s="1730"/>
      <c r="F9" s="1733"/>
      <c r="G9" s="1736"/>
      <c r="H9" s="1739"/>
      <c r="I9" s="1720"/>
      <c r="J9" s="1720"/>
      <c r="K9" s="1725" t="s">
        <v>14</v>
      </c>
      <c r="L9" s="1727" t="s">
        <v>105</v>
      </c>
      <c r="M9" s="1727"/>
      <c r="N9" s="1728"/>
    </row>
    <row r="10" spans="1:14" s="47" customFormat="1" ht="57.75" customHeight="1" thickBot="1" x14ac:dyDescent="0.25">
      <c r="A10" s="1692"/>
      <c r="B10" s="1695"/>
      <c r="C10" s="1698"/>
      <c r="D10" s="1701"/>
      <c r="E10" s="1731"/>
      <c r="F10" s="1734"/>
      <c r="G10" s="1737"/>
      <c r="H10" s="1740"/>
      <c r="I10" s="1721"/>
      <c r="J10" s="1721"/>
      <c r="K10" s="1726"/>
      <c r="L10" s="194" t="s">
        <v>113</v>
      </c>
      <c r="M10" s="195" t="s">
        <v>168</v>
      </c>
      <c r="N10" s="196" t="s">
        <v>259</v>
      </c>
    </row>
    <row r="11" spans="1:14" s="10" customFormat="1" ht="14.25" customHeight="1" x14ac:dyDescent="0.2">
      <c r="A11" s="1702" t="s">
        <v>67</v>
      </c>
      <c r="B11" s="1703"/>
      <c r="C11" s="1703"/>
      <c r="D11" s="1703"/>
      <c r="E11" s="1703"/>
      <c r="F11" s="1703"/>
      <c r="G11" s="1703"/>
      <c r="H11" s="1703"/>
      <c r="I11" s="1703"/>
      <c r="J11" s="1703"/>
      <c r="K11" s="1703"/>
      <c r="L11" s="1703"/>
      <c r="M11" s="1703"/>
      <c r="N11" s="1704"/>
    </row>
    <row r="12" spans="1:14" s="10" customFormat="1" ht="14.25" customHeight="1" x14ac:dyDescent="0.2">
      <c r="A12" s="1705" t="s">
        <v>30</v>
      </c>
      <c r="B12" s="1706"/>
      <c r="C12" s="1706"/>
      <c r="D12" s="1706"/>
      <c r="E12" s="1706"/>
      <c r="F12" s="1706"/>
      <c r="G12" s="1706"/>
      <c r="H12" s="1706"/>
      <c r="I12" s="1706"/>
      <c r="J12" s="1706"/>
      <c r="K12" s="1706"/>
      <c r="L12" s="1706"/>
      <c r="M12" s="1706"/>
      <c r="N12" s="1707"/>
    </row>
    <row r="13" spans="1:14" ht="16.5" customHeight="1" x14ac:dyDescent="0.2">
      <c r="A13" s="23" t="s">
        <v>7</v>
      </c>
      <c r="B13" s="1708" t="s">
        <v>34</v>
      </c>
      <c r="C13" s="1709"/>
      <c r="D13" s="1709"/>
      <c r="E13" s="1709"/>
      <c r="F13" s="1709"/>
      <c r="G13" s="1709"/>
      <c r="H13" s="1709"/>
      <c r="I13" s="1709"/>
      <c r="J13" s="1709"/>
      <c r="K13" s="1709"/>
      <c r="L13" s="1709"/>
      <c r="M13" s="1709"/>
      <c r="N13" s="1710"/>
    </row>
    <row r="14" spans="1:14" ht="15" customHeight="1" x14ac:dyDescent="0.2">
      <c r="A14" s="339" t="s">
        <v>7</v>
      </c>
      <c r="B14" s="16" t="s">
        <v>7</v>
      </c>
      <c r="C14" s="1711" t="s">
        <v>35</v>
      </c>
      <c r="D14" s="1712"/>
      <c r="E14" s="1712"/>
      <c r="F14" s="1712"/>
      <c r="G14" s="1712"/>
      <c r="H14" s="1712"/>
      <c r="I14" s="1712"/>
      <c r="J14" s="1712"/>
      <c r="K14" s="1712"/>
      <c r="L14" s="1712"/>
      <c r="M14" s="1712"/>
      <c r="N14" s="1713"/>
    </row>
    <row r="15" spans="1:14" ht="16.5" customHeight="1" x14ac:dyDescent="0.2">
      <c r="A15" s="1026" t="s">
        <v>7</v>
      </c>
      <c r="B15" s="1027" t="s">
        <v>7</v>
      </c>
      <c r="C15" s="991" t="s">
        <v>7</v>
      </c>
      <c r="D15" s="1879" t="s">
        <v>53</v>
      </c>
      <c r="E15" s="1880" t="s">
        <v>96</v>
      </c>
      <c r="F15" s="1036" t="s">
        <v>47</v>
      </c>
      <c r="G15" s="43" t="s">
        <v>29</v>
      </c>
      <c r="H15" s="1048">
        <v>426</v>
      </c>
      <c r="I15" s="1053">
        <f>2131.6+25</f>
        <v>2156.6</v>
      </c>
      <c r="J15" s="1048">
        <f>634.9-25+350</f>
        <v>959.9</v>
      </c>
      <c r="K15" s="496"/>
      <c r="L15" s="497"/>
      <c r="M15" s="498"/>
      <c r="N15" s="499"/>
    </row>
    <row r="16" spans="1:14" ht="14.25" customHeight="1" x14ac:dyDescent="0.2">
      <c r="A16" s="1026"/>
      <c r="B16" s="1027"/>
      <c r="C16" s="991"/>
      <c r="D16" s="1674"/>
      <c r="E16" s="1773"/>
      <c r="F16" s="1036"/>
      <c r="G16" s="43" t="s">
        <v>111</v>
      </c>
      <c r="H16" s="1048">
        <v>557.70000000000005</v>
      </c>
      <c r="I16" s="1049"/>
      <c r="J16" s="1048"/>
      <c r="K16" s="496"/>
      <c r="L16" s="497"/>
      <c r="M16" s="498"/>
      <c r="N16" s="500"/>
    </row>
    <row r="17" spans="1:18" ht="9" customHeight="1" x14ac:dyDescent="0.2">
      <c r="A17" s="1026"/>
      <c r="B17" s="1027"/>
      <c r="C17" s="991"/>
      <c r="D17" s="67"/>
      <c r="E17" s="1881"/>
      <c r="F17" s="1259"/>
      <c r="G17" s="1046"/>
      <c r="H17" s="1050"/>
      <c r="I17" s="1051"/>
      <c r="J17" s="1050"/>
      <c r="K17" s="501"/>
      <c r="L17" s="502"/>
      <c r="M17" s="503"/>
      <c r="N17" s="504"/>
    </row>
    <row r="18" spans="1:18" ht="27" customHeight="1" x14ac:dyDescent="0.2">
      <c r="A18" s="1714"/>
      <c r="B18" s="1715"/>
      <c r="C18" s="1716"/>
      <c r="D18" s="1717" t="s">
        <v>191</v>
      </c>
      <c r="E18" s="1101" t="s">
        <v>51</v>
      </c>
      <c r="F18" s="1716"/>
      <c r="G18" s="43"/>
      <c r="H18" s="512"/>
      <c r="I18" s="78"/>
      <c r="J18" s="74"/>
      <c r="K18" s="1106" t="s">
        <v>208</v>
      </c>
      <c r="L18" s="44" t="s">
        <v>331</v>
      </c>
      <c r="M18" s="202"/>
      <c r="N18" s="1052"/>
    </row>
    <row r="19" spans="1:18" ht="17.25" customHeight="1" x14ac:dyDescent="0.2">
      <c r="A19" s="1714"/>
      <c r="B19" s="1715"/>
      <c r="C19" s="1716"/>
      <c r="D19" s="1675"/>
      <c r="E19" s="1748" t="s">
        <v>125</v>
      </c>
      <c r="F19" s="1716"/>
      <c r="G19" s="43"/>
      <c r="H19" s="512"/>
      <c r="I19" s="78"/>
      <c r="J19" s="74"/>
      <c r="K19" s="1750" t="s">
        <v>362</v>
      </c>
      <c r="L19" s="578" t="s">
        <v>60</v>
      </c>
      <c r="M19" s="975"/>
      <c r="N19" s="764"/>
    </row>
    <row r="20" spans="1:18" ht="16.5" customHeight="1" x14ac:dyDescent="0.2">
      <c r="A20" s="1714"/>
      <c r="B20" s="1715"/>
      <c r="C20" s="1716"/>
      <c r="D20" s="1718"/>
      <c r="E20" s="1749"/>
      <c r="F20" s="1716"/>
      <c r="G20" s="43"/>
      <c r="H20" s="512"/>
      <c r="I20" s="78"/>
      <c r="J20" s="74"/>
      <c r="K20" s="1751"/>
      <c r="L20" s="466"/>
      <c r="M20" s="58"/>
      <c r="N20" s="765"/>
    </row>
    <row r="21" spans="1:18" ht="14.25" customHeight="1" x14ac:dyDescent="0.2">
      <c r="A21" s="1714"/>
      <c r="B21" s="1715"/>
      <c r="C21" s="1716"/>
      <c r="D21" s="1752" t="s">
        <v>226</v>
      </c>
      <c r="E21" s="447" t="s">
        <v>51</v>
      </c>
      <c r="F21" s="1738"/>
      <c r="G21" s="76"/>
      <c r="H21" s="118"/>
      <c r="I21" s="76"/>
      <c r="J21" s="150"/>
      <c r="K21" s="1105" t="s">
        <v>50</v>
      </c>
      <c r="L21" s="977"/>
      <c r="M21" s="978">
        <v>1</v>
      </c>
      <c r="N21" s="979"/>
    </row>
    <row r="22" spans="1:18" ht="24.75" customHeight="1" x14ac:dyDescent="0.2">
      <c r="A22" s="1714"/>
      <c r="B22" s="1715"/>
      <c r="C22" s="1716"/>
      <c r="D22" s="1742"/>
      <c r="E22" s="1104"/>
      <c r="F22" s="1738"/>
      <c r="G22" s="76"/>
      <c r="H22" s="118"/>
      <c r="I22" s="812"/>
      <c r="J22" s="1204"/>
      <c r="K22" s="1109"/>
      <c r="L22" s="25"/>
      <c r="M22" s="58"/>
      <c r="N22" s="37"/>
    </row>
    <row r="23" spans="1:18" ht="18.75" customHeight="1" x14ac:dyDescent="0.2">
      <c r="A23" s="989"/>
      <c r="B23" s="1010"/>
      <c r="C23" s="311"/>
      <c r="D23" s="1741" t="s">
        <v>363</v>
      </c>
      <c r="E23" s="447" t="s">
        <v>51</v>
      </c>
      <c r="F23" s="107"/>
      <c r="G23" s="76"/>
      <c r="H23" s="118"/>
      <c r="I23" s="76"/>
      <c r="J23" s="74"/>
      <c r="K23" s="1743" t="s">
        <v>212</v>
      </c>
      <c r="L23" s="769">
        <v>1</v>
      </c>
      <c r="M23" s="202"/>
      <c r="N23" s="495"/>
    </row>
    <row r="24" spans="1:18" ht="24" customHeight="1" x14ac:dyDescent="0.2">
      <c r="A24" s="989"/>
      <c r="B24" s="1010"/>
      <c r="C24" s="311"/>
      <c r="D24" s="1741"/>
      <c r="E24" s="1745" t="s">
        <v>125</v>
      </c>
      <c r="F24" s="107"/>
      <c r="G24" s="76"/>
      <c r="H24" s="118"/>
      <c r="I24" s="76"/>
      <c r="J24" s="74"/>
      <c r="K24" s="1744"/>
      <c r="L24" s="769"/>
      <c r="M24" s="202"/>
      <c r="N24" s="495"/>
    </row>
    <row r="25" spans="1:18" ht="27.75" customHeight="1" x14ac:dyDescent="0.2">
      <c r="A25" s="989"/>
      <c r="B25" s="1010"/>
      <c r="C25" s="311"/>
      <c r="D25" s="1741"/>
      <c r="E25" s="1746"/>
      <c r="F25" s="107"/>
      <c r="G25" s="76"/>
      <c r="H25" s="118"/>
      <c r="I25" s="76"/>
      <c r="J25" s="74"/>
      <c r="K25" s="767" t="s">
        <v>214</v>
      </c>
      <c r="L25" s="768"/>
      <c r="M25" s="260">
        <v>1</v>
      </c>
      <c r="N25" s="128"/>
      <c r="Q25" s="1369"/>
    </row>
    <row r="26" spans="1:18" ht="21" customHeight="1" x14ac:dyDescent="0.2">
      <c r="A26" s="989"/>
      <c r="B26" s="1010"/>
      <c r="C26" s="311"/>
      <c r="D26" s="1742"/>
      <c r="E26" s="1747"/>
      <c r="F26" s="107"/>
      <c r="G26" s="78"/>
      <c r="H26" s="118"/>
      <c r="I26" s="76"/>
      <c r="J26" s="74"/>
      <c r="K26" s="940" t="s">
        <v>215</v>
      </c>
      <c r="L26" s="25"/>
      <c r="M26" s="58">
        <v>20</v>
      </c>
      <c r="N26" s="456">
        <v>100</v>
      </c>
    </row>
    <row r="27" spans="1:18" ht="23.25" customHeight="1" x14ac:dyDescent="0.2">
      <c r="A27" s="1714"/>
      <c r="B27" s="1715"/>
      <c r="C27" s="1716"/>
      <c r="D27" s="1759" t="s">
        <v>364</v>
      </c>
      <c r="E27" s="1100" t="s">
        <v>51</v>
      </c>
      <c r="F27" s="1738"/>
      <c r="G27" s="76"/>
      <c r="H27" s="118"/>
      <c r="I27" s="76"/>
      <c r="J27" s="74"/>
      <c r="K27" s="1107" t="s">
        <v>260</v>
      </c>
      <c r="L27" s="844">
        <v>20</v>
      </c>
      <c r="M27" s="885">
        <v>100</v>
      </c>
      <c r="N27" s="886"/>
    </row>
    <row r="28" spans="1:18" ht="12.75" customHeight="1" x14ac:dyDescent="0.2">
      <c r="A28" s="1714"/>
      <c r="B28" s="1715"/>
      <c r="C28" s="1716"/>
      <c r="D28" s="1760"/>
      <c r="E28" s="942"/>
      <c r="F28" s="1738"/>
      <c r="G28" s="78"/>
      <c r="H28" s="118"/>
      <c r="I28" s="76"/>
      <c r="J28" s="74"/>
      <c r="K28" s="780"/>
      <c r="L28" s="219"/>
      <c r="M28" s="455"/>
      <c r="N28" s="457"/>
    </row>
    <row r="29" spans="1:18" ht="28.5" customHeight="1" x14ac:dyDescent="0.2">
      <c r="A29" s="989"/>
      <c r="B29" s="1010"/>
      <c r="C29" s="311"/>
      <c r="D29" s="1756" t="s">
        <v>374</v>
      </c>
      <c r="E29" s="1757" t="s">
        <v>51</v>
      </c>
      <c r="F29" s="1102"/>
      <c r="G29" s="76" t="s">
        <v>49</v>
      </c>
      <c r="H29" s="118">
        <v>31.2</v>
      </c>
      <c r="I29" s="227"/>
      <c r="J29" s="300"/>
      <c r="K29" s="1671" t="s">
        <v>382</v>
      </c>
      <c r="L29" s="769">
        <v>1</v>
      </c>
      <c r="M29" s="202"/>
      <c r="N29" s="370"/>
      <c r="R29" s="1369"/>
    </row>
    <row r="30" spans="1:18" ht="13.5" customHeight="1" x14ac:dyDescent="0.2">
      <c r="A30" s="989"/>
      <c r="B30" s="1010"/>
      <c r="C30" s="311"/>
      <c r="D30" s="1756"/>
      <c r="E30" s="1757"/>
      <c r="F30" s="1102"/>
      <c r="G30" s="76"/>
      <c r="H30" s="118"/>
      <c r="I30" s="227"/>
      <c r="J30" s="300"/>
      <c r="K30" s="1671" t="s">
        <v>50</v>
      </c>
      <c r="L30" s="769"/>
      <c r="M30" s="202">
        <v>1</v>
      </c>
      <c r="N30" s="370"/>
    </row>
    <row r="31" spans="1:18" ht="9.75" customHeight="1" x14ac:dyDescent="0.2">
      <c r="A31" s="989"/>
      <c r="B31" s="1010"/>
      <c r="C31" s="112"/>
      <c r="D31" s="1755"/>
      <c r="E31" s="1758"/>
      <c r="F31" s="1102"/>
      <c r="G31" s="76"/>
      <c r="H31" s="815"/>
      <c r="I31" s="227"/>
      <c r="J31" s="300"/>
      <c r="K31" s="1671"/>
      <c r="L31" s="25"/>
      <c r="M31" s="58"/>
      <c r="N31" s="26"/>
    </row>
    <row r="32" spans="1:18" ht="13.5" customHeight="1" x14ac:dyDescent="0.2">
      <c r="A32" s="989"/>
      <c r="B32" s="1010"/>
      <c r="C32" s="311"/>
      <c r="D32" s="1741" t="s">
        <v>241</v>
      </c>
      <c r="E32" s="1103" t="s">
        <v>51</v>
      </c>
      <c r="F32" s="107"/>
      <c r="G32" s="76"/>
      <c r="H32" s="815"/>
      <c r="I32" s="812"/>
      <c r="J32" s="1204"/>
      <c r="K32" s="1105" t="s">
        <v>216</v>
      </c>
      <c r="L32" s="773"/>
      <c r="M32" s="773"/>
      <c r="N32" s="774">
        <v>1</v>
      </c>
    </row>
    <row r="33" spans="1:14" ht="12" customHeight="1" x14ac:dyDescent="0.2">
      <c r="A33" s="989"/>
      <c r="B33" s="1010"/>
      <c r="C33" s="112"/>
      <c r="D33" s="1742"/>
      <c r="E33" s="1101"/>
      <c r="F33" s="107"/>
      <c r="G33" s="78"/>
      <c r="H33" s="815"/>
      <c r="I33" s="812"/>
      <c r="J33" s="1204"/>
      <c r="K33" s="1108"/>
      <c r="L33" s="779"/>
      <c r="M33" s="779"/>
      <c r="N33" s="986"/>
    </row>
    <row r="34" spans="1:14" ht="13.5" customHeight="1" x14ac:dyDescent="0.2">
      <c r="A34" s="989"/>
      <c r="B34" s="1010"/>
      <c r="C34" s="994"/>
      <c r="D34" s="1754" t="s">
        <v>365</v>
      </c>
      <c r="E34" s="1100" t="s">
        <v>51</v>
      </c>
      <c r="F34" s="1738"/>
      <c r="G34" s="76"/>
      <c r="H34" s="815"/>
      <c r="I34" s="76"/>
      <c r="J34" s="74"/>
      <c r="K34" s="1099" t="s">
        <v>216</v>
      </c>
      <c r="L34" s="397"/>
      <c r="M34" s="397">
        <v>1</v>
      </c>
      <c r="N34" s="209"/>
    </row>
    <row r="35" spans="1:14" ht="31.5" customHeight="1" x14ac:dyDescent="0.2">
      <c r="A35" s="989"/>
      <c r="B35" s="1010"/>
      <c r="C35" s="994"/>
      <c r="D35" s="1755"/>
      <c r="E35" s="1101"/>
      <c r="F35" s="1738"/>
      <c r="G35" s="76"/>
      <c r="H35" s="1205"/>
      <c r="I35" s="76"/>
      <c r="J35" s="74"/>
      <c r="K35" s="1633" t="s">
        <v>449</v>
      </c>
      <c r="L35" s="397"/>
      <c r="M35" s="397"/>
      <c r="N35" s="209">
        <v>100</v>
      </c>
    </row>
    <row r="36" spans="1:14" ht="13.5" customHeight="1" x14ac:dyDescent="0.2">
      <c r="A36" s="989"/>
      <c r="B36" s="1010"/>
      <c r="C36" s="311"/>
      <c r="D36" s="1741" t="s">
        <v>371</v>
      </c>
      <c r="E36" s="1146" t="s">
        <v>51</v>
      </c>
      <c r="F36" s="508"/>
      <c r="G36" s="76"/>
      <c r="H36" s="118"/>
      <c r="I36" s="76"/>
      <c r="J36" s="815"/>
      <c r="K36" s="1789" t="s">
        <v>383</v>
      </c>
      <c r="L36" s="773"/>
      <c r="M36" s="773">
        <v>1</v>
      </c>
      <c r="N36" s="774"/>
    </row>
    <row r="37" spans="1:14" ht="13.5" customHeight="1" x14ac:dyDescent="0.2">
      <c r="A37" s="989"/>
      <c r="B37" s="1010"/>
      <c r="C37" s="311"/>
      <c r="D37" s="1741"/>
      <c r="E37" s="1146"/>
      <c r="F37" s="508"/>
      <c r="G37" s="75"/>
      <c r="H37" s="819"/>
      <c r="I37" s="816"/>
      <c r="J37" s="819"/>
      <c r="K37" s="1810"/>
      <c r="L37" s="776"/>
      <c r="M37" s="776"/>
      <c r="N37" s="777"/>
    </row>
    <row r="38" spans="1:14" ht="17.25" customHeight="1" thickBot="1" x14ac:dyDescent="0.25">
      <c r="A38" s="83"/>
      <c r="B38" s="1034"/>
      <c r="C38" s="114"/>
      <c r="D38" s="1194"/>
      <c r="E38" s="1195"/>
      <c r="F38" s="1196"/>
      <c r="G38" s="174" t="s">
        <v>8</v>
      </c>
      <c r="H38" s="530">
        <f>SUM(H15:H37)</f>
        <v>1014.9</v>
      </c>
      <c r="I38" s="174">
        <f>SUM(I15:I37)</f>
        <v>2156.6</v>
      </c>
      <c r="J38" s="174">
        <f>SUM(J15:J37)</f>
        <v>959.9</v>
      </c>
      <c r="K38" s="1197"/>
      <c r="L38" s="1198"/>
      <c r="M38" s="1199"/>
      <c r="N38" s="1200"/>
    </row>
    <row r="39" spans="1:14" ht="12.75" customHeight="1" x14ac:dyDescent="0.2">
      <c r="A39" s="1031" t="s">
        <v>7</v>
      </c>
      <c r="B39" s="1033" t="s">
        <v>7</v>
      </c>
      <c r="C39" s="1006" t="s">
        <v>9</v>
      </c>
      <c r="D39" s="1792" t="s">
        <v>54</v>
      </c>
      <c r="E39" s="1882" t="s">
        <v>99</v>
      </c>
      <c r="F39" s="1030" t="s">
        <v>47</v>
      </c>
      <c r="G39" s="509" t="s">
        <v>29</v>
      </c>
      <c r="H39" s="309">
        <v>744.6</v>
      </c>
      <c r="I39" s="253">
        <v>1130</v>
      </c>
      <c r="J39" s="309">
        <v>1442.6</v>
      </c>
      <c r="K39" s="1055"/>
      <c r="L39" s="391"/>
      <c r="M39" s="391"/>
      <c r="N39" s="256"/>
    </row>
    <row r="40" spans="1:14" ht="16.5" customHeight="1" x14ac:dyDescent="0.2">
      <c r="A40" s="1011"/>
      <c r="B40" s="1010"/>
      <c r="C40" s="994"/>
      <c r="D40" s="1794"/>
      <c r="E40" s="1773"/>
      <c r="F40" s="1003"/>
      <c r="G40" s="331" t="s">
        <v>112</v>
      </c>
      <c r="H40" s="118">
        <v>1500</v>
      </c>
      <c r="I40" s="76">
        <v>2500</v>
      </c>
      <c r="J40" s="118">
        <v>1700</v>
      </c>
      <c r="K40" s="1000"/>
      <c r="L40" s="397"/>
      <c r="M40" s="397"/>
      <c r="N40" s="209"/>
    </row>
    <row r="41" spans="1:14" ht="14.25" customHeight="1" x14ac:dyDescent="0.2">
      <c r="A41" s="1011"/>
      <c r="B41" s="1010"/>
      <c r="C41" s="994"/>
      <c r="D41" s="1207"/>
      <c r="E41" s="1773"/>
      <c r="F41" s="1003"/>
      <c r="G41" s="88" t="s">
        <v>111</v>
      </c>
      <c r="H41" s="188">
        <v>366.6</v>
      </c>
      <c r="I41" s="75"/>
      <c r="J41" s="188"/>
      <c r="K41" s="1042"/>
      <c r="L41" s="25"/>
      <c r="M41" s="25"/>
      <c r="N41" s="208"/>
    </row>
    <row r="42" spans="1:14" ht="39.75" customHeight="1" x14ac:dyDescent="0.2">
      <c r="A42" s="1753"/>
      <c r="B42" s="1715"/>
      <c r="C42" s="1716"/>
      <c r="D42" s="1741" t="s">
        <v>360</v>
      </c>
      <c r="E42" s="1004" t="s">
        <v>51</v>
      </c>
      <c r="F42" s="1716"/>
      <c r="G42" s="76"/>
      <c r="H42" s="118"/>
      <c r="I42" s="76"/>
      <c r="J42" s="118"/>
      <c r="K42" s="54" t="s">
        <v>231</v>
      </c>
      <c r="L42" s="1008">
        <v>1</v>
      </c>
      <c r="M42" s="1008"/>
      <c r="N42" s="511"/>
    </row>
    <row r="43" spans="1:14" ht="42" customHeight="1" x14ac:dyDescent="0.2">
      <c r="A43" s="1753"/>
      <c r="B43" s="1715"/>
      <c r="C43" s="1716"/>
      <c r="D43" s="1741"/>
      <c r="E43" s="1004"/>
      <c r="F43" s="1716"/>
      <c r="G43" s="76"/>
      <c r="H43" s="118"/>
      <c r="I43" s="76"/>
      <c r="J43" s="118"/>
      <c r="K43" s="36" t="s">
        <v>333</v>
      </c>
      <c r="L43" s="59">
        <v>100</v>
      </c>
      <c r="M43" s="59"/>
      <c r="N43" s="224"/>
    </row>
    <row r="44" spans="1:14" ht="30" customHeight="1" x14ac:dyDescent="0.2">
      <c r="A44" s="1753"/>
      <c r="B44" s="1715"/>
      <c r="C44" s="1716"/>
      <c r="D44" s="1741"/>
      <c r="E44" s="1004"/>
      <c r="F44" s="1716"/>
      <c r="G44" s="76"/>
      <c r="H44" s="118"/>
      <c r="I44" s="76"/>
      <c r="J44" s="118"/>
      <c r="K44" s="36" t="s">
        <v>334</v>
      </c>
      <c r="L44" s="59">
        <v>40</v>
      </c>
      <c r="M44" s="59">
        <v>100</v>
      </c>
      <c r="N44" s="224"/>
    </row>
    <row r="45" spans="1:14" ht="40.5" customHeight="1" x14ac:dyDescent="0.2">
      <c r="A45" s="1753"/>
      <c r="B45" s="1715"/>
      <c r="C45" s="1716"/>
      <c r="D45" s="1741"/>
      <c r="E45" s="1004"/>
      <c r="F45" s="1716"/>
      <c r="G45" s="76"/>
      <c r="H45" s="118"/>
      <c r="I45" s="76"/>
      <c r="J45" s="118"/>
      <c r="K45" s="36" t="s">
        <v>436</v>
      </c>
      <c r="L45" s="59"/>
      <c r="M45" s="59">
        <v>30</v>
      </c>
      <c r="N45" s="224">
        <v>60</v>
      </c>
    </row>
    <row r="46" spans="1:14" ht="25.5" customHeight="1" x14ac:dyDescent="0.2">
      <c r="A46" s="1753"/>
      <c r="B46" s="1715"/>
      <c r="C46" s="1716"/>
      <c r="D46" s="1752" t="s">
        <v>63</v>
      </c>
      <c r="E46" s="130" t="s">
        <v>51</v>
      </c>
      <c r="F46" s="1738"/>
      <c r="G46" s="76"/>
      <c r="H46" s="118"/>
      <c r="I46" s="76"/>
      <c r="J46" s="74"/>
      <c r="K46" s="1145" t="s">
        <v>218</v>
      </c>
      <c r="L46" s="1007">
        <v>30</v>
      </c>
      <c r="M46" s="1007">
        <v>70</v>
      </c>
      <c r="N46" s="149">
        <v>100</v>
      </c>
    </row>
    <row r="47" spans="1:14" ht="9.75" customHeight="1" x14ac:dyDescent="0.2">
      <c r="A47" s="1753"/>
      <c r="B47" s="1715"/>
      <c r="C47" s="1716"/>
      <c r="D47" s="1742"/>
      <c r="E47" s="131"/>
      <c r="F47" s="1738"/>
      <c r="G47" s="78"/>
      <c r="H47" s="118"/>
      <c r="I47" s="76"/>
      <c r="J47" s="74"/>
      <c r="K47" s="362"/>
      <c r="L47" s="55"/>
      <c r="M47" s="55"/>
      <c r="N47" s="212"/>
    </row>
    <row r="48" spans="1:14" ht="17.25" customHeight="1" x14ac:dyDescent="0.2">
      <c r="A48" s="989"/>
      <c r="B48" s="1010"/>
      <c r="C48" s="107"/>
      <c r="D48" s="1752" t="s">
        <v>366</v>
      </c>
      <c r="E48" s="1761" t="s">
        <v>51</v>
      </c>
      <c r="F48" s="1763"/>
      <c r="G48" s="76"/>
      <c r="H48" s="512"/>
      <c r="I48" s="78"/>
      <c r="J48" s="507"/>
      <c r="K48" s="781" t="s">
        <v>104</v>
      </c>
      <c r="L48" s="783">
        <v>1</v>
      </c>
      <c r="M48" s="741"/>
      <c r="N48" s="1005"/>
    </row>
    <row r="49" spans="1:14" ht="24" customHeight="1" x14ac:dyDescent="0.2">
      <c r="A49" s="989"/>
      <c r="B49" s="1010"/>
      <c r="C49" s="107"/>
      <c r="D49" s="1741"/>
      <c r="E49" s="1762"/>
      <c r="F49" s="1763"/>
      <c r="G49" s="76"/>
      <c r="H49" s="945"/>
      <c r="I49" s="946"/>
      <c r="J49" s="1208"/>
      <c r="K49" s="1037"/>
      <c r="L49" s="766"/>
      <c r="M49" s="769"/>
      <c r="N49" s="209"/>
    </row>
    <row r="50" spans="1:14" ht="17.25" customHeight="1" x14ac:dyDescent="0.2">
      <c r="A50" s="989"/>
      <c r="B50" s="1010"/>
      <c r="C50" s="107"/>
      <c r="D50" s="1759" t="s">
        <v>406</v>
      </c>
      <c r="E50" s="1012"/>
      <c r="F50" s="1015"/>
      <c r="G50" s="78"/>
      <c r="H50" s="118"/>
      <c r="I50" s="76"/>
      <c r="J50" s="118"/>
      <c r="K50" s="1014" t="s">
        <v>384</v>
      </c>
      <c r="L50" s="881">
        <v>1</v>
      </c>
      <c r="M50" s="741"/>
      <c r="N50" s="1005"/>
    </row>
    <row r="51" spans="1:14" ht="17.25" customHeight="1" x14ac:dyDescent="0.2">
      <c r="A51" s="989"/>
      <c r="B51" s="1010"/>
      <c r="C51" s="107"/>
      <c r="D51" s="1767"/>
      <c r="E51" s="1012"/>
      <c r="F51" s="1015"/>
      <c r="G51" s="82"/>
      <c r="H51" s="188"/>
      <c r="I51" s="75"/>
      <c r="J51" s="188"/>
      <c r="K51" s="882" t="s">
        <v>50</v>
      </c>
      <c r="L51" s="884"/>
      <c r="M51" s="798"/>
      <c r="N51" s="208">
        <v>1</v>
      </c>
    </row>
    <row r="52" spans="1:14" ht="14.25" customHeight="1" x14ac:dyDescent="0.2">
      <c r="A52" s="989"/>
      <c r="B52" s="1010"/>
      <c r="C52" s="107"/>
      <c r="D52" s="1752" t="s">
        <v>407</v>
      </c>
      <c r="E52" s="1761" t="s">
        <v>51</v>
      </c>
      <c r="F52" s="1768"/>
      <c r="G52" s="76" t="s">
        <v>49</v>
      </c>
      <c r="H52" s="512"/>
      <c r="I52" s="78"/>
      <c r="J52" s="512">
        <v>95</v>
      </c>
      <c r="K52" s="1037" t="s">
        <v>104</v>
      </c>
      <c r="L52" s="766"/>
      <c r="M52" s="769"/>
      <c r="N52" s="209">
        <v>1</v>
      </c>
    </row>
    <row r="53" spans="1:14" ht="17.25" customHeight="1" x14ac:dyDescent="0.2">
      <c r="A53" s="989"/>
      <c r="B53" s="1010"/>
      <c r="C53" s="107"/>
      <c r="D53" s="1741"/>
      <c r="E53" s="1762"/>
      <c r="F53" s="1768"/>
      <c r="G53" s="82"/>
      <c r="H53" s="188"/>
      <c r="I53" s="75"/>
      <c r="J53" s="188"/>
      <c r="K53" s="879"/>
      <c r="L53" s="766"/>
      <c r="M53" s="769"/>
      <c r="N53" s="209"/>
    </row>
    <row r="54" spans="1:14" ht="17.25" customHeight="1" thickBot="1" x14ac:dyDescent="0.25">
      <c r="A54" s="83"/>
      <c r="B54" s="1152"/>
      <c r="C54" s="114"/>
      <c r="D54" s="1194"/>
      <c r="E54" s="1195"/>
      <c r="F54" s="1196"/>
      <c r="G54" s="174" t="s">
        <v>8</v>
      </c>
      <c r="H54" s="530">
        <f>SUM(H39:H53)</f>
        <v>2611.1999999999998</v>
      </c>
      <c r="I54" s="530">
        <f>SUM(I39:I53)</f>
        <v>3630</v>
      </c>
      <c r="J54" s="530">
        <f>SUM(J39:J53)</f>
        <v>3237.6</v>
      </c>
      <c r="K54" s="1197"/>
      <c r="L54" s="1198"/>
      <c r="M54" s="1199"/>
      <c r="N54" s="1200"/>
    </row>
    <row r="55" spans="1:14" ht="15" customHeight="1" x14ac:dyDescent="0.2">
      <c r="A55" s="989" t="s">
        <v>7</v>
      </c>
      <c r="B55" s="990" t="s">
        <v>7</v>
      </c>
      <c r="C55" s="994" t="s">
        <v>32</v>
      </c>
      <c r="D55" s="1769" t="s">
        <v>107</v>
      </c>
      <c r="E55" s="1771" t="s">
        <v>101</v>
      </c>
      <c r="F55" s="1030" t="s">
        <v>47</v>
      </c>
      <c r="G55" s="253" t="s">
        <v>29</v>
      </c>
      <c r="H55" s="309">
        <v>326</v>
      </c>
      <c r="I55" s="253">
        <v>633.9</v>
      </c>
      <c r="J55" s="528">
        <v>2792.4</v>
      </c>
      <c r="K55" s="510"/>
      <c r="L55" s="515"/>
      <c r="M55" s="1056"/>
      <c r="N55" s="1057"/>
    </row>
    <row r="56" spans="1:14" ht="16.5" customHeight="1" x14ac:dyDescent="0.2">
      <c r="A56" s="989"/>
      <c r="B56" s="990"/>
      <c r="C56" s="994"/>
      <c r="D56" s="1770"/>
      <c r="E56" s="1772"/>
      <c r="F56" s="1003"/>
      <c r="G56" s="76" t="s">
        <v>112</v>
      </c>
      <c r="H56" s="118">
        <v>860</v>
      </c>
      <c r="I56" s="76">
        <v>1000</v>
      </c>
      <c r="J56" s="118"/>
      <c r="K56" s="1000"/>
      <c r="L56" s="596"/>
      <c r="M56" s="597"/>
      <c r="N56" s="495"/>
    </row>
    <row r="57" spans="1:14" ht="14.25" customHeight="1" x14ac:dyDescent="0.2">
      <c r="A57" s="989"/>
      <c r="B57" s="990"/>
      <c r="C57" s="994"/>
      <c r="D57" s="1770"/>
      <c r="E57" s="1772"/>
      <c r="F57" s="1003"/>
      <c r="G57" s="76" t="s">
        <v>111</v>
      </c>
      <c r="H57" s="118">
        <v>198.4</v>
      </c>
      <c r="I57" s="76"/>
      <c r="J57" s="118"/>
      <c r="K57" s="1000"/>
      <c r="L57" s="596"/>
      <c r="M57" s="597"/>
      <c r="N57" s="495"/>
    </row>
    <row r="58" spans="1:14" ht="15.75" customHeight="1" x14ac:dyDescent="0.2">
      <c r="A58" s="989"/>
      <c r="B58" s="990"/>
      <c r="C58" s="994"/>
      <c r="D58" s="1718"/>
      <c r="E58" s="1773"/>
      <c r="F58" s="1003"/>
      <c r="G58" s="75" t="s">
        <v>66</v>
      </c>
      <c r="H58" s="188">
        <v>420</v>
      </c>
      <c r="I58" s="75"/>
      <c r="J58" s="232"/>
      <c r="K58" s="1000"/>
      <c r="L58" s="596"/>
      <c r="M58" s="597"/>
      <c r="N58" s="495"/>
    </row>
    <row r="59" spans="1:14" ht="14.1" customHeight="1" x14ac:dyDescent="0.2">
      <c r="A59" s="1714"/>
      <c r="B59" s="1764"/>
      <c r="C59" s="1716"/>
      <c r="D59" s="1759" t="s">
        <v>196</v>
      </c>
      <c r="E59" s="1765" t="s">
        <v>51</v>
      </c>
      <c r="F59" s="1766"/>
      <c r="G59" s="76" t="s">
        <v>48</v>
      </c>
      <c r="H59" s="512">
        <v>984.5</v>
      </c>
      <c r="I59" s="78">
        <v>846.2</v>
      </c>
      <c r="J59" s="74">
        <v>149.9</v>
      </c>
      <c r="K59" s="1776"/>
      <c r="L59" s="995"/>
      <c r="M59" s="1001"/>
      <c r="N59" s="460"/>
    </row>
    <row r="60" spans="1:14" ht="30.75" customHeight="1" x14ac:dyDescent="0.2">
      <c r="A60" s="1714"/>
      <c r="B60" s="1764"/>
      <c r="C60" s="1716"/>
      <c r="D60" s="1718"/>
      <c r="E60" s="1757"/>
      <c r="F60" s="1766"/>
      <c r="G60" s="76" t="s">
        <v>52</v>
      </c>
      <c r="H60" s="512">
        <v>300</v>
      </c>
      <c r="I60" s="78">
        <v>322.10000000000002</v>
      </c>
      <c r="J60" s="507">
        <v>378</v>
      </c>
      <c r="K60" s="1777"/>
      <c r="L60" s="202"/>
      <c r="M60" s="202"/>
      <c r="N60" s="370"/>
    </row>
    <row r="61" spans="1:14" ht="14.1" customHeight="1" x14ac:dyDescent="0.2">
      <c r="A61" s="1714"/>
      <c r="B61" s="1764"/>
      <c r="C61" s="1716"/>
      <c r="D61" s="1016"/>
      <c r="E61" s="1757"/>
      <c r="F61" s="1766"/>
      <c r="G61" s="76" t="s">
        <v>49</v>
      </c>
      <c r="H61" s="118"/>
      <c r="I61" s="76">
        <v>150</v>
      </c>
      <c r="J61" s="74"/>
      <c r="K61" s="1148"/>
      <c r="L61" s="202"/>
      <c r="M61" s="202"/>
      <c r="N61" s="370"/>
    </row>
    <row r="62" spans="1:14" ht="26.25" customHeight="1" x14ac:dyDescent="0.2">
      <c r="A62" s="1714"/>
      <c r="B62" s="1764"/>
      <c r="C62" s="1716"/>
      <c r="D62" s="888" t="s">
        <v>227</v>
      </c>
      <c r="E62" s="1757"/>
      <c r="F62" s="1766"/>
      <c r="G62" s="76"/>
      <c r="H62" s="118"/>
      <c r="I62" s="76"/>
      <c r="J62" s="74"/>
      <c r="K62" s="104" t="s">
        <v>336</v>
      </c>
      <c r="L62" s="31">
        <v>80</v>
      </c>
      <c r="M62" s="223">
        <v>100</v>
      </c>
      <c r="N62" s="32"/>
    </row>
    <row r="63" spans="1:14" ht="37.5" customHeight="1" x14ac:dyDescent="0.2">
      <c r="A63" s="1714"/>
      <c r="B63" s="1764"/>
      <c r="C63" s="1716"/>
      <c r="D63" s="992" t="s">
        <v>180</v>
      </c>
      <c r="E63" s="1758"/>
      <c r="F63" s="1766"/>
      <c r="G63" s="76"/>
      <c r="H63" s="118"/>
      <c r="I63" s="76"/>
      <c r="J63" s="74"/>
      <c r="K63" s="890" t="s">
        <v>337</v>
      </c>
      <c r="L63" s="25"/>
      <c r="M63" s="58">
        <v>80</v>
      </c>
      <c r="N63" s="26">
        <v>100</v>
      </c>
    </row>
    <row r="64" spans="1:14" ht="17.25" customHeight="1" x14ac:dyDescent="0.2">
      <c r="A64" s="989"/>
      <c r="B64" s="990"/>
      <c r="C64" s="1003"/>
      <c r="D64" s="1752" t="s">
        <v>132</v>
      </c>
      <c r="E64" s="1762" t="s">
        <v>51</v>
      </c>
      <c r="F64" s="1763"/>
      <c r="G64" s="76"/>
      <c r="H64" s="118"/>
      <c r="I64" s="76"/>
      <c r="J64" s="74"/>
      <c r="K64" s="1151" t="s">
        <v>50</v>
      </c>
      <c r="L64" s="397">
        <v>1</v>
      </c>
      <c r="M64" s="397"/>
      <c r="N64" s="209"/>
    </row>
    <row r="65" spans="1:14" ht="15.75" customHeight="1" x14ac:dyDescent="0.2">
      <c r="A65" s="989"/>
      <c r="B65" s="990"/>
      <c r="C65" s="1003"/>
      <c r="D65" s="1741"/>
      <c r="E65" s="1762"/>
      <c r="F65" s="1763"/>
      <c r="G65" s="76"/>
      <c r="H65" s="118"/>
      <c r="I65" s="76"/>
      <c r="J65" s="74"/>
      <c r="K65" s="1779" t="s">
        <v>219</v>
      </c>
      <c r="L65" s="397">
        <v>30</v>
      </c>
      <c r="M65" s="397">
        <v>100</v>
      </c>
      <c r="N65" s="209"/>
    </row>
    <row r="66" spans="1:14" ht="13.5" customHeight="1" x14ac:dyDescent="0.2">
      <c r="A66" s="989"/>
      <c r="B66" s="990"/>
      <c r="C66" s="1003"/>
      <c r="D66" s="1742"/>
      <c r="E66" s="1778"/>
      <c r="F66" s="1763"/>
      <c r="G66" s="78"/>
      <c r="H66" s="118"/>
      <c r="I66" s="76"/>
      <c r="J66" s="74"/>
      <c r="K66" s="1780"/>
      <c r="L66" s="25"/>
      <c r="M66" s="25"/>
      <c r="N66" s="208"/>
    </row>
    <row r="67" spans="1:14" ht="15" customHeight="1" x14ac:dyDescent="0.2">
      <c r="A67" s="989"/>
      <c r="B67" s="990"/>
      <c r="C67" s="1003"/>
      <c r="D67" s="1752" t="s">
        <v>64</v>
      </c>
      <c r="E67" s="1774" t="s">
        <v>51</v>
      </c>
      <c r="F67" s="1763"/>
      <c r="G67" s="76"/>
      <c r="H67" s="118"/>
      <c r="I67" s="76"/>
      <c r="J67" s="74"/>
      <c r="K67" s="1009" t="s">
        <v>50</v>
      </c>
      <c r="L67" s="995"/>
      <c r="M67" s="995"/>
      <c r="N67" s="1005">
        <v>1</v>
      </c>
    </row>
    <row r="68" spans="1:14" ht="12.75" customHeight="1" x14ac:dyDescent="0.2">
      <c r="A68" s="989"/>
      <c r="B68" s="990"/>
      <c r="C68" s="1003"/>
      <c r="D68" s="1742"/>
      <c r="E68" s="1775"/>
      <c r="F68" s="1763"/>
      <c r="G68" s="78"/>
      <c r="H68" s="118"/>
      <c r="I68" s="76"/>
      <c r="J68" s="74"/>
      <c r="K68" s="1042"/>
      <c r="L68" s="22"/>
      <c r="M68" s="22"/>
      <c r="N68" s="216"/>
    </row>
    <row r="69" spans="1:14" ht="19.5" customHeight="1" x14ac:dyDescent="0.2">
      <c r="A69" s="989"/>
      <c r="B69" s="990"/>
      <c r="C69" s="1003"/>
      <c r="D69" s="1759" t="s">
        <v>408</v>
      </c>
      <c r="E69" s="1147" t="s">
        <v>51</v>
      </c>
      <c r="F69" s="1768"/>
      <c r="G69" s="76"/>
      <c r="H69" s="118"/>
      <c r="I69" s="76"/>
      <c r="J69" s="150"/>
      <c r="K69" s="1013" t="s">
        <v>50</v>
      </c>
      <c r="L69" s="741">
        <v>1</v>
      </c>
      <c r="M69" s="741"/>
      <c r="N69" s="742"/>
    </row>
    <row r="70" spans="1:14" ht="27" customHeight="1" x14ac:dyDescent="0.2">
      <c r="A70" s="989"/>
      <c r="B70" s="990"/>
      <c r="C70" s="1003"/>
      <c r="D70" s="1718"/>
      <c r="E70" s="1041"/>
      <c r="F70" s="1768"/>
      <c r="G70" s="71" t="s">
        <v>49</v>
      </c>
      <c r="H70" s="188">
        <v>40</v>
      </c>
      <c r="I70" s="75"/>
      <c r="J70" s="151"/>
      <c r="K70" s="1151" t="s">
        <v>409</v>
      </c>
      <c r="L70" s="769"/>
      <c r="M70" s="769"/>
      <c r="N70" s="796">
        <v>100</v>
      </c>
    </row>
    <row r="71" spans="1:14" ht="13.5" customHeight="1" thickBot="1" x14ac:dyDescent="0.25">
      <c r="A71" s="83"/>
      <c r="B71" s="1152"/>
      <c r="C71" s="114"/>
      <c r="D71" s="1194"/>
      <c r="E71" s="1195"/>
      <c r="F71" s="1196"/>
      <c r="G71" s="174" t="s">
        <v>8</v>
      </c>
      <c r="H71" s="530">
        <f>SUM(H55:H70)</f>
        <v>3128.9</v>
      </c>
      <c r="I71" s="530">
        <f>SUM(I55:I70)</f>
        <v>2952.2</v>
      </c>
      <c r="J71" s="530">
        <f>SUM(J55:J70)</f>
        <v>3320.3</v>
      </c>
      <c r="K71" s="1197"/>
      <c r="L71" s="1198"/>
      <c r="M71" s="1199"/>
      <c r="N71" s="1200"/>
    </row>
    <row r="72" spans="1:14" ht="33" customHeight="1" x14ac:dyDescent="0.2">
      <c r="A72" s="1031" t="s">
        <v>7</v>
      </c>
      <c r="B72" s="395" t="s">
        <v>7</v>
      </c>
      <c r="C72" s="1006" t="s">
        <v>37</v>
      </c>
      <c r="D72" s="129" t="s">
        <v>55</v>
      </c>
      <c r="E72" s="133" t="s">
        <v>98</v>
      </c>
      <c r="F72" s="1058"/>
      <c r="G72" s="79"/>
      <c r="H72" s="519"/>
      <c r="I72" s="84"/>
      <c r="J72" s="84"/>
      <c r="K72" s="87"/>
      <c r="L72" s="34"/>
      <c r="M72" s="34"/>
      <c r="N72" s="210"/>
    </row>
    <row r="73" spans="1:14" ht="15" customHeight="1" x14ac:dyDescent="0.2">
      <c r="A73" s="989"/>
      <c r="B73" s="990"/>
      <c r="C73" s="994"/>
      <c r="D73" s="1741" t="s">
        <v>65</v>
      </c>
      <c r="E73" s="1762" t="s">
        <v>51</v>
      </c>
      <c r="F73" s="1788">
        <v>5</v>
      </c>
      <c r="G73" s="68" t="s">
        <v>112</v>
      </c>
      <c r="H73" s="153">
        <v>500</v>
      </c>
      <c r="I73" s="68">
        <v>200</v>
      </c>
      <c r="J73" s="273">
        <v>700</v>
      </c>
      <c r="K73" s="1781" t="s">
        <v>410</v>
      </c>
      <c r="L73" s="1130">
        <v>20</v>
      </c>
      <c r="M73" s="1130">
        <v>50</v>
      </c>
      <c r="N73" s="1131">
        <v>100</v>
      </c>
    </row>
    <row r="74" spans="1:14" ht="14.25" customHeight="1" x14ac:dyDescent="0.2">
      <c r="A74" s="989"/>
      <c r="B74" s="990"/>
      <c r="C74" s="994"/>
      <c r="D74" s="1741"/>
      <c r="E74" s="1762"/>
      <c r="F74" s="1788"/>
      <c r="G74" s="76" t="s">
        <v>29</v>
      </c>
      <c r="H74" s="118">
        <v>400</v>
      </c>
      <c r="I74" s="76">
        <v>1500</v>
      </c>
      <c r="J74" s="74">
        <v>2602.8000000000002</v>
      </c>
      <c r="K74" s="1782"/>
      <c r="L74" s="397"/>
      <c r="M74" s="397"/>
      <c r="N74" s="209"/>
    </row>
    <row r="75" spans="1:14" ht="14.25" customHeight="1" x14ac:dyDescent="0.2">
      <c r="A75" s="989"/>
      <c r="B75" s="990"/>
      <c r="C75" s="994"/>
      <c r="D75" s="1741"/>
      <c r="E75" s="1762"/>
      <c r="F75" s="1788"/>
      <c r="G75" s="76" t="s">
        <v>52</v>
      </c>
      <c r="H75" s="118">
        <v>993.4</v>
      </c>
      <c r="I75" s="76">
        <v>1000</v>
      </c>
      <c r="J75" s="118"/>
      <c r="K75" s="1783"/>
      <c r="L75" s="397"/>
      <c r="M75" s="397"/>
      <c r="N75" s="209"/>
    </row>
    <row r="76" spans="1:14" ht="15" customHeight="1" x14ac:dyDescent="0.2">
      <c r="A76" s="989"/>
      <c r="B76" s="990"/>
      <c r="C76" s="994"/>
      <c r="D76" s="1741"/>
      <c r="E76" s="1762"/>
      <c r="F76" s="1788"/>
      <c r="G76" s="75" t="s">
        <v>49</v>
      </c>
      <c r="H76" s="188">
        <v>3.3</v>
      </c>
      <c r="I76" s="75"/>
      <c r="J76" s="188"/>
      <c r="K76" s="1784"/>
      <c r="L76" s="25"/>
      <c r="M76" s="25"/>
      <c r="N76" s="208"/>
    </row>
    <row r="77" spans="1:14" ht="18" customHeight="1" x14ac:dyDescent="0.2">
      <c r="A77" s="1714"/>
      <c r="B77" s="1764"/>
      <c r="C77" s="1716"/>
      <c r="D77" s="1752" t="s">
        <v>367</v>
      </c>
      <c r="E77" s="1785" t="s">
        <v>51</v>
      </c>
      <c r="F77" s="1766"/>
      <c r="G77" s="76" t="s">
        <v>112</v>
      </c>
      <c r="H77" s="118"/>
      <c r="I77" s="76"/>
      <c r="J77" s="74">
        <v>400</v>
      </c>
      <c r="K77" s="1789" t="s">
        <v>411</v>
      </c>
      <c r="L77" s="397"/>
      <c r="M77" s="397"/>
      <c r="N77" s="209">
        <v>35</v>
      </c>
    </row>
    <row r="78" spans="1:14" ht="13.5" customHeight="1" x14ac:dyDescent="0.2">
      <c r="A78" s="1714"/>
      <c r="B78" s="1764"/>
      <c r="C78" s="1716"/>
      <c r="D78" s="1741"/>
      <c r="E78" s="1786"/>
      <c r="F78" s="1787"/>
      <c r="G78" s="71"/>
      <c r="H78" s="188"/>
      <c r="I78" s="75"/>
      <c r="J78" s="232"/>
      <c r="K78" s="1780"/>
      <c r="L78" s="397"/>
      <c r="M78" s="397"/>
      <c r="N78" s="209"/>
    </row>
    <row r="79" spans="1:14" ht="14.25" customHeight="1" x14ac:dyDescent="0.2">
      <c r="A79" s="1714"/>
      <c r="B79" s="1764"/>
      <c r="C79" s="1716"/>
      <c r="D79" s="1752" t="s">
        <v>369</v>
      </c>
      <c r="E79" s="1785" t="s">
        <v>51</v>
      </c>
      <c r="F79" s="1795">
        <v>6</v>
      </c>
      <c r="G79" s="43" t="s">
        <v>29</v>
      </c>
      <c r="H79" s="150"/>
      <c r="I79" s="76">
        <v>10</v>
      </c>
      <c r="J79" s="118">
        <v>12</v>
      </c>
      <c r="K79" s="1009" t="s">
        <v>50</v>
      </c>
      <c r="L79" s="995"/>
      <c r="M79" s="995">
        <v>1</v>
      </c>
      <c r="N79" s="1005"/>
    </row>
    <row r="80" spans="1:14" ht="21" customHeight="1" x14ac:dyDescent="0.2">
      <c r="A80" s="1714"/>
      <c r="B80" s="1764"/>
      <c r="C80" s="1716"/>
      <c r="D80" s="1741"/>
      <c r="E80" s="1786"/>
      <c r="F80" s="1795"/>
      <c r="G80" s="76"/>
      <c r="H80" s="118"/>
      <c r="I80" s="76"/>
      <c r="J80" s="118"/>
      <c r="K80" s="1790" t="s">
        <v>207</v>
      </c>
      <c r="L80" s="397"/>
      <c r="M80" s="397">
        <v>50</v>
      </c>
      <c r="N80" s="209">
        <v>100</v>
      </c>
    </row>
    <row r="81" spans="1:14" ht="18.75" customHeight="1" x14ac:dyDescent="0.2">
      <c r="A81" s="1714"/>
      <c r="B81" s="1764"/>
      <c r="C81" s="1716"/>
      <c r="D81" s="1741"/>
      <c r="E81" s="1786"/>
      <c r="F81" s="1795"/>
      <c r="G81" s="71"/>
      <c r="H81" s="188"/>
      <c r="I81" s="75"/>
      <c r="J81" s="188"/>
      <c r="K81" s="1791"/>
      <c r="L81" s="397"/>
      <c r="M81" s="397"/>
      <c r="N81" s="209"/>
    </row>
    <row r="82" spans="1:14" ht="13.5" customHeight="1" thickBot="1" x14ac:dyDescent="0.25">
      <c r="A82" s="83"/>
      <c r="B82" s="1152"/>
      <c r="C82" s="114"/>
      <c r="D82" s="1194"/>
      <c r="E82" s="1195"/>
      <c r="F82" s="1196"/>
      <c r="G82" s="174" t="s">
        <v>8</v>
      </c>
      <c r="H82" s="530">
        <f>SUM(H73:H81)</f>
        <v>1896.7</v>
      </c>
      <c r="I82" s="530">
        <f t="shared" ref="I82:J82" si="0">SUM(I73:I81)</f>
        <v>2710</v>
      </c>
      <c r="J82" s="530">
        <f t="shared" si="0"/>
        <v>3714.8</v>
      </c>
      <c r="K82" s="1197"/>
      <c r="L82" s="1198"/>
      <c r="M82" s="1199"/>
      <c r="N82" s="1200"/>
    </row>
    <row r="83" spans="1:14" ht="13.5" customHeight="1" x14ac:dyDescent="0.2">
      <c r="A83" s="1031" t="s">
        <v>7</v>
      </c>
      <c r="B83" s="395" t="s">
        <v>7</v>
      </c>
      <c r="C83" s="1006" t="s">
        <v>38</v>
      </c>
      <c r="D83" s="1792" t="s">
        <v>106</v>
      </c>
      <c r="E83" s="1796" t="s">
        <v>95</v>
      </c>
      <c r="F83" s="1030" t="s">
        <v>47</v>
      </c>
      <c r="G83" s="253" t="s">
        <v>29</v>
      </c>
      <c r="H83" s="309">
        <f>678.6+123.9</f>
        <v>802.5</v>
      </c>
      <c r="I83" s="253">
        <v>3201.4</v>
      </c>
      <c r="J83" s="253">
        <v>5442.8</v>
      </c>
      <c r="K83" s="332"/>
      <c r="L83" s="515"/>
      <c r="M83" s="515"/>
      <c r="N83" s="516"/>
    </row>
    <row r="84" spans="1:14" ht="13.5" customHeight="1" x14ac:dyDescent="0.2">
      <c r="A84" s="1346"/>
      <c r="B84" s="1349"/>
      <c r="C84" s="1347"/>
      <c r="D84" s="1793"/>
      <c r="E84" s="1797"/>
      <c r="F84" s="1348"/>
      <c r="G84" s="76" t="s">
        <v>66</v>
      </c>
      <c r="H84" s="1361">
        <f>577+1360.5</f>
        <v>1937.5</v>
      </c>
      <c r="I84" s="76"/>
      <c r="J84" s="118"/>
      <c r="K84" s="1350"/>
      <c r="L84" s="596"/>
      <c r="M84" s="596"/>
      <c r="N84" s="211"/>
    </row>
    <row r="85" spans="1:14" ht="15" customHeight="1" x14ac:dyDescent="0.2">
      <c r="A85" s="989"/>
      <c r="B85" s="990"/>
      <c r="C85" s="994"/>
      <c r="D85" s="1794"/>
      <c r="E85" s="1773"/>
      <c r="F85" s="1003"/>
      <c r="G85" s="76" t="s">
        <v>112</v>
      </c>
      <c r="H85" s="118">
        <v>700</v>
      </c>
      <c r="I85" s="76">
        <v>1900</v>
      </c>
      <c r="J85" s="118">
        <v>2000</v>
      </c>
      <c r="K85" s="1035"/>
      <c r="L85" s="596"/>
      <c r="M85" s="596"/>
      <c r="N85" s="211"/>
    </row>
    <row r="86" spans="1:14" ht="14.25" customHeight="1" x14ac:dyDescent="0.2">
      <c r="A86" s="989"/>
      <c r="B86" s="990"/>
      <c r="C86" s="994"/>
      <c r="D86" s="1054"/>
      <c r="E86" s="1773"/>
      <c r="F86" s="1003"/>
      <c r="G86" s="75" t="s">
        <v>111</v>
      </c>
      <c r="H86" s="188"/>
      <c r="I86" s="75"/>
      <c r="J86" s="232"/>
      <c r="K86" s="1035"/>
      <c r="L86" s="596"/>
      <c r="M86" s="596"/>
      <c r="N86" s="211"/>
    </row>
    <row r="87" spans="1:14" ht="18" customHeight="1" x14ac:dyDescent="0.2">
      <c r="A87" s="989"/>
      <c r="B87" s="990"/>
      <c r="C87" s="994"/>
      <c r="D87" s="1752" t="s">
        <v>195</v>
      </c>
      <c r="E87" s="134" t="s">
        <v>51</v>
      </c>
      <c r="F87" s="1003"/>
      <c r="G87" s="76" t="s">
        <v>52</v>
      </c>
      <c r="H87" s="118">
        <v>300</v>
      </c>
      <c r="I87" s="76"/>
      <c r="J87" s="118">
        <v>1000</v>
      </c>
      <c r="K87" s="1789" t="s">
        <v>170</v>
      </c>
      <c r="L87" s="995">
        <v>10</v>
      </c>
      <c r="M87" s="995">
        <v>40</v>
      </c>
      <c r="N87" s="1005">
        <v>100</v>
      </c>
    </row>
    <row r="88" spans="1:14" ht="18.75" customHeight="1" x14ac:dyDescent="0.2">
      <c r="A88" s="989"/>
      <c r="B88" s="990"/>
      <c r="C88" s="1003"/>
      <c r="D88" s="1741"/>
      <c r="E88" s="295"/>
      <c r="F88" s="1003"/>
      <c r="G88" s="76"/>
      <c r="H88" s="118"/>
      <c r="I88" s="76"/>
      <c r="J88" s="118"/>
      <c r="K88" s="1810"/>
      <c r="L88" s="397"/>
      <c r="M88" s="397"/>
      <c r="N88" s="209"/>
    </row>
    <row r="89" spans="1:14" ht="16.5" customHeight="1" x14ac:dyDescent="0.2">
      <c r="A89" s="989"/>
      <c r="B89" s="990"/>
      <c r="C89" s="1003"/>
      <c r="D89" s="1809"/>
      <c r="E89" s="135"/>
      <c r="F89" s="1003"/>
      <c r="G89" s="76"/>
      <c r="H89" s="118"/>
      <c r="I89" s="76"/>
      <c r="J89" s="118"/>
      <c r="K89" s="805"/>
      <c r="L89" s="25"/>
      <c r="M89" s="25"/>
      <c r="N89" s="208"/>
    </row>
    <row r="90" spans="1:14" ht="27.75" customHeight="1" x14ac:dyDescent="0.2">
      <c r="A90" s="989"/>
      <c r="B90" s="990"/>
      <c r="C90" s="994"/>
      <c r="D90" s="1752" t="s">
        <v>412</v>
      </c>
      <c r="E90" s="134" t="s">
        <v>51</v>
      </c>
      <c r="F90" s="1144"/>
      <c r="G90" s="76"/>
      <c r="H90" s="150"/>
      <c r="I90" s="76"/>
      <c r="J90" s="74"/>
      <c r="K90" s="1145" t="s">
        <v>413</v>
      </c>
      <c r="L90" s="596">
        <v>90</v>
      </c>
      <c r="M90" s="596">
        <v>100</v>
      </c>
      <c r="N90" s="211"/>
    </row>
    <row r="91" spans="1:14" ht="12" customHeight="1" x14ac:dyDescent="0.2">
      <c r="A91" s="989"/>
      <c r="B91" s="990"/>
      <c r="C91" s="994"/>
      <c r="D91" s="1811"/>
      <c r="E91" s="1150"/>
      <c r="F91" s="1144"/>
      <c r="G91" s="1210"/>
      <c r="H91" s="815"/>
      <c r="I91" s="76"/>
      <c r="J91" s="74"/>
      <c r="K91" s="805"/>
      <c r="L91" s="14"/>
      <c r="M91" s="14"/>
      <c r="N91" s="15"/>
    </row>
    <row r="92" spans="1:14" ht="29.25" customHeight="1" x14ac:dyDescent="0.2">
      <c r="A92" s="1123"/>
      <c r="B92" s="1125"/>
      <c r="C92" s="1124"/>
      <c r="D92" s="1752" t="s">
        <v>370</v>
      </c>
      <c r="E92" s="1154" t="s">
        <v>51</v>
      </c>
      <c r="F92" s="974"/>
      <c r="G92" s="76"/>
      <c r="H92" s="512"/>
      <c r="I92" s="76"/>
      <c r="J92" s="118"/>
      <c r="K92" s="1211" t="s">
        <v>332</v>
      </c>
      <c r="L92" s="1134">
        <v>90</v>
      </c>
      <c r="M92" s="1134">
        <v>100</v>
      </c>
      <c r="N92" s="1135"/>
    </row>
    <row r="93" spans="1:14" ht="3.75" customHeight="1" x14ac:dyDescent="0.2">
      <c r="A93" s="1123"/>
      <c r="B93" s="1125"/>
      <c r="C93" s="1124"/>
      <c r="D93" s="1811"/>
      <c r="E93" s="1150"/>
      <c r="F93" s="974"/>
      <c r="G93" s="82"/>
      <c r="H93" s="970"/>
      <c r="I93" s="75"/>
      <c r="J93" s="188"/>
      <c r="K93" s="1151"/>
      <c r="L93" s="596"/>
      <c r="M93" s="596"/>
      <c r="N93" s="211"/>
    </row>
    <row r="94" spans="1:14" ht="15.75" customHeight="1" thickBot="1" x14ac:dyDescent="0.25">
      <c r="A94" s="83"/>
      <c r="B94" s="1152"/>
      <c r="C94" s="114"/>
      <c r="D94" s="1194"/>
      <c r="E94" s="1195"/>
      <c r="F94" s="1196"/>
      <c r="G94" s="174" t="s">
        <v>8</v>
      </c>
      <c r="H94" s="530">
        <f>SUM(H83:H93)</f>
        <v>3740</v>
      </c>
      <c r="I94" s="530">
        <f>SUM(I83:I93)</f>
        <v>5101.3999999999996</v>
      </c>
      <c r="J94" s="530">
        <f>SUM(J83:J93)</f>
        <v>8442.7999999999993</v>
      </c>
      <c r="K94" s="1197"/>
      <c r="L94" s="1198"/>
      <c r="M94" s="1199"/>
      <c r="N94" s="1200"/>
    </row>
    <row r="95" spans="1:14" ht="30" customHeight="1" x14ac:dyDescent="0.2">
      <c r="A95" s="989" t="s">
        <v>7</v>
      </c>
      <c r="B95" s="990" t="s">
        <v>7</v>
      </c>
      <c r="C95" s="994" t="s">
        <v>39</v>
      </c>
      <c r="D95" s="296" t="s">
        <v>78</v>
      </c>
      <c r="E95" s="626" t="s">
        <v>100</v>
      </c>
      <c r="F95" s="993" t="s">
        <v>47</v>
      </c>
      <c r="G95" s="92"/>
      <c r="H95" s="583"/>
      <c r="I95" s="92"/>
      <c r="J95" s="590"/>
      <c r="K95" s="77"/>
      <c r="L95" s="7"/>
      <c r="M95" s="64"/>
      <c r="N95" s="458"/>
    </row>
    <row r="96" spans="1:14" ht="15.75" customHeight="1" x14ac:dyDescent="0.2">
      <c r="A96" s="989"/>
      <c r="B96" s="990"/>
      <c r="C96" s="994"/>
      <c r="D96" s="1752" t="s">
        <v>193</v>
      </c>
      <c r="E96" s="1041" t="s">
        <v>51</v>
      </c>
      <c r="F96" s="1003"/>
      <c r="G96" s="78" t="s">
        <v>29</v>
      </c>
      <c r="H96" s="118">
        <v>50</v>
      </c>
      <c r="I96" s="76"/>
      <c r="J96" s="150"/>
      <c r="K96" s="837" t="s">
        <v>50</v>
      </c>
      <c r="L96" s="769"/>
      <c r="M96" s="799">
        <v>1</v>
      </c>
      <c r="N96" s="460"/>
    </row>
    <row r="97" spans="1:14" ht="15.75" customHeight="1" x14ac:dyDescent="0.2">
      <c r="A97" s="989"/>
      <c r="B97" s="990"/>
      <c r="C97" s="994"/>
      <c r="D97" s="1741"/>
      <c r="E97" s="1017"/>
      <c r="F97" s="1003"/>
      <c r="G97" s="71" t="s">
        <v>112</v>
      </c>
      <c r="H97" s="188"/>
      <c r="I97" s="75">
        <v>780</v>
      </c>
      <c r="J97" s="232"/>
      <c r="K97" s="1132"/>
      <c r="L97" s="397"/>
      <c r="M97" s="459"/>
      <c r="N97" s="26"/>
    </row>
    <row r="98" spans="1:14" ht="15" customHeight="1" x14ac:dyDescent="0.2">
      <c r="A98" s="989"/>
      <c r="B98" s="990"/>
      <c r="C98" s="994"/>
      <c r="D98" s="1752" t="s">
        <v>380</v>
      </c>
      <c r="E98" s="1041" t="s">
        <v>51</v>
      </c>
      <c r="F98" s="974"/>
      <c r="G98" s="78" t="s">
        <v>49</v>
      </c>
      <c r="H98" s="118">
        <v>30</v>
      </c>
      <c r="I98" s="76">
        <v>72.5</v>
      </c>
      <c r="J98" s="150"/>
      <c r="K98" s="838" t="s">
        <v>177</v>
      </c>
      <c r="L98" s="741">
        <v>1</v>
      </c>
      <c r="M98" s="839"/>
      <c r="N98" s="840"/>
    </row>
    <row r="99" spans="1:14" ht="15" customHeight="1" x14ac:dyDescent="0.2">
      <c r="A99" s="989"/>
      <c r="B99" s="990"/>
      <c r="C99" s="994"/>
      <c r="D99" s="1741"/>
      <c r="E99" s="1041"/>
      <c r="F99" s="974"/>
      <c r="G99" s="78"/>
      <c r="H99" s="118"/>
      <c r="I99" s="76"/>
      <c r="J99" s="150"/>
      <c r="K99" s="837" t="s">
        <v>50</v>
      </c>
      <c r="L99" s="769"/>
      <c r="M99" s="799">
        <v>1</v>
      </c>
      <c r="N99" s="841"/>
    </row>
    <row r="100" spans="1:14" ht="11.25" customHeight="1" x14ac:dyDescent="0.2">
      <c r="A100" s="989"/>
      <c r="B100" s="990"/>
      <c r="C100" s="994"/>
      <c r="D100" s="1808"/>
      <c r="E100" s="1041"/>
      <c r="F100" s="974"/>
      <c r="G100" s="71"/>
      <c r="H100" s="188"/>
      <c r="I100" s="75"/>
      <c r="J100" s="151"/>
      <c r="K100" s="837"/>
      <c r="L100" s="769"/>
      <c r="M100" s="799"/>
      <c r="N100" s="1212"/>
    </row>
    <row r="101" spans="1:14" ht="15.75" customHeight="1" thickBot="1" x14ac:dyDescent="0.25">
      <c r="A101" s="83"/>
      <c r="B101" s="1152"/>
      <c r="C101" s="114"/>
      <c r="D101" s="1194"/>
      <c r="E101" s="1195"/>
      <c r="F101" s="1196"/>
      <c r="G101" s="174" t="s">
        <v>8</v>
      </c>
      <c r="H101" s="530">
        <f>SUM(H96:H100)</f>
        <v>80</v>
      </c>
      <c r="I101" s="530">
        <f t="shared" ref="I101:J101" si="1">SUM(I96:I100)</f>
        <v>852.5</v>
      </c>
      <c r="J101" s="530">
        <f t="shared" si="1"/>
        <v>0</v>
      </c>
      <c r="K101" s="1197"/>
      <c r="L101" s="1198"/>
      <c r="M101" s="1199"/>
      <c r="N101" s="1200"/>
    </row>
    <row r="102" spans="1:14" ht="16.5" customHeight="1" x14ac:dyDescent="0.2">
      <c r="A102" s="989" t="s">
        <v>7</v>
      </c>
      <c r="B102" s="990" t="s">
        <v>7</v>
      </c>
      <c r="C102" s="311" t="s">
        <v>40</v>
      </c>
      <c r="D102" s="1812" t="s">
        <v>386</v>
      </c>
      <c r="E102" s="532"/>
      <c r="F102" s="1030" t="s">
        <v>47</v>
      </c>
      <c r="G102" s="253" t="s">
        <v>29</v>
      </c>
      <c r="H102" s="118">
        <v>28</v>
      </c>
      <c r="I102" s="253">
        <v>28</v>
      </c>
      <c r="J102" s="309">
        <v>28</v>
      </c>
      <c r="K102" s="510"/>
      <c r="L102" s="399"/>
      <c r="M102" s="399"/>
      <c r="N102" s="1214"/>
    </row>
    <row r="103" spans="1:14" ht="19.5" customHeight="1" x14ac:dyDescent="0.2">
      <c r="A103" s="989"/>
      <c r="B103" s="990"/>
      <c r="C103" s="311"/>
      <c r="D103" s="1813"/>
      <c r="E103" s="1153"/>
      <c r="F103" s="1144"/>
      <c r="G103" s="75" t="s">
        <v>112</v>
      </c>
      <c r="H103" s="188">
        <v>3</v>
      </c>
      <c r="I103" s="75">
        <v>3</v>
      </c>
      <c r="J103" s="188">
        <v>3</v>
      </c>
      <c r="K103" s="1042"/>
      <c r="L103" s="25"/>
      <c r="M103" s="25"/>
      <c r="N103" s="26"/>
    </row>
    <row r="104" spans="1:14" ht="11.25" customHeight="1" x14ac:dyDescent="0.2">
      <c r="A104" s="989"/>
      <c r="B104" s="990"/>
      <c r="C104" s="112"/>
      <c r="D104" s="650" t="s">
        <v>94</v>
      </c>
      <c r="E104" s="1647"/>
      <c r="F104" s="1649"/>
      <c r="G104" s="76"/>
      <c r="H104" s="118"/>
      <c r="I104" s="76"/>
      <c r="J104" s="118"/>
      <c r="K104" s="1779" t="s">
        <v>202</v>
      </c>
      <c r="L104" s="769">
        <v>100</v>
      </c>
      <c r="M104" s="769">
        <v>100</v>
      </c>
      <c r="N104" s="796">
        <v>100</v>
      </c>
    </row>
    <row r="105" spans="1:14" ht="15" customHeight="1" x14ac:dyDescent="0.2">
      <c r="A105" s="989"/>
      <c r="B105" s="990"/>
      <c r="C105" s="112"/>
      <c r="D105" s="183"/>
      <c r="E105" s="1647"/>
      <c r="F105" s="1649"/>
      <c r="G105" s="76"/>
      <c r="H105" s="118"/>
      <c r="I105" s="76"/>
      <c r="J105" s="118"/>
      <c r="K105" s="1779"/>
      <c r="L105" s="769"/>
      <c r="M105" s="769"/>
      <c r="N105" s="796"/>
    </row>
    <row r="106" spans="1:14" s="9" customFormat="1" ht="51.75" customHeight="1" x14ac:dyDescent="0.2">
      <c r="A106" s="989"/>
      <c r="B106" s="990"/>
      <c r="C106" s="1644"/>
      <c r="D106" s="897" t="s">
        <v>85</v>
      </c>
      <c r="E106" s="354"/>
      <c r="F106" s="1662"/>
      <c r="G106" s="233"/>
      <c r="H106" s="520"/>
      <c r="I106" s="521"/>
      <c r="J106" s="520"/>
      <c r="K106" s="1798"/>
      <c r="L106" s="743"/>
      <c r="M106" s="743"/>
      <c r="N106" s="744"/>
    </row>
    <row r="107" spans="1:14" ht="15" customHeight="1" thickBot="1" x14ac:dyDescent="0.25">
      <c r="A107" s="1032"/>
      <c r="B107" s="394"/>
      <c r="C107" s="1650"/>
      <c r="D107" s="1213"/>
      <c r="E107" s="1195"/>
      <c r="F107" s="1196"/>
      <c r="G107" s="108" t="s">
        <v>8</v>
      </c>
      <c r="H107" s="252">
        <f>SUM(H102:H106)</f>
        <v>31</v>
      </c>
      <c r="I107" s="174">
        <f t="shared" ref="I107:J107" si="2">SUM(I102:I106)</f>
        <v>31</v>
      </c>
      <c r="J107" s="252">
        <f t="shared" si="2"/>
        <v>31</v>
      </c>
      <c r="K107" s="1197"/>
      <c r="L107" s="1198"/>
      <c r="M107" s="1199"/>
      <c r="N107" s="1200"/>
    </row>
    <row r="108" spans="1:14" ht="14.25" customHeight="1" thickBot="1" x14ac:dyDescent="0.25">
      <c r="A108" s="94" t="s">
        <v>7</v>
      </c>
      <c r="B108" s="396" t="s">
        <v>7</v>
      </c>
      <c r="C108" s="1799" t="s">
        <v>10</v>
      </c>
      <c r="D108" s="1800"/>
      <c r="E108" s="1800"/>
      <c r="F108" s="1800"/>
      <c r="G108" s="1801"/>
      <c r="H108" s="522">
        <f>H107+H101+H94+H82+H71+H54+H38</f>
        <v>12502.7</v>
      </c>
      <c r="I108" s="177">
        <f>I107+I101+I94+I82+I71+I54+I38</f>
        <v>17433.7</v>
      </c>
      <c r="J108" s="1215">
        <f>J107+J101+J94+J82+J71+J54+J38</f>
        <v>19706.400000000001</v>
      </c>
      <c r="K108" s="1643"/>
      <c r="L108" s="1663"/>
      <c r="M108" s="1663"/>
      <c r="N108" s="1664"/>
    </row>
    <row r="109" spans="1:14" ht="14.25" customHeight="1" thickBot="1" x14ac:dyDescent="0.25">
      <c r="A109" s="94" t="s">
        <v>7</v>
      </c>
      <c r="B109" s="396" t="s">
        <v>9</v>
      </c>
      <c r="C109" s="1802" t="s">
        <v>36</v>
      </c>
      <c r="D109" s="1802"/>
      <c r="E109" s="1802"/>
      <c r="F109" s="1802"/>
      <c r="G109" s="1802"/>
      <c r="H109" s="1803"/>
      <c r="I109" s="1803"/>
      <c r="J109" s="1803"/>
      <c r="K109" s="1802"/>
      <c r="L109" s="1804"/>
      <c r="M109" s="1804"/>
      <c r="N109" s="1805"/>
    </row>
    <row r="110" spans="1:14" ht="12.75" customHeight="1" x14ac:dyDescent="0.2">
      <c r="A110" s="1031" t="s">
        <v>7</v>
      </c>
      <c r="B110" s="395" t="s">
        <v>9</v>
      </c>
      <c r="C110" s="1660" t="s">
        <v>7</v>
      </c>
      <c r="D110" s="312" t="s">
        <v>61</v>
      </c>
      <c r="E110" s="1807" t="s">
        <v>130</v>
      </c>
      <c r="F110" s="1230">
        <v>6</v>
      </c>
      <c r="G110" s="308" t="s">
        <v>29</v>
      </c>
      <c r="H110" s="253">
        <v>3973.2</v>
      </c>
      <c r="I110" s="253">
        <v>5078.1000000000004</v>
      </c>
      <c r="J110" s="253">
        <v>5079.6000000000004</v>
      </c>
      <c r="K110" s="1061"/>
      <c r="L110" s="1062"/>
      <c r="M110" s="1062"/>
      <c r="N110" s="1063"/>
    </row>
    <row r="111" spans="1:14" ht="12.75" customHeight="1" x14ac:dyDescent="0.2">
      <c r="A111" s="989"/>
      <c r="B111" s="990"/>
      <c r="C111" s="1644"/>
      <c r="D111" s="533"/>
      <c r="E111" s="1773"/>
      <c r="F111" s="1649"/>
      <c r="G111" s="102" t="s">
        <v>74</v>
      </c>
      <c r="H111" s="76">
        <v>547.4</v>
      </c>
      <c r="I111" s="76">
        <v>248.7</v>
      </c>
      <c r="J111" s="76">
        <v>248.7</v>
      </c>
      <c r="K111" s="230"/>
      <c r="L111" s="228"/>
      <c r="M111" s="228"/>
      <c r="N111" s="300"/>
    </row>
    <row r="112" spans="1:14" ht="12.75" customHeight="1" x14ac:dyDescent="0.2">
      <c r="A112" s="989"/>
      <c r="B112" s="990"/>
      <c r="C112" s="1644"/>
      <c r="D112" s="533"/>
      <c r="E112" s="1773"/>
      <c r="F112" s="1649"/>
      <c r="G112" s="102" t="s">
        <v>81</v>
      </c>
      <c r="H112" s="76">
        <v>216.1</v>
      </c>
      <c r="I112" s="76">
        <f t="shared" ref="I112:J112" si="3">I120+I131</f>
        <v>0</v>
      </c>
      <c r="J112" s="76">
        <f t="shared" si="3"/>
        <v>0</v>
      </c>
      <c r="K112" s="230"/>
      <c r="L112" s="228"/>
      <c r="M112" s="228"/>
      <c r="N112" s="300"/>
    </row>
    <row r="113" spans="1:17" ht="12.75" customHeight="1" x14ac:dyDescent="0.2">
      <c r="A113" s="989"/>
      <c r="B113" s="990"/>
      <c r="C113" s="1644"/>
      <c r="D113" s="534"/>
      <c r="E113" s="1064"/>
      <c r="F113" s="1653"/>
      <c r="G113" s="105" t="s">
        <v>66</v>
      </c>
      <c r="H113" s="75">
        <v>1150</v>
      </c>
      <c r="I113" s="985"/>
      <c r="J113" s="284"/>
      <c r="K113" s="284"/>
      <c r="L113" s="283"/>
      <c r="M113" s="283"/>
      <c r="N113" s="285"/>
    </row>
    <row r="114" spans="1:17" ht="14.25" customHeight="1" x14ac:dyDescent="0.2">
      <c r="A114" s="989"/>
      <c r="B114" s="990"/>
      <c r="C114" s="1644"/>
      <c r="D114" s="1646" t="s">
        <v>56</v>
      </c>
      <c r="E114" s="1665"/>
      <c r="F114" s="1641"/>
      <c r="G114" s="101"/>
      <c r="H114" s="1065"/>
      <c r="I114" s="61"/>
      <c r="J114" s="1060"/>
      <c r="K114" s="1236"/>
      <c r="L114" s="1237"/>
      <c r="M114" s="1237"/>
      <c r="N114" s="1670"/>
    </row>
    <row r="115" spans="1:17" ht="15.75" customHeight="1" x14ac:dyDescent="0.2">
      <c r="A115" s="989"/>
      <c r="B115" s="990"/>
      <c r="C115" s="1644"/>
      <c r="D115" s="1806" t="s">
        <v>86</v>
      </c>
      <c r="E115" s="1665"/>
      <c r="F115" s="1644"/>
      <c r="G115" s="102"/>
      <c r="H115" s="76"/>
      <c r="I115" s="150"/>
      <c r="J115" s="160"/>
      <c r="K115" s="1645" t="s">
        <v>45</v>
      </c>
      <c r="L115" s="320">
        <v>5.9</v>
      </c>
      <c r="M115" s="320">
        <v>5.9</v>
      </c>
      <c r="N115" s="74">
        <v>5.9</v>
      </c>
    </row>
    <row r="116" spans="1:17" ht="10.5" customHeight="1" x14ac:dyDescent="0.2">
      <c r="A116" s="989"/>
      <c r="B116" s="990"/>
      <c r="C116" s="1644"/>
      <c r="D116" s="1806"/>
      <c r="E116" s="1655"/>
      <c r="F116" s="1644"/>
      <c r="G116" s="102"/>
      <c r="H116" s="76"/>
      <c r="I116" s="150"/>
      <c r="J116" s="160"/>
      <c r="K116" s="1658"/>
      <c r="L116" s="301"/>
      <c r="M116" s="1668"/>
      <c r="N116" s="239"/>
    </row>
    <row r="117" spans="1:17" ht="14.25" customHeight="1" x14ac:dyDescent="0.2">
      <c r="A117" s="989"/>
      <c r="B117" s="990"/>
      <c r="C117" s="1644"/>
      <c r="D117" s="314" t="s">
        <v>87</v>
      </c>
      <c r="E117" s="1655"/>
      <c r="F117" s="1644"/>
      <c r="G117" s="102"/>
      <c r="H117" s="76"/>
      <c r="I117" s="150"/>
      <c r="J117" s="76"/>
      <c r="K117" s="104" t="s">
        <v>209</v>
      </c>
      <c r="L117" s="266">
        <v>3.7</v>
      </c>
      <c r="M117" s="40">
        <f>+L117</f>
        <v>3.7</v>
      </c>
      <c r="N117" s="41">
        <f>+M117</f>
        <v>3.7</v>
      </c>
    </row>
    <row r="118" spans="1:17" ht="26.25" customHeight="1" x14ac:dyDescent="0.2">
      <c r="A118" s="989"/>
      <c r="B118" s="990"/>
      <c r="C118" s="1644"/>
      <c r="D118" s="436" t="s">
        <v>88</v>
      </c>
      <c r="E118" s="1654"/>
      <c r="F118" s="1644"/>
      <c r="G118" s="101"/>
      <c r="H118" s="76"/>
      <c r="I118" s="150"/>
      <c r="J118" s="76"/>
      <c r="K118" s="1658" t="s">
        <v>210</v>
      </c>
      <c r="L118" s="537">
        <v>26.7</v>
      </c>
      <c r="M118" s="266">
        <f>+L118</f>
        <v>26.7</v>
      </c>
      <c r="N118" s="639">
        <f>+M118</f>
        <v>26.7</v>
      </c>
    </row>
    <row r="119" spans="1:17" ht="24.75" customHeight="1" x14ac:dyDescent="0.2">
      <c r="A119" s="989"/>
      <c r="B119" s="990"/>
      <c r="C119" s="1644"/>
      <c r="D119" s="1922" t="s">
        <v>194</v>
      </c>
      <c r="E119" s="1655"/>
      <c r="F119" s="1644"/>
      <c r="G119" s="102"/>
      <c r="H119" s="76"/>
      <c r="I119" s="150"/>
      <c r="J119" s="76"/>
      <c r="K119" s="1923" t="s">
        <v>414</v>
      </c>
      <c r="L119" s="578" t="s">
        <v>377</v>
      </c>
      <c r="M119" s="975">
        <v>3</v>
      </c>
      <c r="N119" s="290">
        <v>3</v>
      </c>
    </row>
    <row r="120" spans="1:17" ht="51.75" customHeight="1" x14ac:dyDescent="0.2">
      <c r="A120" s="1097"/>
      <c r="B120" s="1098"/>
      <c r="C120" s="1644"/>
      <c r="D120" s="1813"/>
      <c r="E120" s="1665"/>
      <c r="F120" s="1644"/>
      <c r="G120" s="102"/>
      <c r="H120" s="76"/>
      <c r="I120" s="118"/>
      <c r="J120" s="76"/>
      <c r="K120" s="1924"/>
      <c r="L120" s="466"/>
      <c r="M120" s="58"/>
      <c r="N120" s="26"/>
      <c r="Q120" s="61"/>
    </row>
    <row r="121" spans="1:17" ht="14.25" customHeight="1" x14ac:dyDescent="0.2">
      <c r="A121" s="989"/>
      <c r="B121" s="990"/>
      <c r="C121" s="1644"/>
      <c r="D121" s="414" t="s">
        <v>246</v>
      </c>
      <c r="E121" s="1665"/>
      <c r="F121" s="1644"/>
      <c r="G121" s="101"/>
      <c r="H121" s="1065"/>
      <c r="I121" s="984"/>
      <c r="J121" s="227"/>
      <c r="K121" s="1645"/>
      <c r="L121" s="44"/>
      <c r="M121" s="275"/>
      <c r="N121" s="1113"/>
    </row>
    <row r="122" spans="1:17" ht="52.5" customHeight="1" x14ac:dyDescent="0.2">
      <c r="A122" s="989"/>
      <c r="B122" s="990"/>
      <c r="C122" s="1644"/>
      <c r="D122" s="415" t="s">
        <v>247</v>
      </c>
      <c r="E122" s="1665"/>
      <c r="F122" s="1644"/>
      <c r="G122" s="102"/>
      <c r="H122" s="76"/>
      <c r="I122" s="150"/>
      <c r="J122" s="76"/>
      <c r="K122" s="54" t="s">
        <v>239</v>
      </c>
      <c r="L122" s="470">
        <v>21</v>
      </c>
      <c r="M122" s="470">
        <v>21</v>
      </c>
      <c r="N122" s="1669">
        <v>21</v>
      </c>
    </row>
    <row r="123" spans="1:17" ht="22.5" customHeight="1" x14ac:dyDescent="0.2">
      <c r="A123" s="989"/>
      <c r="B123" s="990"/>
      <c r="C123" s="1644"/>
      <c r="D123" s="1817" t="s">
        <v>249</v>
      </c>
      <c r="E123" s="1665"/>
      <c r="F123" s="1644"/>
      <c r="G123" s="102"/>
      <c r="H123" s="76"/>
      <c r="I123" s="150"/>
      <c r="J123" s="76"/>
      <c r="K123" s="1819" t="s">
        <v>387</v>
      </c>
      <c r="L123" s="469">
        <v>12</v>
      </c>
      <c r="M123" s="469">
        <v>12</v>
      </c>
      <c r="N123" s="1657">
        <v>12</v>
      </c>
    </row>
    <row r="124" spans="1:17" ht="21" customHeight="1" x14ac:dyDescent="0.2">
      <c r="A124" s="989"/>
      <c r="B124" s="990"/>
      <c r="C124" s="1644"/>
      <c r="D124" s="1818"/>
      <c r="E124" s="1665"/>
      <c r="F124" s="1644"/>
      <c r="G124" s="102"/>
      <c r="H124" s="76"/>
      <c r="I124" s="150"/>
      <c r="J124" s="76"/>
      <c r="K124" s="1780"/>
      <c r="L124" s="466"/>
      <c r="M124" s="467"/>
      <c r="N124" s="26"/>
    </row>
    <row r="125" spans="1:17" ht="18" customHeight="1" x14ac:dyDescent="0.2">
      <c r="A125" s="1714"/>
      <c r="B125" s="1715"/>
      <c r="C125" s="1716"/>
      <c r="D125" s="1754" t="s">
        <v>46</v>
      </c>
      <c r="E125" s="1786"/>
      <c r="F125" s="1766"/>
      <c r="G125" s="102"/>
      <c r="H125" s="76"/>
      <c r="I125" s="74"/>
      <c r="J125" s="76"/>
      <c r="K125" s="1821" t="s">
        <v>58</v>
      </c>
      <c r="L125" s="1837">
        <v>7</v>
      </c>
      <c r="M125" s="1837">
        <v>7</v>
      </c>
      <c r="N125" s="1857">
        <v>7</v>
      </c>
    </row>
    <row r="126" spans="1:17" ht="12.75" customHeight="1" x14ac:dyDescent="0.2">
      <c r="A126" s="1714"/>
      <c r="B126" s="1715"/>
      <c r="C126" s="1716"/>
      <c r="D126" s="1755"/>
      <c r="E126" s="1786"/>
      <c r="F126" s="1766"/>
      <c r="G126" s="102"/>
      <c r="H126" s="76"/>
      <c r="I126" s="150"/>
      <c r="J126" s="76"/>
      <c r="K126" s="1822"/>
      <c r="L126" s="1838"/>
      <c r="M126" s="1838"/>
      <c r="N126" s="1858"/>
    </row>
    <row r="127" spans="1:17" ht="18" customHeight="1" x14ac:dyDescent="0.2">
      <c r="A127" s="1714"/>
      <c r="B127" s="1764"/>
      <c r="C127" s="1716"/>
      <c r="D127" s="1823" t="s">
        <v>197</v>
      </c>
      <c r="E127" s="1820"/>
      <c r="F127" s="1766"/>
      <c r="G127" s="102"/>
      <c r="H127" s="76"/>
      <c r="I127" s="150"/>
      <c r="J127" s="76"/>
      <c r="K127" s="333" t="s">
        <v>330</v>
      </c>
      <c r="L127" s="33"/>
      <c r="M127" s="473"/>
      <c r="N127" s="474"/>
    </row>
    <row r="128" spans="1:17" ht="16.5" customHeight="1" x14ac:dyDescent="0.2">
      <c r="A128" s="1714"/>
      <c r="B128" s="1764"/>
      <c r="C128" s="1716"/>
      <c r="D128" s="1824"/>
      <c r="E128" s="1820"/>
      <c r="F128" s="1766"/>
      <c r="G128" s="102"/>
      <c r="H128" s="76"/>
      <c r="I128" s="150"/>
      <c r="J128" s="76"/>
      <c r="K128" s="104" t="s">
        <v>378</v>
      </c>
      <c r="L128" s="38">
        <v>1</v>
      </c>
      <c r="M128" s="676">
        <v>1</v>
      </c>
      <c r="N128" s="39">
        <v>1</v>
      </c>
    </row>
    <row r="129" spans="1:14" ht="25.5" customHeight="1" x14ac:dyDescent="0.2">
      <c r="A129" s="1714"/>
      <c r="B129" s="1764"/>
      <c r="C129" s="1716"/>
      <c r="D129" s="1824"/>
      <c r="E129" s="1820"/>
      <c r="F129" s="1766"/>
      <c r="G129" s="102"/>
      <c r="H129" s="76"/>
      <c r="I129" s="150"/>
      <c r="J129" s="76"/>
      <c r="K129" s="104" t="s">
        <v>235</v>
      </c>
      <c r="L129" s="38">
        <v>1</v>
      </c>
      <c r="M129" s="676">
        <v>1</v>
      </c>
      <c r="N129" s="39">
        <v>1</v>
      </c>
    </row>
    <row r="130" spans="1:14" ht="17.25" customHeight="1" x14ac:dyDescent="0.2">
      <c r="A130" s="1714"/>
      <c r="B130" s="1764"/>
      <c r="C130" s="1716"/>
      <c r="D130" s="1754" t="s">
        <v>192</v>
      </c>
      <c r="E130" s="1757"/>
      <c r="F130" s="1766"/>
      <c r="G130" s="102"/>
      <c r="H130" s="76"/>
      <c r="I130" s="74"/>
      <c r="J130" s="76"/>
      <c r="K130" s="953" t="s">
        <v>329</v>
      </c>
      <c r="L130" s="954">
        <v>125</v>
      </c>
      <c r="M130" s="955">
        <v>40</v>
      </c>
      <c r="N130" s="1241">
        <v>40</v>
      </c>
    </row>
    <row r="131" spans="1:14" ht="21.75" customHeight="1" x14ac:dyDescent="0.2">
      <c r="A131" s="1714"/>
      <c r="B131" s="1764"/>
      <c r="C131" s="1716"/>
      <c r="D131" s="1755"/>
      <c r="E131" s="1757"/>
      <c r="F131" s="1766"/>
      <c r="G131" s="102"/>
      <c r="H131" s="76"/>
      <c r="I131" s="74"/>
      <c r="J131" s="76"/>
      <c r="K131" s="682"/>
      <c r="L131" s="956"/>
      <c r="M131" s="957"/>
      <c r="N131" s="1242"/>
    </row>
    <row r="132" spans="1:14" ht="19.5" customHeight="1" x14ac:dyDescent="0.2">
      <c r="A132" s="1011"/>
      <c r="B132" s="990"/>
      <c r="C132" s="311"/>
      <c r="D132" s="1824" t="s">
        <v>355</v>
      </c>
      <c r="E132" s="1652"/>
      <c r="F132" s="1653"/>
      <c r="G132" s="102"/>
      <c r="H132" s="76"/>
      <c r="I132" s="150"/>
      <c r="J132" s="76"/>
      <c r="K132" s="1651" t="s">
        <v>356</v>
      </c>
      <c r="L132" s="369">
        <v>1</v>
      </c>
      <c r="M132" s="369"/>
      <c r="N132" s="217"/>
    </row>
    <row r="133" spans="1:14" ht="10.5" customHeight="1" x14ac:dyDescent="0.2">
      <c r="A133" s="1011"/>
      <c r="B133" s="990"/>
      <c r="C133" s="311"/>
      <c r="D133" s="1824"/>
      <c r="E133" s="1652"/>
      <c r="F133" s="1649"/>
      <c r="G133" s="102"/>
      <c r="H133" s="76"/>
      <c r="I133" s="150"/>
      <c r="J133" s="76"/>
      <c r="K133" s="1651"/>
      <c r="L133" s="397"/>
      <c r="M133" s="489"/>
      <c r="N133" s="209"/>
    </row>
    <row r="134" spans="1:14" ht="27" customHeight="1" x14ac:dyDescent="0.2">
      <c r="A134" s="1011"/>
      <c r="B134" s="990"/>
      <c r="C134" s="311"/>
      <c r="D134" s="1823" t="s">
        <v>173</v>
      </c>
      <c r="E134" s="269"/>
      <c r="F134" s="1649"/>
      <c r="G134" s="102"/>
      <c r="H134" s="76"/>
      <c r="I134" s="150"/>
      <c r="J134" s="76"/>
      <c r="K134" s="930" t="s">
        <v>174</v>
      </c>
      <c r="L134" s="517"/>
      <c r="M134" s="517">
        <v>6</v>
      </c>
      <c r="N134" s="518"/>
    </row>
    <row r="135" spans="1:14" ht="15.75" customHeight="1" x14ac:dyDescent="0.2">
      <c r="A135" s="1011"/>
      <c r="B135" s="990"/>
      <c r="C135" s="311"/>
      <c r="D135" s="1824"/>
      <c r="E135" s="1652"/>
      <c r="F135" s="1649"/>
      <c r="G135" s="105"/>
      <c r="H135" s="75"/>
      <c r="I135" s="151"/>
      <c r="J135" s="75"/>
      <c r="K135" s="231" t="s">
        <v>359</v>
      </c>
      <c r="L135" s="369">
        <v>6</v>
      </c>
      <c r="M135" s="929"/>
      <c r="N135" s="217">
        <v>6</v>
      </c>
    </row>
    <row r="136" spans="1:14" ht="18" customHeight="1" thickBot="1" x14ac:dyDescent="0.25">
      <c r="A136" s="1032"/>
      <c r="B136" s="394"/>
      <c r="C136" s="1661"/>
      <c r="D136" s="1227"/>
      <c r="E136" s="1195"/>
      <c r="F136" s="1196"/>
      <c r="G136" s="291" t="s">
        <v>8</v>
      </c>
      <c r="H136" s="174">
        <f>SUM(H110:H135)</f>
        <v>5886.7</v>
      </c>
      <c r="I136" s="174">
        <f>SUM(I110:I135)</f>
        <v>5326.8</v>
      </c>
      <c r="J136" s="174">
        <f>SUM(J110:J135)</f>
        <v>5328.3</v>
      </c>
      <c r="K136" s="1197"/>
      <c r="L136" s="1198"/>
      <c r="M136" s="1199"/>
      <c r="N136" s="1200"/>
    </row>
    <row r="137" spans="1:14" ht="54.75" customHeight="1" x14ac:dyDescent="0.2">
      <c r="A137" s="1168" t="s">
        <v>7</v>
      </c>
      <c r="B137" s="1186" t="s">
        <v>9</v>
      </c>
      <c r="C137" s="1641" t="s">
        <v>9</v>
      </c>
      <c r="D137" s="1666" t="s">
        <v>393</v>
      </c>
      <c r="E137" s="1655" t="s">
        <v>51</v>
      </c>
      <c r="F137" s="1649" t="s">
        <v>47</v>
      </c>
      <c r="G137" s="509" t="s">
        <v>74</v>
      </c>
      <c r="H137" s="309">
        <v>150</v>
      </c>
      <c r="I137" s="253">
        <f>391.7+15</f>
        <v>406.7</v>
      </c>
      <c r="J137" s="509">
        <v>558.6</v>
      </c>
      <c r="K137" s="950" t="s">
        <v>392</v>
      </c>
      <c r="L137" s="281">
        <v>4</v>
      </c>
      <c r="M137" s="854">
        <v>6</v>
      </c>
      <c r="N137" s="855"/>
    </row>
    <row r="138" spans="1:14" ht="30.75" customHeight="1" x14ac:dyDescent="0.2">
      <c r="A138" s="490"/>
      <c r="B138" s="1028"/>
      <c r="C138" s="1648"/>
      <c r="D138" s="1667"/>
      <c r="E138" s="1655"/>
      <c r="F138" s="1649"/>
      <c r="G138" s="331"/>
      <c r="H138" s="334"/>
      <c r="I138" s="331"/>
      <c r="J138" s="410"/>
      <c r="K138" s="305" t="s">
        <v>394</v>
      </c>
      <c r="L138" s="267"/>
      <c r="M138" s="1228" t="s">
        <v>60</v>
      </c>
      <c r="N138" s="983" t="s">
        <v>341</v>
      </c>
    </row>
    <row r="139" spans="1:14" ht="39.75" customHeight="1" x14ac:dyDescent="0.2">
      <c r="A139" s="490"/>
      <c r="B139" s="1028"/>
      <c r="C139" s="1648"/>
      <c r="D139" s="1642"/>
      <c r="E139" s="1655"/>
      <c r="F139" s="1649"/>
      <c r="G139" s="88" t="s">
        <v>29</v>
      </c>
      <c r="H139" s="197">
        <v>40</v>
      </c>
      <c r="I139" s="88"/>
      <c r="J139" s="242"/>
      <c r="K139" s="1656" t="s">
        <v>415</v>
      </c>
      <c r="L139" s="44">
        <v>1</v>
      </c>
      <c r="M139" s="963"/>
      <c r="N139" s="523"/>
    </row>
    <row r="140" spans="1:14" ht="18" customHeight="1" thickBot="1" x14ac:dyDescent="0.25">
      <c r="A140" s="1173"/>
      <c r="B140" s="394"/>
      <c r="C140" s="1661"/>
      <c r="D140" s="1227"/>
      <c r="E140" s="1195"/>
      <c r="F140" s="1196"/>
      <c r="G140" s="291" t="s">
        <v>8</v>
      </c>
      <c r="H140" s="174">
        <f>SUM(H137:H139)</f>
        <v>190</v>
      </c>
      <c r="I140" s="174">
        <f>SUM(I137:I139)</f>
        <v>406.7</v>
      </c>
      <c r="J140" s="174">
        <f>SUM(J137:J139)</f>
        <v>558.6</v>
      </c>
      <c r="K140" s="1197"/>
      <c r="L140" s="1198"/>
      <c r="M140" s="1199"/>
      <c r="N140" s="1200"/>
    </row>
    <row r="141" spans="1:14" ht="17.25" customHeight="1" x14ac:dyDescent="0.2">
      <c r="A141" s="1825" t="s">
        <v>7</v>
      </c>
      <c r="B141" s="1828" t="s">
        <v>9</v>
      </c>
      <c r="C141" s="1814" t="s">
        <v>32</v>
      </c>
      <c r="D141" s="1831" t="s">
        <v>172</v>
      </c>
      <c r="E141" s="1834" t="s">
        <v>51</v>
      </c>
      <c r="F141" s="1814" t="s">
        <v>47</v>
      </c>
      <c r="G141" s="253" t="s">
        <v>29</v>
      </c>
      <c r="H141" s="118">
        <v>113</v>
      </c>
      <c r="I141" s="253">
        <v>639.6</v>
      </c>
      <c r="J141" s="150"/>
      <c r="K141" s="1659" t="s">
        <v>395</v>
      </c>
      <c r="L141" s="399"/>
      <c r="M141" s="391">
        <v>17</v>
      </c>
      <c r="N141" s="256"/>
    </row>
    <row r="142" spans="1:14" ht="17.25" customHeight="1" x14ac:dyDescent="0.2">
      <c r="A142" s="1826"/>
      <c r="B142" s="1829"/>
      <c r="C142" s="1815"/>
      <c r="D142" s="1832"/>
      <c r="E142" s="1835"/>
      <c r="F142" s="1815"/>
      <c r="G142" s="75" t="s">
        <v>48</v>
      </c>
      <c r="H142" s="188">
        <v>640</v>
      </c>
      <c r="I142" s="75">
        <v>3624.5</v>
      </c>
      <c r="J142" s="232"/>
      <c r="K142" s="1651"/>
      <c r="L142" s="397"/>
      <c r="M142" s="397"/>
      <c r="N142" s="209"/>
    </row>
    <row r="143" spans="1:14" ht="18" customHeight="1" thickBot="1" x14ac:dyDescent="0.25">
      <c r="A143" s="1827"/>
      <c r="B143" s="1830"/>
      <c r="C143" s="1816"/>
      <c r="D143" s="1833"/>
      <c r="E143" s="1836"/>
      <c r="F143" s="1816"/>
      <c r="G143" s="108" t="s">
        <v>8</v>
      </c>
      <c r="H143" s="402">
        <f>SUM(H141:H142)</f>
        <v>753</v>
      </c>
      <c r="I143" s="108">
        <f t="shared" ref="I143:J143" si="4">SUM(I141:I142)</f>
        <v>4264.1000000000004</v>
      </c>
      <c r="J143" s="165">
        <f t="shared" si="4"/>
        <v>0</v>
      </c>
      <c r="K143" s="329"/>
      <c r="L143" s="258"/>
      <c r="M143" s="258"/>
      <c r="N143" s="257"/>
    </row>
    <row r="144" spans="1:14" ht="14.25" customHeight="1" thickBot="1" x14ac:dyDescent="0.25">
      <c r="A144" s="109" t="s">
        <v>7</v>
      </c>
      <c r="B144" s="396" t="s">
        <v>9</v>
      </c>
      <c r="C144" s="1799" t="s">
        <v>10</v>
      </c>
      <c r="D144" s="1800"/>
      <c r="E144" s="1800"/>
      <c r="F144" s="1800"/>
      <c r="G144" s="1801"/>
      <c r="H144" s="522">
        <f>H140+H136+H143</f>
        <v>6829.7</v>
      </c>
      <c r="I144" s="522">
        <f t="shared" ref="I144:J144" si="5">I140+I136+I143</f>
        <v>9997.6</v>
      </c>
      <c r="J144" s="177">
        <f t="shared" si="5"/>
        <v>5886.9</v>
      </c>
      <c r="K144" s="1855"/>
      <c r="L144" s="1855"/>
      <c r="M144" s="1855"/>
      <c r="N144" s="1856"/>
    </row>
    <row r="145" spans="1:14" ht="18" customHeight="1" thickBot="1" x14ac:dyDescent="0.25">
      <c r="A145" s="94" t="s">
        <v>7</v>
      </c>
      <c r="B145" s="396" t="s">
        <v>32</v>
      </c>
      <c r="C145" s="1804" t="s">
        <v>127</v>
      </c>
      <c r="D145" s="1839"/>
      <c r="E145" s="1839"/>
      <c r="F145" s="1839"/>
      <c r="G145" s="1839"/>
      <c r="H145" s="1839"/>
      <c r="I145" s="1839"/>
      <c r="J145" s="1839"/>
      <c r="K145" s="1839"/>
      <c r="L145" s="1839"/>
      <c r="M145" s="1839"/>
      <c r="N145" s="1840"/>
    </row>
    <row r="146" spans="1:14" ht="11.25" customHeight="1" x14ac:dyDescent="0.2">
      <c r="A146" s="1031" t="s">
        <v>7</v>
      </c>
      <c r="B146" s="395" t="s">
        <v>32</v>
      </c>
      <c r="C146" s="1006" t="s">
        <v>7</v>
      </c>
      <c r="D146" s="1673" t="s">
        <v>122</v>
      </c>
      <c r="E146" s="139" t="s">
        <v>84</v>
      </c>
      <c r="F146" s="1230">
        <v>6</v>
      </c>
      <c r="G146" s="253" t="s">
        <v>29</v>
      </c>
      <c r="H146" s="308">
        <v>306.10000000000002</v>
      </c>
      <c r="I146" s="527">
        <v>360.1</v>
      </c>
      <c r="J146" s="527">
        <v>360.1</v>
      </c>
      <c r="K146" s="510"/>
      <c r="L146" s="250"/>
      <c r="M146" s="318"/>
      <c r="N146" s="319"/>
    </row>
    <row r="147" spans="1:14" ht="12.75" customHeight="1" x14ac:dyDescent="0.2">
      <c r="A147" s="989"/>
      <c r="B147" s="990"/>
      <c r="C147" s="994"/>
      <c r="D147" s="1674"/>
      <c r="E147" s="909"/>
      <c r="F147" s="1003"/>
      <c r="G147" s="76" t="s">
        <v>74</v>
      </c>
      <c r="H147" s="102">
        <v>809</v>
      </c>
      <c r="I147" s="160">
        <v>505</v>
      </c>
      <c r="J147" s="102">
        <v>505</v>
      </c>
      <c r="K147" s="1000"/>
      <c r="L147" s="320"/>
      <c r="M147" s="48"/>
      <c r="N147" s="49"/>
    </row>
    <row r="148" spans="1:14" ht="12.75" customHeight="1" x14ac:dyDescent="0.2">
      <c r="A148" s="989"/>
      <c r="B148" s="990"/>
      <c r="C148" s="994"/>
      <c r="D148" s="1674"/>
      <c r="E148" s="909"/>
      <c r="F148" s="1003"/>
      <c r="G148" s="76" t="s">
        <v>81</v>
      </c>
      <c r="H148" s="102">
        <v>8.6</v>
      </c>
      <c r="I148" s="160"/>
      <c r="J148" s="102"/>
      <c r="K148" s="1000"/>
      <c r="L148" s="320"/>
      <c r="M148" s="48"/>
      <c r="N148" s="49"/>
    </row>
    <row r="149" spans="1:14" ht="12.75" customHeight="1" x14ac:dyDescent="0.2">
      <c r="A149" s="1303"/>
      <c r="B149" s="1308"/>
      <c r="C149" s="1306"/>
      <c r="D149" s="1066"/>
      <c r="E149" s="909"/>
      <c r="F149" s="1307"/>
      <c r="G149" s="76" t="s">
        <v>66</v>
      </c>
      <c r="H149" s="102">
        <f>49+150</f>
        <v>199</v>
      </c>
      <c r="I149" s="160"/>
      <c r="J149" s="102"/>
      <c r="K149" s="1310"/>
      <c r="L149" s="320"/>
      <c r="M149" s="48"/>
      <c r="N149" s="49"/>
    </row>
    <row r="150" spans="1:14" ht="15.75" customHeight="1" x14ac:dyDescent="0.2">
      <c r="A150" s="989"/>
      <c r="B150" s="990"/>
      <c r="C150" s="994"/>
      <c r="D150" s="533"/>
      <c r="E150" s="909"/>
      <c r="F150" s="1003"/>
      <c r="G150" s="75" t="s">
        <v>112</v>
      </c>
      <c r="H150" s="105">
        <v>250</v>
      </c>
      <c r="I150" s="161">
        <v>250</v>
      </c>
      <c r="J150" s="105">
        <v>250</v>
      </c>
      <c r="K150" s="1042"/>
      <c r="L150" s="51"/>
      <c r="M150" s="50"/>
      <c r="N150" s="52"/>
    </row>
    <row r="151" spans="1:14" ht="13.5" customHeight="1" x14ac:dyDescent="0.2">
      <c r="A151" s="989"/>
      <c r="B151" s="990"/>
      <c r="C151" s="994"/>
      <c r="D151" s="1759" t="s">
        <v>120</v>
      </c>
      <c r="E151" s="1853" t="s">
        <v>83</v>
      </c>
      <c r="F151" s="1209"/>
      <c r="G151" s="76"/>
      <c r="H151" s="102"/>
      <c r="I151" s="160"/>
      <c r="J151" s="76"/>
      <c r="K151" s="1178" t="s">
        <v>128</v>
      </c>
      <c r="L151" s="320">
        <v>13.8</v>
      </c>
      <c r="M151" s="48">
        <v>13.8</v>
      </c>
      <c r="N151" s="49">
        <v>13.8</v>
      </c>
    </row>
    <row r="152" spans="1:14" ht="14.25" customHeight="1" x14ac:dyDescent="0.2">
      <c r="A152" s="989"/>
      <c r="B152" s="990"/>
      <c r="C152" s="994"/>
      <c r="D152" s="1832"/>
      <c r="E152" s="1854"/>
      <c r="F152" s="1209"/>
      <c r="G152" s="76"/>
      <c r="H152" s="102"/>
      <c r="I152" s="160"/>
      <c r="J152" s="76"/>
      <c r="K152" s="1178" t="s">
        <v>42</v>
      </c>
      <c r="L152" s="397">
        <v>67</v>
      </c>
      <c r="M152" s="459">
        <v>67</v>
      </c>
      <c r="N152" s="370">
        <v>67</v>
      </c>
    </row>
    <row r="153" spans="1:14" ht="15" customHeight="1" x14ac:dyDescent="0.2">
      <c r="A153" s="989"/>
      <c r="B153" s="990"/>
      <c r="C153" s="994"/>
      <c r="D153" s="1832"/>
      <c r="E153" s="1773"/>
      <c r="F153" s="1209"/>
      <c r="G153" s="76"/>
      <c r="H153" s="102"/>
      <c r="I153" s="160"/>
      <c r="J153" s="76"/>
      <c r="K153" s="1178" t="s">
        <v>89</v>
      </c>
      <c r="L153" s="1232">
        <v>1.8</v>
      </c>
      <c r="M153" s="1233">
        <v>1.8</v>
      </c>
      <c r="N153" s="49">
        <v>1.8</v>
      </c>
    </row>
    <row r="154" spans="1:14" ht="15" customHeight="1" x14ac:dyDescent="0.2">
      <c r="A154" s="989"/>
      <c r="B154" s="990"/>
      <c r="C154" s="994"/>
      <c r="D154" s="1832"/>
      <c r="E154" s="996"/>
      <c r="F154" s="1209"/>
      <c r="G154" s="76"/>
      <c r="H154" s="160"/>
      <c r="I154" s="160"/>
      <c r="J154" s="76"/>
      <c r="K154" s="1178" t="s">
        <v>381</v>
      </c>
      <c r="L154" s="397">
        <v>450</v>
      </c>
      <c r="M154" s="459"/>
      <c r="N154" s="1235"/>
    </row>
    <row r="155" spans="1:14" ht="15" customHeight="1" x14ac:dyDescent="0.2">
      <c r="A155" s="989"/>
      <c r="B155" s="990"/>
      <c r="C155" s="994"/>
      <c r="D155" s="1832"/>
      <c r="E155" s="996"/>
      <c r="F155" s="1209"/>
      <c r="G155" s="76"/>
      <c r="H155" s="160"/>
      <c r="I155" s="160"/>
      <c r="J155" s="76"/>
      <c r="K155" s="1178" t="s">
        <v>203</v>
      </c>
      <c r="L155" s="397">
        <v>165</v>
      </c>
      <c r="M155" s="459"/>
      <c r="N155" s="1235"/>
    </row>
    <row r="156" spans="1:14" ht="18.75" customHeight="1" x14ac:dyDescent="0.2">
      <c r="A156" s="989"/>
      <c r="B156" s="990"/>
      <c r="C156" s="994"/>
      <c r="D156" s="1832"/>
      <c r="E156" s="996"/>
      <c r="F156" s="1209"/>
      <c r="G156" s="76"/>
      <c r="H156" s="160"/>
      <c r="I156" s="160"/>
      <c r="J156" s="76"/>
      <c r="K156" s="1178" t="s">
        <v>434</v>
      </c>
      <c r="L156" s="397">
        <v>4</v>
      </c>
      <c r="M156" s="459"/>
      <c r="N156" s="1234"/>
    </row>
    <row r="157" spans="1:14" ht="17.25" customHeight="1" x14ac:dyDescent="0.2">
      <c r="A157" s="989"/>
      <c r="B157" s="990"/>
      <c r="C157" s="994"/>
      <c r="D157" s="1229" t="s">
        <v>70</v>
      </c>
      <c r="E157" s="1183"/>
      <c r="F157" s="1209"/>
      <c r="G157" s="72"/>
      <c r="H157" s="102"/>
      <c r="I157" s="160"/>
      <c r="J157" s="76"/>
      <c r="K157" s="1273" t="s">
        <v>91</v>
      </c>
      <c r="L157" s="30">
        <v>1</v>
      </c>
      <c r="M157" s="30">
        <v>1</v>
      </c>
      <c r="N157" s="218">
        <v>1</v>
      </c>
    </row>
    <row r="158" spans="1:14" ht="15.75" customHeight="1" x14ac:dyDescent="0.2">
      <c r="A158" s="1303"/>
      <c r="B158" s="1308"/>
      <c r="C158" s="1306"/>
      <c r="D158" s="1675" t="s">
        <v>131</v>
      </c>
      <c r="E158" s="176"/>
      <c r="F158" s="1307"/>
      <c r="G158" s="76"/>
      <c r="H158" s="102"/>
      <c r="I158" s="160"/>
      <c r="J158" s="160"/>
      <c r="K158" s="1676" t="s">
        <v>402</v>
      </c>
      <c r="L158" s="1678">
        <v>14</v>
      </c>
      <c r="M158" s="1680"/>
      <c r="N158" s="1682"/>
    </row>
    <row r="159" spans="1:14" ht="12.75" customHeight="1" x14ac:dyDescent="0.2">
      <c r="A159" s="1303"/>
      <c r="B159" s="1308"/>
      <c r="C159" s="1306"/>
      <c r="D159" s="1675"/>
      <c r="E159" s="176"/>
      <c r="F159" s="1307"/>
      <c r="G159" s="76"/>
      <c r="H159" s="102"/>
      <c r="I159" s="160"/>
      <c r="J159" s="76"/>
      <c r="K159" s="1677"/>
      <c r="L159" s="1679"/>
      <c r="M159" s="1681"/>
      <c r="N159" s="1683"/>
    </row>
    <row r="160" spans="1:14" ht="16.5" customHeight="1" x14ac:dyDescent="0.2">
      <c r="A160" s="989"/>
      <c r="B160" s="990"/>
      <c r="C160" s="994"/>
      <c r="D160" s="1754" t="s">
        <v>121</v>
      </c>
      <c r="E160" s="1029"/>
      <c r="F160" s="1231"/>
      <c r="G160" s="76"/>
      <c r="H160" s="101"/>
      <c r="I160" s="102"/>
      <c r="J160" s="76"/>
      <c r="K160" s="325" t="s">
        <v>204</v>
      </c>
      <c r="L160" s="1274">
        <v>170</v>
      </c>
      <c r="M160" s="1274">
        <v>170</v>
      </c>
      <c r="N160" s="1275">
        <v>170</v>
      </c>
    </row>
    <row r="161" spans="1:14" ht="41.25" customHeight="1" x14ac:dyDescent="0.2">
      <c r="A161" s="989"/>
      <c r="B161" s="990"/>
      <c r="C161" s="994"/>
      <c r="D161" s="1852"/>
      <c r="E161" s="1029"/>
      <c r="F161" s="1231"/>
      <c r="G161" s="76"/>
      <c r="H161" s="102"/>
      <c r="I161" s="102"/>
      <c r="J161" s="76"/>
      <c r="K161" s="417" t="s">
        <v>199</v>
      </c>
      <c r="L161" s="1067" t="s">
        <v>124</v>
      </c>
      <c r="M161" s="1067"/>
      <c r="N161" s="1068"/>
    </row>
    <row r="162" spans="1:14" ht="24" customHeight="1" x14ac:dyDescent="0.2">
      <c r="A162" s="1011"/>
      <c r="B162" s="990"/>
      <c r="C162" s="311"/>
      <c r="D162" s="1824" t="s">
        <v>230</v>
      </c>
      <c r="E162" s="1012"/>
      <c r="F162" s="1209"/>
      <c r="G162" s="75"/>
      <c r="H162" s="105"/>
      <c r="I162" s="105"/>
      <c r="J162" s="75"/>
      <c r="K162" s="1850" t="s">
        <v>200</v>
      </c>
      <c r="L162" s="844">
        <v>19</v>
      </c>
      <c r="M162" s="844">
        <v>19</v>
      </c>
      <c r="N162" s="845">
        <v>19</v>
      </c>
    </row>
    <row r="163" spans="1:14" ht="15.75" customHeight="1" thickBot="1" x14ac:dyDescent="0.25">
      <c r="A163" s="83"/>
      <c r="B163" s="1174"/>
      <c r="C163" s="114"/>
      <c r="D163" s="1849"/>
      <c r="E163" s="1195"/>
      <c r="F163" s="114"/>
      <c r="G163" s="174" t="s">
        <v>8</v>
      </c>
      <c r="H163" s="174">
        <f>SUM(H146:H162)</f>
        <v>1572.7</v>
      </c>
      <c r="I163" s="174">
        <f>SUM(I146:I162)</f>
        <v>1115.0999999999999</v>
      </c>
      <c r="J163" s="174">
        <f>SUM(J146:J162)</f>
        <v>1115.0999999999999</v>
      </c>
      <c r="K163" s="1851"/>
      <c r="L163" s="1198"/>
      <c r="M163" s="1199"/>
      <c r="N163" s="1200"/>
    </row>
    <row r="164" spans="1:14" ht="15" customHeight="1" x14ac:dyDescent="0.2">
      <c r="A164" s="1841" t="s">
        <v>7</v>
      </c>
      <c r="B164" s="1843" t="s">
        <v>32</v>
      </c>
      <c r="C164" s="1814" t="s">
        <v>9</v>
      </c>
      <c r="D164" s="1845" t="s">
        <v>372</v>
      </c>
      <c r="E164" s="1834" t="s">
        <v>82</v>
      </c>
      <c r="F164" s="1847" t="s">
        <v>60</v>
      </c>
      <c r="G164" s="115" t="s">
        <v>29</v>
      </c>
      <c r="H164" s="308">
        <v>112.6</v>
      </c>
      <c r="I164" s="253">
        <v>112.6</v>
      </c>
      <c r="J164" s="308">
        <v>112.6</v>
      </c>
      <c r="K164" s="292" t="s">
        <v>73</v>
      </c>
      <c r="L164" s="391">
        <v>18</v>
      </c>
      <c r="M164" s="391">
        <v>18</v>
      </c>
      <c r="N164" s="256">
        <v>18</v>
      </c>
    </row>
    <row r="165" spans="1:14" ht="16.5" customHeight="1" x14ac:dyDescent="0.2">
      <c r="A165" s="1714"/>
      <c r="B165" s="1715"/>
      <c r="C165" s="1815"/>
      <c r="D165" s="1824"/>
      <c r="E165" s="1835"/>
      <c r="F165" s="1738"/>
      <c r="G165" s="88" t="s">
        <v>66</v>
      </c>
      <c r="H165" s="184">
        <v>93</v>
      </c>
      <c r="I165" s="69"/>
      <c r="J165" s="184"/>
      <c r="K165" s="1129" t="s">
        <v>92</v>
      </c>
      <c r="L165" s="397">
        <v>7</v>
      </c>
      <c r="M165" s="397">
        <v>7</v>
      </c>
      <c r="N165" s="209">
        <v>7</v>
      </c>
    </row>
    <row r="166" spans="1:14" ht="15" customHeight="1" thickBot="1" x14ac:dyDescent="0.25">
      <c r="A166" s="1842"/>
      <c r="B166" s="1844"/>
      <c r="C166" s="1816"/>
      <c r="D166" s="1846"/>
      <c r="E166" s="1836"/>
      <c r="F166" s="1848"/>
      <c r="G166" s="108" t="s">
        <v>8</v>
      </c>
      <c r="H166" s="187">
        <f>SUM(H164:H165)</f>
        <v>205.6</v>
      </c>
      <c r="I166" s="187">
        <f t="shared" ref="I166:J166" si="6">SUM(I164:I165)</f>
        <v>112.6</v>
      </c>
      <c r="J166" s="291">
        <f t="shared" si="6"/>
        <v>112.6</v>
      </c>
      <c r="K166" s="1040"/>
      <c r="L166" s="258"/>
      <c r="M166" s="258"/>
      <c r="N166" s="257"/>
    </row>
    <row r="167" spans="1:14" ht="11.25" customHeight="1" x14ac:dyDescent="0.2">
      <c r="A167" s="1185" t="s">
        <v>7</v>
      </c>
      <c r="B167" s="1243" t="s">
        <v>32</v>
      </c>
      <c r="C167" s="1184" t="s">
        <v>32</v>
      </c>
      <c r="D167" s="1673" t="s">
        <v>272</v>
      </c>
      <c r="E167" s="139" t="s">
        <v>51</v>
      </c>
      <c r="F167" s="1230">
        <v>5</v>
      </c>
      <c r="G167" s="253" t="s">
        <v>29</v>
      </c>
      <c r="H167" s="308">
        <v>197.1</v>
      </c>
      <c r="I167" s="253">
        <v>412.5</v>
      </c>
      <c r="J167" s="253">
        <v>155</v>
      </c>
      <c r="K167" s="1253"/>
      <c r="L167" s="320"/>
      <c r="M167" s="320"/>
      <c r="N167" s="74"/>
    </row>
    <row r="168" spans="1:14" ht="12" customHeight="1" x14ac:dyDescent="0.2">
      <c r="A168" s="1168"/>
      <c r="B168" s="1169"/>
      <c r="C168" s="1162"/>
      <c r="D168" s="1864"/>
      <c r="E168" s="909"/>
      <c r="F168" s="1177"/>
      <c r="G168" s="76" t="s">
        <v>112</v>
      </c>
      <c r="H168" s="102"/>
      <c r="I168" s="76"/>
      <c r="J168" s="76"/>
      <c r="K168" s="1253"/>
      <c r="L168" s="48"/>
      <c r="M168" s="320"/>
      <c r="N168" s="74"/>
    </row>
    <row r="169" spans="1:14" ht="12" customHeight="1" x14ac:dyDescent="0.2">
      <c r="A169" s="1168"/>
      <c r="B169" s="1169"/>
      <c r="C169" s="1162"/>
      <c r="D169" s="1864"/>
      <c r="E169" s="909"/>
      <c r="F169" s="1177"/>
      <c r="G169" s="76" t="s">
        <v>66</v>
      </c>
      <c r="H169" s="102">
        <v>150</v>
      </c>
      <c r="I169" s="76"/>
      <c r="J169" s="76"/>
      <c r="K169" s="1253"/>
      <c r="L169" s="48"/>
      <c r="M169" s="320"/>
      <c r="N169" s="74"/>
    </row>
    <row r="170" spans="1:14" ht="15" customHeight="1" x14ac:dyDescent="0.2">
      <c r="A170" s="1168"/>
      <c r="B170" s="1169"/>
      <c r="C170" s="1162"/>
      <c r="D170" s="1865"/>
      <c r="E170" s="903"/>
      <c r="F170" s="1209"/>
      <c r="G170" s="75" t="s">
        <v>48</v>
      </c>
      <c r="H170" s="105">
        <v>579.5</v>
      </c>
      <c r="I170" s="75">
        <v>634.1</v>
      </c>
      <c r="J170" s="75">
        <f>279+850</f>
        <v>1129</v>
      </c>
      <c r="K170" s="1254"/>
      <c r="L170" s="50"/>
      <c r="M170" s="51"/>
      <c r="N170" s="232"/>
    </row>
    <row r="171" spans="1:14" ht="24.75" customHeight="1" x14ac:dyDescent="0.2">
      <c r="A171" s="1826"/>
      <c r="B171" s="1860"/>
      <c r="C171" s="1815"/>
      <c r="D171" s="1823" t="s">
        <v>417</v>
      </c>
      <c r="E171" s="1853" t="s">
        <v>102</v>
      </c>
      <c r="F171" s="1171"/>
      <c r="G171" s="270"/>
      <c r="H171" s="106"/>
      <c r="I171" s="68"/>
      <c r="J171" s="68"/>
      <c r="K171" s="1255" t="s">
        <v>189</v>
      </c>
      <c r="L171" s="1069" t="s">
        <v>190</v>
      </c>
      <c r="M171" s="18">
        <v>100</v>
      </c>
      <c r="N171" s="303"/>
    </row>
    <row r="172" spans="1:14" ht="26.25" customHeight="1" x14ac:dyDescent="0.2">
      <c r="A172" s="1826"/>
      <c r="B172" s="1860"/>
      <c r="C172" s="1815"/>
      <c r="D172" s="1866"/>
      <c r="E172" s="1868"/>
      <c r="F172" s="1177"/>
      <c r="G172" s="76"/>
      <c r="H172" s="118"/>
      <c r="I172" s="76"/>
      <c r="J172" s="76"/>
      <c r="K172" s="1256" t="s">
        <v>416</v>
      </c>
      <c r="L172" s="223">
        <v>1</v>
      </c>
      <c r="M172" s="38"/>
      <c r="N172" s="737"/>
    </row>
    <row r="173" spans="1:14" ht="15.75" customHeight="1" x14ac:dyDescent="0.2">
      <c r="A173" s="1826"/>
      <c r="B173" s="1860"/>
      <c r="C173" s="1815"/>
      <c r="D173" s="1867"/>
      <c r="E173" s="1869"/>
      <c r="F173" s="1177"/>
      <c r="G173" s="76"/>
      <c r="H173" s="118"/>
      <c r="I173" s="76"/>
      <c r="J173" s="76"/>
      <c r="K173" s="1257" t="s">
        <v>175</v>
      </c>
      <c r="L173" s="1070" t="s">
        <v>331</v>
      </c>
      <c r="M173" s="1071">
        <v>2</v>
      </c>
      <c r="N173" s="1072"/>
    </row>
    <row r="174" spans="1:14" ht="15" customHeight="1" x14ac:dyDescent="0.2">
      <c r="A174" s="1826"/>
      <c r="B174" s="1860"/>
      <c r="C174" s="1815"/>
      <c r="D174" s="1756" t="s">
        <v>345</v>
      </c>
      <c r="E174" s="1862" t="s">
        <v>176</v>
      </c>
      <c r="F174" s="1171"/>
      <c r="G174" s="72"/>
      <c r="H174" s="102"/>
      <c r="I174" s="76"/>
      <c r="J174" s="76"/>
      <c r="K174" s="1256" t="s">
        <v>252</v>
      </c>
      <c r="L174" s="223">
        <v>1</v>
      </c>
      <c r="M174" s="223"/>
      <c r="N174" s="370"/>
    </row>
    <row r="175" spans="1:14" ht="29.25" customHeight="1" x14ac:dyDescent="0.2">
      <c r="A175" s="1826"/>
      <c r="B175" s="1860"/>
      <c r="C175" s="1815"/>
      <c r="D175" s="1861"/>
      <c r="E175" s="1863"/>
      <c r="F175" s="1177"/>
      <c r="G175" s="76"/>
      <c r="H175" s="102"/>
      <c r="I175" s="76"/>
      <c r="J175" s="76"/>
      <c r="K175" s="1256" t="s">
        <v>346</v>
      </c>
      <c r="L175" s="223"/>
      <c r="M175" s="223">
        <v>1</v>
      </c>
      <c r="N175" s="32"/>
    </row>
    <row r="176" spans="1:14" ht="14.25" customHeight="1" x14ac:dyDescent="0.2">
      <c r="A176" s="1714"/>
      <c r="B176" s="1715"/>
      <c r="C176" s="1815"/>
      <c r="D176" s="1754" t="s">
        <v>243</v>
      </c>
      <c r="E176" s="1862"/>
      <c r="F176" s="1859"/>
      <c r="G176" s="72"/>
      <c r="H176" s="102"/>
      <c r="I176" s="76"/>
      <c r="J176" s="76"/>
      <c r="K176" s="1258" t="s">
        <v>205</v>
      </c>
      <c r="L176" s="1007">
        <v>1</v>
      </c>
      <c r="M176" s="1002"/>
      <c r="N176" s="607"/>
    </row>
    <row r="177" spans="1:16" ht="15" customHeight="1" x14ac:dyDescent="0.2">
      <c r="A177" s="1714"/>
      <c r="B177" s="1715"/>
      <c r="C177" s="1815"/>
      <c r="D177" s="1870"/>
      <c r="E177" s="1869"/>
      <c r="F177" s="1859"/>
      <c r="G177" s="76"/>
      <c r="H177" s="102"/>
      <c r="I177" s="76"/>
      <c r="J177" s="76"/>
      <c r="K177" s="24" t="s">
        <v>347</v>
      </c>
      <c r="L177" s="55">
        <v>6</v>
      </c>
      <c r="M177" s="204"/>
      <c r="N177" s="26"/>
    </row>
    <row r="178" spans="1:16" ht="26.25" customHeight="1" x14ac:dyDescent="0.2">
      <c r="A178" s="1826"/>
      <c r="B178" s="1860"/>
      <c r="C178" s="1815"/>
      <c r="D178" s="1756" t="s">
        <v>399</v>
      </c>
      <c r="E178" s="1920" t="s">
        <v>438</v>
      </c>
      <c r="F178" s="1320"/>
      <c r="G178" s="76"/>
      <c r="H178" s="102"/>
      <c r="I178" s="76"/>
      <c r="J178" s="76"/>
      <c r="K178" s="1321" t="s">
        <v>401</v>
      </c>
      <c r="L178" s="1322">
        <v>1</v>
      </c>
      <c r="M178" s="1323"/>
      <c r="N178" s="1325"/>
      <c r="P178" s="1339"/>
    </row>
    <row r="179" spans="1:16" ht="15.75" customHeight="1" x14ac:dyDescent="0.2">
      <c r="A179" s="1826"/>
      <c r="B179" s="1860"/>
      <c r="C179" s="1815"/>
      <c r="D179" s="1756"/>
      <c r="E179" s="1921"/>
      <c r="F179" s="1320"/>
      <c r="G179" s="76"/>
      <c r="H179" s="118"/>
      <c r="I179" s="76"/>
      <c r="J179" s="76"/>
      <c r="K179" s="305" t="s">
        <v>104</v>
      </c>
      <c r="L179" s="31"/>
      <c r="M179" s="223">
        <v>1</v>
      </c>
      <c r="N179" s="32"/>
      <c r="P179" s="1339"/>
    </row>
    <row r="180" spans="1:16" ht="16.5" customHeight="1" x14ac:dyDescent="0.2">
      <c r="A180" s="1826"/>
      <c r="B180" s="1860"/>
      <c r="C180" s="1815"/>
      <c r="D180" s="1861"/>
      <c r="E180" s="1334"/>
      <c r="F180" s="1320"/>
      <c r="G180" s="76"/>
      <c r="H180" s="118"/>
      <c r="I180" s="76"/>
      <c r="J180" s="76"/>
      <c r="K180" s="1321" t="s">
        <v>400</v>
      </c>
      <c r="L180" s="1324"/>
      <c r="M180" s="531"/>
      <c r="N180" s="29">
        <v>30</v>
      </c>
    </row>
    <row r="181" spans="1:16" ht="30" customHeight="1" x14ac:dyDescent="0.2">
      <c r="A181" s="1277"/>
      <c r="B181" s="1278"/>
      <c r="C181" s="1276"/>
      <c r="D181" s="1293" t="s">
        <v>418</v>
      </c>
      <c r="E181" s="1294" t="s">
        <v>262</v>
      </c>
      <c r="F181" s="1295" t="s">
        <v>41</v>
      </c>
      <c r="G181" s="68" t="s">
        <v>81</v>
      </c>
      <c r="H181" s="106">
        <f>24.2+4</f>
        <v>28.2</v>
      </c>
      <c r="I181" s="68"/>
      <c r="J181" s="68"/>
      <c r="K181" s="1296" t="s">
        <v>93</v>
      </c>
      <c r="L181" s="30">
        <v>1</v>
      </c>
      <c r="M181" s="30"/>
      <c r="N181" s="218"/>
    </row>
    <row r="182" spans="1:16" ht="27.75" customHeight="1" x14ac:dyDescent="0.2">
      <c r="A182" s="1288"/>
      <c r="B182" s="1286"/>
      <c r="C182" s="107"/>
      <c r="D182" s="1285" t="s">
        <v>397</v>
      </c>
      <c r="E182" s="1370" t="s">
        <v>176</v>
      </c>
      <c r="F182" s="1287"/>
      <c r="G182" s="75"/>
      <c r="H182" s="105"/>
      <c r="I182" s="105"/>
      <c r="J182" s="75"/>
      <c r="K182" s="1038" t="s">
        <v>398</v>
      </c>
      <c r="L182" s="369">
        <v>5</v>
      </c>
      <c r="M182" s="369"/>
      <c r="N182" s="217"/>
    </row>
    <row r="183" spans="1:16" ht="14.25" customHeight="1" thickBot="1" x14ac:dyDescent="0.25">
      <c r="A183" s="83"/>
      <c r="B183" s="1174"/>
      <c r="C183" s="63"/>
      <c r="D183" s="1039"/>
      <c r="E183" s="1074"/>
      <c r="F183" s="1252"/>
      <c r="G183" s="174" t="s">
        <v>8</v>
      </c>
      <c r="H183" s="291">
        <f>SUM(H167:H181)</f>
        <v>954.8</v>
      </c>
      <c r="I183" s="291">
        <f>SUM(I167:I181)</f>
        <v>1046.5999999999999</v>
      </c>
      <c r="J183" s="174">
        <f>SUM(J167:J181)</f>
        <v>1284</v>
      </c>
      <c r="K183" s="1227"/>
      <c r="L183" s="258"/>
      <c r="M183" s="258"/>
      <c r="N183" s="1075"/>
    </row>
    <row r="184" spans="1:16" ht="14.25" customHeight="1" thickBot="1" x14ac:dyDescent="0.25">
      <c r="A184" s="109" t="s">
        <v>7</v>
      </c>
      <c r="B184" s="95" t="s">
        <v>32</v>
      </c>
      <c r="C184" s="1800" t="s">
        <v>10</v>
      </c>
      <c r="D184" s="1800"/>
      <c r="E184" s="1800"/>
      <c r="F184" s="1800"/>
      <c r="G184" s="1801"/>
      <c r="H184" s="298">
        <f>H183+H166+H163</f>
        <v>2733.1</v>
      </c>
      <c r="I184" s="298">
        <f>I183+I166+I163</f>
        <v>2274.3000000000002</v>
      </c>
      <c r="J184" s="298">
        <f>J183+J166+J163</f>
        <v>2511.6999999999998</v>
      </c>
      <c r="K184" s="1855"/>
      <c r="L184" s="1855"/>
      <c r="M184" s="1855"/>
      <c r="N184" s="1856"/>
    </row>
    <row r="185" spans="1:16" ht="14.25" customHeight="1" thickBot="1" x14ac:dyDescent="0.25">
      <c r="A185" s="94" t="s">
        <v>7</v>
      </c>
      <c r="B185" s="95" t="s">
        <v>37</v>
      </c>
      <c r="C185" s="1804" t="s">
        <v>271</v>
      </c>
      <c r="D185" s="1839"/>
      <c r="E185" s="1839"/>
      <c r="F185" s="1839"/>
      <c r="G185" s="1839"/>
      <c r="H185" s="1839"/>
      <c r="I185" s="1839"/>
      <c r="J185" s="1839"/>
      <c r="K185" s="1839"/>
      <c r="L185" s="1839"/>
      <c r="M185" s="1839"/>
      <c r="N185" s="1840"/>
    </row>
    <row r="186" spans="1:16" ht="12" customHeight="1" x14ac:dyDescent="0.2">
      <c r="A186" s="1031" t="s">
        <v>7</v>
      </c>
      <c r="B186" s="1033" t="s">
        <v>37</v>
      </c>
      <c r="C186" s="355" t="s">
        <v>7</v>
      </c>
      <c r="D186" s="312" t="s">
        <v>119</v>
      </c>
      <c r="E186" s="532"/>
      <c r="F186" s="1230">
        <v>6</v>
      </c>
      <c r="G186" s="76" t="s">
        <v>29</v>
      </c>
      <c r="H186" s="308">
        <v>4300.5</v>
      </c>
      <c r="I186" s="253">
        <v>3279.6</v>
      </c>
      <c r="J186" s="253">
        <v>3388</v>
      </c>
      <c r="K186" s="117"/>
      <c r="L186" s="6"/>
      <c r="M186" s="6"/>
      <c r="N186" s="277"/>
    </row>
    <row r="187" spans="1:16" ht="12" customHeight="1" x14ac:dyDescent="0.2">
      <c r="A187" s="989"/>
      <c r="B187" s="1010"/>
      <c r="C187" s="311"/>
      <c r="D187" s="533"/>
      <c r="E187" s="1029"/>
      <c r="F187" s="1003"/>
      <c r="G187" s="76" t="s">
        <v>81</v>
      </c>
      <c r="H187" s="102">
        <v>300</v>
      </c>
      <c r="I187" s="76"/>
      <c r="J187" s="76"/>
      <c r="K187" s="1038"/>
      <c r="L187" s="320"/>
      <c r="M187" s="320"/>
      <c r="N187" s="74"/>
    </row>
    <row r="188" spans="1:16" ht="12.75" customHeight="1" x14ac:dyDescent="0.2">
      <c r="A188" s="989"/>
      <c r="B188" s="1010"/>
      <c r="C188" s="311"/>
      <c r="D188" s="533"/>
      <c r="E188" s="1029"/>
      <c r="F188" s="1003"/>
      <c r="G188" s="76" t="s">
        <v>112</v>
      </c>
      <c r="H188" s="102">
        <f>1271.8+0.2</f>
        <v>1272</v>
      </c>
      <c r="I188" s="76">
        <v>1272</v>
      </c>
      <c r="J188" s="76">
        <v>1272</v>
      </c>
      <c r="K188" s="1038"/>
      <c r="L188" s="320"/>
      <c r="M188" s="320"/>
      <c r="N188" s="74"/>
    </row>
    <row r="189" spans="1:16" ht="13.5" customHeight="1" x14ac:dyDescent="0.2">
      <c r="A189" s="989"/>
      <c r="B189" s="1010"/>
      <c r="C189" s="311"/>
      <c r="D189" s="534"/>
      <c r="E189" s="1224"/>
      <c r="F189" s="1218"/>
      <c r="G189" s="75" t="s">
        <v>66</v>
      </c>
      <c r="H189" s="105">
        <v>73</v>
      </c>
      <c r="I189" s="75"/>
      <c r="J189" s="75"/>
      <c r="K189" s="1076"/>
      <c r="L189" s="1059"/>
      <c r="M189" s="1059"/>
      <c r="N189" s="1077"/>
    </row>
    <row r="190" spans="1:16" ht="15.75" customHeight="1" x14ac:dyDescent="0.2">
      <c r="A190" s="989"/>
      <c r="B190" s="1010"/>
      <c r="C190" s="113"/>
      <c r="D190" s="997" t="s">
        <v>115</v>
      </c>
      <c r="E190" s="1224"/>
      <c r="F190" s="1222"/>
      <c r="G190" s="76"/>
      <c r="H190" s="102"/>
      <c r="I190" s="76"/>
      <c r="J190" s="76"/>
      <c r="K190" s="1000" t="s">
        <v>72</v>
      </c>
      <c r="L190" s="40">
        <v>11</v>
      </c>
      <c r="M190" s="320"/>
      <c r="N190" s="74"/>
    </row>
    <row r="191" spans="1:16" ht="26.25" customHeight="1" x14ac:dyDescent="0.2">
      <c r="A191" s="989"/>
      <c r="B191" s="1010"/>
      <c r="C191" s="1928" t="s">
        <v>294</v>
      </c>
      <c r="D191" s="711" t="s">
        <v>295</v>
      </c>
      <c r="E191" s="1224"/>
      <c r="F191" s="1218"/>
      <c r="G191" s="76"/>
      <c r="H191" s="102"/>
      <c r="I191" s="76"/>
      <c r="J191" s="76"/>
      <c r="K191" s="1000"/>
      <c r="L191" s="320"/>
      <c r="M191" s="320"/>
      <c r="N191" s="74"/>
    </row>
    <row r="192" spans="1:16" ht="27.75" customHeight="1" x14ac:dyDescent="0.2">
      <c r="A192" s="989"/>
      <c r="B192" s="1010"/>
      <c r="C192" s="1928"/>
      <c r="D192" s="328" t="s">
        <v>419</v>
      </c>
      <c r="E192" s="1224"/>
      <c r="F192" s="1218"/>
      <c r="G192" s="76"/>
      <c r="H192" s="102"/>
      <c r="I192" s="76"/>
      <c r="J192" s="76"/>
      <c r="K192" s="1000"/>
      <c r="L192" s="320"/>
      <c r="M192" s="320"/>
      <c r="N192" s="74"/>
    </row>
    <row r="193" spans="1:14" ht="24.75" customHeight="1" x14ac:dyDescent="0.2">
      <c r="A193" s="989"/>
      <c r="B193" s="1010"/>
      <c r="C193" s="1928"/>
      <c r="D193" s="328" t="s">
        <v>420</v>
      </c>
      <c r="E193" s="1224"/>
      <c r="F193" s="1218"/>
      <c r="G193" s="76"/>
      <c r="H193" s="102"/>
      <c r="I193" s="76"/>
      <c r="J193" s="76"/>
      <c r="K193" s="1000"/>
      <c r="L193" s="320"/>
      <c r="M193" s="320"/>
      <c r="N193" s="74"/>
    </row>
    <row r="194" spans="1:14" ht="12.75" customHeight="1" x14ac:dyDescent="0.2">
      <c r="A194" s="989"/>
      <c r="B194" s="1010"/>
      <c r="C194" s="1928"/>
      <c r="D194" s="328" t="s">
        <v>299</v>
      </c>
      <c r="E194" s="1224"/>
      <c r="F194" s="1218"/>
      <c r="G194" s="76"/>
      <c r="H194" s="102"/>
      <c r="I194" s="76"/>
      <c r="J194" s="76"/>
      <c r="K194" s="1000"/>
      <c r="L194" s="320"/>
      <c r="M194" s="320"/>
      <c r="N194" s="74"/>
    </row>
    <row r="195" spans="1:14" ht="13.5" customHeight="1" x14ac:dyDescent="0.2">
      <c r="A195" s="989"/>
      <c r="B195" s="1010"/>
      <c r="C195" s="1928"/>
      <c r="D195" s="328" t="s">
        <v>421</v>
      </c>
      <c r="E195" s="1224"/>
      <c r="F195" s="1218"/>
      <c r="G195" s="76"/>
      <c r="H195" s="102"/>
      <c r="I195" s="76"/>
      <c r="J195" s="76"/>
      <c r="K195" s="1000"/>
      <c r="L195" s="320"/>
      <c r="M195" s="320"/>
      <c r="N195" s="74"/>
    </row>
    <row r="196" spans="1:14" ht="13.5" customHeight="1" x14ac:dyDescent="0.2">
      <c r="A196" s="989"/>
      <c r="B196" s="1010"/>
      <c r="C196" s="1928"/>
      <c r="D196" s="328" t="s">
        <v>304</v>
      </c>
      <c r="E196" s="1224"/>
      <c r="F196" s="1218"/>
      <c r="G196" s="76"/>
      <c r="H196" s="102"/>
      <c r="I196" s="76"/>
      <c r="J196" s="76"/>
      <c r="K196" s="1000"/>
      <c r="L196" s="320"/>
      <c r="M196" s="320"/>
      <c r="N196" s="74"/>
    </row>
    <row r="197" spans="1:14" ht="25.5" customHeight="1" x14ac:dyDescent="0.2">
      <c r="A197" s="989"/>
      <c r="B197" s="1010"/>
      <c r="C197" s="1928"/>
      <c r="D197" s="710" t="s">
        <v>305</v>
      </c>
      <c r="E197" s="1224"/>
      <c r="F197" s="1218"/>
      <c r="G197" s="76"/>
      <c r="H197" s="102"/>
      <c r="I197" s="76"/>
      <c r="J197" s="76"/>
      <c r="K197" s="1000"/>
      <c r="L197" s="320"/>
      <c r="M197" s="320"/>
      <c r="N197" s="74"/>
    </row>
    <row r="198" spans="1:14" ht="25.5" customHeight="1" x14ac:dyDescent="0.2">
      <c r="A198" s="989"/>
      <c r="B198" s="1010"/>
      <c r="C198" s="1929"/>
      <c r="D198" s="708" t="s">
        <v>422</v>
      </c>
      <c r="E198" s="1224"/>
      <c r="F198" s="1216"/>
      <c r="G198" s="76"/>
      <c r="H198" s="102"/>
      <c r="I198" s="76"/>
      <c r="J198" s="76"/>
      <c r="K198" s="1042"/>
      <c r="L198" s="51"/>
      <c r="M198" s="51"/>
      <c r="N198" s="232"/>
    </row>
    <row r="199" spans="1:14" ht="27.75" customHeight="1" x14ac:dyDescent="0.2">
      <c r="A199" s="989"/>
      <c r="B199" s="1010"/>
      <c r="C199" s="1930" t="s">
        <v>300</v>
      </c>
      <c r="D199" s="1221" t="s">
        <v>423</v>
      </c>
      <c r="E199" s="1224"/>
      <c r="F199" s="1218"/>
      <c r="G199" s="76"/>
      <c r="H199" s="102"/>
      <c r="I199" s="76"/>
      <c r="J199" s="76"/>
      <c r="K199" s="1009" t="s">
        <v>72</v>
      </c>
      <c r="L199" s="320"/>
      <c r="M199" s="320">
        <v>5.7</v>
      </c>
      <c r="N199" s="74"/>
    </row>
    <row r="200" spans="1:14" ht="13.5" customHeight="1" x14ac:dyDescent="0.2">
      <c r="A200" s="989"/>
      <c r="B200" s="1010"/>
      <c r="C200" s="1928"/>
      <c r="D200" s="328" t="s">
        <v>308</v>
      </c>
      <c r="E200" s="1224"/>
      <c r="F200" s="1218"/>
      <c r="G200" s="76"/>
      <c r="H200" s="102"/>
      <c r="I200" s="76"/>
      <c r="J200" s="76"/>
      <c r="K200" s="1000"/>
      <c r="L200" s="320"/>
      <c r="M200" s="320"/>
      <c r="N200" s="74"/>
    </row>
    <row r="201" spans="1:14" ht="27.75" customHeight="1" x14ac:dyDescent="0.2">
      <c r="A201" s="989"/>
      <c r="B201" s="1010"/>
      <c r="C201" s="1928"/>
      <c r="D201" s="328" t="s">
        <v>424</v>
      </c>
      <c r="E201" s="1224"/>
      <c r="F201" s="1218"/>
      <c r="G201" s="76"/>
      <c r="H201" s="102"/>
      <c r="I201" s="76"/>
      <c r="J201" s="76"/>
      <c r="K201" s="1000"/>
      <c r="L201" s="320"/>
      <c r="M201" s="320"/>
      <c r="N201" s="74"/>
    </row>
    <row r="202" spans="1:14" ht="15.75" customHeight="1" x14ac:dyDescent="0.2">
      <c r="A202" s="989"/>
      <c r="B202" s="1010"/>
      <c r="C202" s="1928"/>
      <c r="D202" s="712" t="s">
        <v>310</v>
      </c>
      <c r="E202" s="1224"/>
      <c r="F202" s="1218"/>
      <c r="G202" s="76"/>
      <c r="H202" s="102"/>
      <c r="I202" s="76"/>
      <c r="J202" s="76"/>
      <c r="K202" s="1000"/>
      <c r="L202" s="320"/>
      <c r="M202" s="320"/>
      <c r="N202" s="74"/>
    </row>
    <row r="203" spans="1:14" ht="15" customHeight="1" x14ac:dyDescent="0.2">
      <c r="A203" s="989"/>
      <c r="B203" s="1010"/>
      <c r="C203" s="1928"/>
      <c r="D203" s="712" t="s">
        <v>311</v>
      </c>
      <c r="E203" s="1224"/>
      <c r="F203" s="1218"/>
      <c r="G203" s="76"/>
      <c r="H203" s="102"/>
      <c r="I203" s="76"/>
      <c r="J203" s="76"/>
      <c r="K203" s="1000"/>
      <c r="L203" s="320"/>
      <c r="M203" s="320"/>
      <c r="N203" s="74"/>
    </row>
    <row r="204" spans="1:14" ht="14.25" customHeight="1" x14ac:dyDescent="0.2">
      <c r="A204" s="989"/>
      <c r="B204" s="1010"/>
      <c r="C204" s="1928"/>
      <c r="D204" s="712" t="s">
        <v>312</v>
      </c>
      <c r="E204" s="1224"/>
      <c r="F204" s="1218"/>
      <c r="G204" s="76"/>
      <c r="H204" s="102"/>
      <c r="I204" s="76"/>
      <c r="J204" s="76"/>
      <c r="K204" s="1000"/>
      <c r="L204" s="320"/>
      <c r="M204" s="320"/>
      <c r="N204" s="74"/>
    </row>
    <row r="205" spans="1:14" ht="12.75" customHeight="1" x14ac:dyDescent="0.2">
      <c r="A205" s="1139"/>
      <c r="B205" s="1140"/>
      <c r="C205" s="1928"/>
      <c r="D205" s="1221" t="s">
        <v>296</v>
      </c>
      <c r="E205" s="1224"/>
      <c r="F205" s="1218"/>
      <c r="G205" s="76"/>
      <c r="H205" s="102"/>
      <c r="I205" s="76"/>
      <c r="J205" s="76"/>
      <c r="K205" s="1138"/>
      <c r="L205" s="320"/>
      <c r="M205" s="320"/>
      <c r="N205" s="74"/>
    </row>
    <row r="206" spans="1:14" ht="15.75" customHeight="1" x14ac:dyDescent="0.2">
      <c r="A206" s="989"/>
      <c r="B206" s="1010"/>
      <c r="C206" s="1929"/>
      <c r="D206" s="1220" t="s">
        <v>313</v>
      </c>
      <c r="E206" s="1224"/>
      <c r="F206" s="1218"/>
      <c r="G206" s="76"/>
      <c r="H206" s="102"/>
      <c r="I206" s="76"/>
      <c r="J206" s="76"/>
      <c r="K206" s="1042"/>
      <c r="L206" s="51"/>
      <c r="M206" s="51"/>
      <c r="N206" s="232"/>
    </row>
    <row r="207" spans="1:14" ht="27.75" customHeight="1" x14ac:dyDescent="0.2">
      <c r="A207" s="989"/>
      <c r="B207" s="1010"/>
      <c r="C207" s="1930" t="s">
        <v>301</v>
      </c>
      <c r="D207" s="1219" t="s">
        <v>425</v>
      </c>
      <c r="E207" s="1224"/>
      <c r="F207" s="1218"/>
      <c r="G207" s="76"/>
      <c r="H207" s="102"/>
      <c r="I207" s="76"/>
      <c r="J207" s="76"/>
      <c r="K207" s="1009" t="s">
        <v>72</v>
      </c>
      <c r="L207" s="60"/>
      <c r="M207" s="60"/>
      <c r="N207" s="273">
        <v>6.5</v>
      </c>
    </row>
    <row r="208" spans="1:14" ht="29.25" customHeight="1" x14ac:dyDescent="0.2">
      <c r="A208" s="989"/>
      <c r="B208" s="1010"/>
      <c r="C208" s="1928"/>
      <c r="D208" s="328" t="s">
        <v>426</v>
      </c>
      <c r="E208" s="1224"/>
      <c r="F208" s="1218"/>
      <c r="G208" s="76"/>
      <c r="H208" s="102"/>
      <c r="I208" s="76"/>
      <c r="J208" s="76"/>
      <c r="K208" s="1000"/>
      <c r="L208" s="320"/>
      <c r="M208" s="320"/>
      <c r="N208" s="74"/>
    </row>
    <row r="209" spans="1:14" ht="15.75" customHeight="1" x14ac:dyDescent="0.2">
      <c r="A209" s="989"/>
      <c r="B209" s="1010"/>
      <c r="C209" s="1928"/>
      <c r="D209" s="328" t="s">
        <v>316</v>
      </c>
      <c r="E209" s="1224"/>
      <c r="F209" s="1218"/>
      <c r="G209" s="76"/>
      <c r="H209" s="102"/>
      <c r="I209" s="76"/>
      <c r="J209" s="76"/>
      <c r="K209" s="1000"/>
      <c r="L209" s="320"/>
      <c r="M209" s="320"/>
      <c r="N209" s="74"/>
    </row>
    <row r="210" spans="1:14" ht="16.5" customHeight="1" x14ac:dyDescent="0.2">
      <c r="A210" s="989"/>
      <c r="B210" s="1010"/>
      <c r="C210" s="1929"/>
      <c r="D210" s="1220" t="s">
        <v>427</v>
      </c>
      <c r="E210" s="1224"/>
      <c r="F210" s="1218"/>
      <c r="G210" s="76"/>
      <c r="H210" s="102"/>
      <c r="I210" s="76"/>
      <c r="J210" s="76"/>
      <c r="K210" s="1042"/>
      <c r="L210" s="51"/>
      <c r="M210" s="51"/>
      <c r="N210" s="232"/>
    </row>
    <row r="211" spans="1:14" ht="29.25" customHeight="1" x14ac:dyDescent="0.2">
      <c r="A211" s="989"/>
      <c r="B211" s="1010"/>
      <c r="C211" s="311"/>
      <c r="D211" s="1752" t="s">
        <v>118</v>
      </c>
      <c r="E211" s="1224"/>
      <c r="F211" s="1218"/>
      <c r="G211" s="76"/>
      <c r="H211" s="102"/>
      <c r="I211" s="76"/>
      <c r="J211" s="76"/>
      <c r="K211" s="998" t="s">
        <v>251</v>
      </c>
      <c r="L211" s="486">
        <v>0.2</v>
      </c>
      <c r="M211" s="486">
        <v>0.2</v>
      </c>
      <c r="N211" s="491">
        <v>0.2</v>
      </c>
    </row>
    <row r="212" spans="1:14" ht="26.25" customHeight="1" x14ac:dyDescent="0.2">
      <c r="A212" s="989"/>
      <c r="B212" s="1010"/>
      <c r="C212" s="311"/>
      <c r="D212" s="1741"/>
      <c r="E212" s="1224"/>
      <c r="F212" s="1218"/>
      <c r="G212" s="76"/>
      <c r="H212" s="102"/>
      <c r="I212" s="76"/>
      <c r="J212" s="76"/>
      <c r="K212" s="411" t="s">
        <v>44</v>
      </c>
      <c r="L212" s="412">
        <v>4</v>
      </c>
      <c r="M212" s="412">
        <v>4</v>
      </c>
      <c r="N212" s="413">
        <v>4</v>
      </c>
    </row>
    <row r="213" spans="1:14" ht="17.25" customHeight="1" x14ac:dyDescent="0.2">
      <c r="A213" s="989"/>
      <c r="B213" s="1010"/>
      <c r="C213" s="311"/>
      <c r="D213" s="1742"/>
      <c r="E213" s="1224"/>
      <c r="F213" s="1218"/>
      <c r="G213" s="331"/>
      <c r="H213" s="1265"/>
      <c r="I213" s="331"/>
      <c r="J213" s="331"/>
      <c r="K213" s="999" t="s">
        <v>71</v>
      </c>
      <c r="L213" s="356">
        <v>54.6</v>
      </c>
      <c r="M213" s="356">
        <v>54.6</v>
      </c>
      <c r="N213" s="535">
        <v>54.6</v>
      </c>
    </row>
    <row r="214" spans="1:14" ht="15.75" customHeight="1" x14ac:dyDescent="0.2">
      <c r="A214" s="1714"/>
      <c r="B214" s="1715"/>
      <c r="C214" s="1716"/>
      <c r="D214" s="1759" t="s">
        <v>57</v>
      </c>
      <c r="E214" s="1224"/>
      <c r="F214" s="1218"/>
      <c r="G214" s="76"/>
      <c r="H214" s="102"/>
      <c r="I214" s="76"/>
      <c r="J214" s="76"/>
      <c r="K214" s="1821" t="s">
        <v>237</v>
      </c>
      <c r="L214" s="44" t="s">
        <v>187</v>
      </c>
      <c r="M214" s="44" t="s">
        <v>187</v>
      </c>
      <c r="N214" s="278" t="s">
        <v>188</v>
      </c>
    </row>
    <row r="215" spans="1:14" ht="21" customHeight="1" x14ac:dyDescent="0.2">
      <c r="A215" s="1714"/>
      <c r="B215" s="1715"/>
      <c r="C215" s="1716"/>
      <c r="D215" s="1760"/>
      <c r="E215" s="1224"/>
      <c r="F215" s="1218"/>
      <c r="G215" s="76"/>
      <c r="H215" s="102"/>
      <c r="I215" s="76"/>
      <c r="J215" s="76"/>
      <c r="K215" s="1822"/>
      <c r="L215" s="51"/>
      <c r="M215" s="51"/>
      <c r="N215" s="232"/>
    </row>
    <row r="216" spans="1:14" ht="39.75" customHeight="1" x14ac:dyDescent="0.2">
      <c r="A216" s="1714"/>
      <c r="B216" s="1715"/>
      <c r="C216" s="1716"/>
      <c r="D216" s="1223" t="s">
        <v>318</v>
      </c>
      <c r="E216" s="1862"/>
      <c r="F216" s="1716"/>
      <c r="G216" s="76"/>
      <c r="H216" s="102"/>
      <c r="I216" s="76"/>
      <c r="J216" s="76"/>
      <c r="K216" s="333" t="s">
        <v>328</v>
      </c>
      <c r="L216" s="476">
        <v>44.6</v>
      </c>
      <c r="M216" s="476">
        <v>44.6</v>
      </c>
      <c r="N216" s="1266">
        <v>44.6</v>
      </c>
    </row>
    <row r="217" spans="1:14" ht="21.75" customHeight="1" x14ac:dyDescent="0.2">
      <c r="A217" s="1714"/>
      <c r="B217" s="1715"/>
      <c r="C217" s="1716"/>
      <c r="D217" s="650"/>
      <c r="E217" s="1862"/>
      <c r="F217" s="1716"/>
      <c r="G217" s="76"/>
      <c r="H217" s="102"/>
      <c r="I217" s="76"/>
      <c r="J217" s="76"/>
      <c r="K217" s="1951" t="s">
        <v>242</v>
      </c>
      <c r="L217" s="1948">
        <v>100</v>
      </c>
      <c r="M217" s="1950"/>
      <c r="N217" s="1873"/>
    </row>
    <row r="218" spans="1:14" ht="19.5" customHeight="1" x14ac:dyDescent="0.2">
      <c r="A218" s="1714"/>
      <c r="B218" s="1715"/>
      <c r="C218" s="1716"/>
      <c r="D218" s="538"/>
      <c r="E218" s="1862"/>
      <c r="F218" s="1716"/>
      <c r="G218" s="76"/>
      <c r="H218" s="102"/>
      <c r="I218" s="76"/>
      <c r="J218" s="76"/>
      <c r="K218" s="1952"/>
      <c r="L218" s="1949"/>
      <c r="M218" s="1949"/>
      <c r="N218" s="1874"/>
    </row>
    <row r="219" spans="1:14" ht="18.75" customHeight="1" x14ac:dyDescent="0.2">
      <c r="A219" s="989"/>
      <c r="B219" s="1010"/>
      <c r="C219" s="994"/>
      <c r="D219" s="1824" t="s">
        <v>116</v>
      </c>
      <c r="E219" s="1224"/>
      <c r="F219" s="1218"/>
      <c r="G219" s="76"/>
      <c r="H219" s="102"/>
      <c r="I219" s="76"/>
      <c r="J219" s="76"/>
      <c r="K219" s="1875" t="s">
        <v>223</v>
      </c>
      <c r="L219" s="489">
        <v>19</v>
      </c>
      <c r="M219" s="397">
        <v>15</v>
      </c>
      <c r="N219" s="209">
        <v>15</v>
      </c>
    </row>
    <row r="220" spans="1:14" ht="14.25" customHeight="1" x14ac:dyDescent="0.2">
      <c r="A220" s="989"/>
      <c r="B220" s="1010"/>
      <c r="C220" s="994"/>
      <c r="D220" s="1878"/>
      <c r="E220" s="1224"/>
      <c r="F220" s="1218"/>
      <c r="G220" s="76"/>
      <c r="H220" s="102"/>
      <c r="I220" s="76"/>
      <c r="J220" s="76"/>
      <c r="K220" s="1876"/>
      <c r="L220" s="25"/>
      <c r="M220" s="25"/>
      <c r="N220" s="208"/>
    </row>
    <row r="221" spans="1:14" ht="21.75" customHeight="1" x14ac:dyDescent="0.2">
      <c r="A221" s="1011"/>
      <c r="B221" s="1010"/>
      <c r="C221" s="1003"/>
      <c r="D221" s="1217" t="s">
        <v>43</v>
      </c>
      <c r="E221" s="1029"/>
      <c r="F221" s="1003"/>
      <c r="G221" s="70"/>
      <c r="H221" s="105"/>
      <c r="I221" s="75"/>
      <c r="J221" s="75"/>
      <c r="K221" s="1009" t="s">
        <v>59</v>
      </c>
      <c r="L221" s="995">
        <v>15</v>
      </c>
      <c r="M221" s="995">
        <v>15</v>
      </c>
      <c r="N221" s="1005">
        <v>15</v>
      </c>
    </row>
    <row r="222" spans="1:14" ht="14.25" customHeight="1" thickBot="1" x14ac:dyDescent="0.25">
      <c r="A222" s="83"/>
      <c r="B222" s="1034"/>
      <c r="C222" s="114"/>
      <c r="D222" s="1039"/>
      <c r="E222" s="1074"/>
      <c r="F222" s="63"/>
      <c r="G222" s="174" t="s">
        <v>8</v>
      </c>
      <c r="H222" s="291">
        <f>SUM(H186:H221)</f>
        <v>5945.5</v>
      </c>
      <c r="I222" s="291">
        <f>SUM(I186:I221)</f>
        <v>4551.6000000000004</v>
      </c>
      <c r="J222" s="291">
        <f>SUM(J186:J221)</f>
        <v>4660</v>
      </c>
      <c r="K222" s="1073"/>
      <c r="L222" s="258"/>
      <c r="M222" s="258"/>
      <c r="N222" s="1075"/>
    </row>
    <row r="223" spans="1:14" ht="28.5" customHeight="1" x14ac:dyDescent="0.2">
      <c r="A223" s="1011" t="s">
        <v>7</v>
      </c>
      <c r="B223" s="1010" t="s">
        <v>37</v>
      </c>
      <c r="C223" s="311" t="s">
        <v>9</v>
      </c>
      <c r="D223" s="1831" t="s">
        <v>201</v>
      </c>
      <c r="E223" s="1946"/>
      <c r="F223" s="1934" t="s">
        <v>47</v>
      </c>
      <c r="G223" s="76" t="s">
        <v>29</v>
      </c>
      <c r="H223" s="102">
        <f>100-30-34</f>
        <v>36</v>
      </c>
      <c r="I223" s="76">
        <v>194.1</v>
      </c>
      <c r="J223" s="76"/>
      <c r="K223" s="950" t="s">
        <v>211</v>
      </c>
      <c r="L223" s="281">
        <v>1</v>
      </c>
      <c r="M223" s="281"/>
      <c r="N223" s="282"/>
    </row>
    <row r="224" spans="1:14" ht="27" customHeight="1" x14ac:dyDescent="0.2">
      <c r="A224" s="1011"/>
      <c r="B224" s="1010"/>
      <c r="C224" s="311"/>
      <c r="D224" s="1832"/>
      <c r="E224" s="1946"/>
      <c r="F224" s="1934"/>
      <c r="G224" s="76" t="s">
        <v>66</v>
      </c>
      <c r="H224" s="102">
        <v>64</v>
      </c>
      <c r="I224" s="76"/>
      <c r="J224" s="76"/>
      <c r="K224" s="104" t="s">
        <v>396</v>
      </c>
      <c r="L224" s="31">
        <v>100</v>
      </c>
      <c r="M224" s="31"/>
      <c r="N224" s="302"/>
    </row>
    <row r="225" spans="1:14" ht="15.75" customHeight="1" x14ac:dyDescent="0.2">
      <c r="A225" s="1011"/>
      <c r="B225" s="1010"/>
      <c r="C225" s="311"/>
      <c r="D225" s="1832"/>
      <c r="E225" s="1946"/>
      <c r="F225" s="1935"/>
      <c r="G225" s="75"/>
      <c r="H225" s="105"/>
      <c r="I225" s="75"/>
      <c r="J225" s="75"/>
      <c r="K225" s="1937" t="s">
        <v>206</v>
      </c>
      <c r="L225" s="44"/>
      <c r="M225" s="44" t="s">
        <v>124</v>
      </c>
      <c r="N225" s="278"/>
    </row>
    <row r="226" spans="1:14" ht="17.25" customHeight="1" thickBot="1" x14ac:dyDescent="0.25">
      <c r="A226" s="83"/>
      <c r="B226" s="1034"/>
      <c r="C226" s="114"/>
      <c r="D226" s="1945"/>
      <c r="E226" s="1947"/>
      <c r="F226" s="1936"/>
      <c r="G226" s="174" t="s">
        <v>8</v>
      </c>
      <c r="H226" s="291">
        <f>SUM(H223:H225)</f>
        <v>100</v>
      </c>
      <c r="I226" s="174">
        <f>SUM(I223:I225)</f>
        <v>194.1</v>
      </c>
      <c r="J226" s="174">
        <f t="shared" ref="J226" si="7">SUM(J223:J225)</f>
        <v>0</v>
      </c>
      <c r="K226" s="1938"/>
      <c r="L226" s="280"/>
      <c r="M226" s="280"/>
      <c r="N226" s="279"/>
    </row>
    <row r="227" spans="1:14" ht="14.25" customHeight="1" thickBot="1" x14ac:dyDescent="0.25">
      <c r="A227" s="83" t="s">
        <v>7</v>
      </c>
      <c r="B227" s="1034" t="s">
        <v>37</v>
      </c>
      <c r="C227" s="1939" t="s">
        <v>10</v>
      </c>
      <c r="D227" s="1939"/>
      <c r="E227" s="1939"/>
      <c r="F227" s="1939"/>
      <c r="G227" s="1801"/>
      <c r="H227" s="522">
        <f t="shared" ref="H227:J227" si="8">H226+H222</f>
        <v>6045.5</v>
      </c>
      <c r="I227" s="177">
        <f t="shared" si="8"/>
        <v>4745.7</v>
      </c>
      <c r="J227" s="177">
        <f t="shared" si="8"/>
        <v>4660</v>
      </c>
      <c r="K227" s="1855"/>
      <c r="L227" s="1855"/>
      <c r="M227" s="1855"/>
      <c r="N227" s="1856"/>
    </row>
    <row r="228" spans="1:14" ht="14.25" customHeight="1" thickBot="1" x14ac:dyDescent="0.25">
      <c r="A228" s="109" t="s">
        <v>7</v>
      </c>
      <c r="B228" s="1940" t="s">
        <v>11</v>
      </c>
      <c r="C228" s="1941"/>
      <c r="D228" s="1941"/>
      <c r="E228" s="1941"/>
      <c r="F228" s="1941"/>
      <c r="G228" s="1942"/>
      <c r="H228" s="178">
        <f>H227+H184+H144+H108</f>
        <v>28111</v>
      </c>
      <c r="I228" s="178">
        <f>I227+I184+I144+I108</f>
        <v>34451.300000000003</v>
      </c>
      <c r="J228" s="178">
        <f>J227+J184+J144+J108</f>
        <v>32765</v>
      </c>
      <c r="K228" s="1943"/>
      <c r="L228" s="1943"/>
      <c r="M228" s="1943"/>
      <c r="N228" s="1944"/>
    </row>
    <row r="229" spans="1:14" ht="14.25" customHeight="1" thickBot="1" x14ac:dyDescent="0.25">
      <c r="A229" s="120" t="s">
        <v>39</v>
      </c>
      <c r="B229" s="1917" t="s">
        <v>62</v>
      </c>
      <c r="C229" s="1918"/>
      <c r="D229" s="1918"/>
      <c r="E229" s="1918"/>
      <c r="F229" s="1918"/>
      <c r="G229" s="1919"/>
      <c r="H229" s="179">
        <f t="shared" ref="H229:J229" si="9">SUM(H228)</f>
        <v>28111</v>
      </c>
      <c r="I229" s="179">
        <f>SUM(I228)</f>
        <v>34451.300000000003</v>
      </c>
      <c r="J229" s="179">
        <f t="shared" si="9"/>
        <v>32765</v>
      </c>
      <c r="K229" s="1871"/>
      <c r="L229" s="1871"/>
      <c r="M229" s="1871"/>
      <c r="N229" s="1872"/>
    </row>
    <row r="230" spans="1:14" s="5" customFormat="1" ht="15" customHeight="1" x14ac:dyDescent="0.2">
      <c r="A230" s="1094"/>
      <c r="B230" s="1091"/>
      <c r="C230" s="1091"/>
      <c r="D230" s="1091"/>
      <c r="E230" s="1091"/>
      <c r="F230" s="1091"/>
      <c r="G230" s="1091"/>
      <c r="H230" s="1091"/>
      <c r="I230" s="1091"/>
      <c r="J230" s="1091"/>
      <c r="K230" s="1091"/>
      <c r="L230" s="1091"/>
      <c r="M230" s="1091"/>
      <c r="N230" s="1091"/>
    </row>
    <row r="231" spans="1:14" s="4" customFormat="1" ht="17.25" customHeight="1" x14ac:dyDescent="0.2">
      <c r="A231" s="1092"/>
      <c r="B231" s="1093"/>
      <c r="C231" s="1093"/>
      <c r="D231" s="1093"/>
      <c r="E231" s="1093"/>
      <c r="F231" s="1093"/>
      <c r="G231" s="1093"/>
      <c r="H231" s="1093"/>
      <c r="I231" s="1093"/>
      <c r="J231" s="1093"/>
      <c r="K231" s="1093"/>
      <c r="L231" s="1092"/>
      <c r="M231" s="1092"/>
      <c r="N231" s="1092"/>
    </row>
    <row r="232" spans="1:14" s="5" customFormat="1" ht="15" customHeight="1" thickBot="1" x14ac:dyDescent="0.25">
      <c r="A232" s="1877" t="s">
        <v>16</v>
      </c>
      <c r="B232" s="1877"/>
      <c r="C232" s="1877"/>
      <c r="D232" s="1877"/>
      <c r="E232" s="1877"/>
      <c r="F232" s="1877"/>
      <c r="G232" s="1877"/>
      <c r="H232" s="189"/>
      <c r="I232" s="189"/>
      <c r="J232" s="189"/>
      <c r="K232" s="121"/>
      <c r="L232" s="121"/>
      <c r="M232" s="121"/>
      <c r="N232" s="121"/>
    </row>
    <row r="233" spans="1:14" ht="62.25" customHeight="1" thickBot="1" x14ac:dyDescent="0.25">
      <c r="A233" s="1931" t="s">
        <v>12</v>
      </c>
      <c r="B233" s="1932"/>
      <c r="C233" s="1932"/>
      <c r="D233" s="1932"/>
      <c r="E233" s="1932"/>
      <c r="F233" s="1932"/>
      <c r="G233" s="1933"/>
      <c r="H233" s="1019" t="s">
        <v>428</v>
      </c>
      <c r="I233" s="66" t="s">
        <v>429</v>
      </c>
      <c r="J233" s="66" t="s">
        <v>258</v>
      </c>
      <c r="K233" s="17"/>
      <c r="L233" s="17"/>
      <c r="M233" s="17"/>
      <c r="N233" s="17"/>
    </row>
    <row r="234" spans="1:14" ht="14.25" customHeight="1" x14ac:dyDescent="0.2">
      <c r="A234" s="1908" t="s">
        <v>17</v>
      </c>
      <c r="B234" s="1909"/>
      <c r="C234" s="1909"/>
      <c r="D234" s="1909"/>
      <c r="E234" s="1909"/>
      <c r="F234" s="1909"/>
      <c r="G234" s="1910"/>
      <c r="H234" s="1020">
        <f>H235+H241+H242+H243</f>
        <v>24209.1</v>
      </c>
      <c r="I234" s="406">
        <f>I235+I241+I242+I243</f>
        <v>27801.9</v>
      </c>
      <c r="J234" s="406">
        <f>J235+J241+J242+J243</f>
        <v>30013.1</v>
      </c>
      <c r="K234" s="17"/>
      <c r="L234" s="17"/>
      <c r="M234" s="17"/>
      <c r="N234" s="17"/>
    </row>
    <row r="235" spans="1:14" ht="14.25" customHeight="1" x14ac:dyDescent="0.2">
      <c r="A235" s="1911" t="s">
        <v>103</v>
      </c>
      <c r="B235" s="1912"/>
      <c r="C235" s="1912"/>
      <c r="D235" s="1912"/>
      <c r="E235" s="1912"/>
      <c r="F235" s="1912"/>
      <c r="G235" s="1913"/>
      <c r="H235" s="1021">
        <f>SUM(H236:H240)</f>
        <v>18447</v>
      </c>
      <c r="I235" s="299">
        <f>SUM(I236:I240)</f>
        <v>27801.9</v>
      </c>
      <c r="J235" s="299">
        <f>SUM(J236:J240)</f>
        <v>30013.1</v>
      </c>
      <c r="K235" s="17"/>
      <c r="L235" s="17"/>
      <c r="M235" s="17"/>
      <c r="N235" s="17"/>
    </row>
    <row r="236" spans="1:14" ht="14.25" customHeight="1" x14ac:dyDescent="0.2">
      <c r="A236" s="1914" t="s">
        <v>23</v>
      </c>
      <c r="B236" s="1915"/>
      <c r="C236" s="1915"/>
      <c r="D236" s="1915"/>
      <c r="E236" s="1915"/>
      <c r="F236" s="1915"/>
      <c r="G236" s="1916"/>
      <c r="H236" s="1022">
        <f>SUMIF(G12:G229,"SB",H12:H229)</f>
        <v>11855.6</v>
      </c>
      <c r="I236" s="75">
        <f>SUMIF(G12:G229,"SB",I12:I229)</f>
        <v>18736.5</v>
      </c>
      <c r="J236" s="75">
        <f>SUMIF(G12:G229,"SB",J12:J229)</f>
        <v>22375.8</v>
      </c>
      <c r="K236" s="17"/>
      <c r="L236" s="17"/>
      <c r="M236" s="17"/>
      <c r="N236" s="17"/>
    </row>
    <row r="237" spans="1:14" ht="14.25" customHeight="1" x14ac:dyDescent="0.2">
      <c r="A237" s="1886" t="s">
        <v>24</v>
      </c>
      <c r="B237" s="1887"/>
      <c r="C237" s="1887"/>
      <c r="D237" s="1887"/>
      <c r="E237" s="1887"/>
      <c r="F237" s="1887"/>
      <c r="G237" s="1888"/>
      <c r="H237" s="1023">
        <f>SUMIF(G18:G229,"SB(P)",H18:H229)</f>
        <v>0</v>
      </c>
      <c r="I237" s="69">
        <f>SUMIF(G18:G229,"SB(P)",I18:I229)</f>
        <v>0</v>
      </c>
      <c r="J237" s="69">
        <f>SUMIF(G18:G229,"SB(P)",J18:J229)</f>
        <v>0</v>
      </c>
      <c r="K237" s="17"/>
      <c r="L237" s="17"/>
      <c r="M237" s="17"/>
      <c r="N237" s="17"/>
    </row>
    <row r="238" spans="1:14" ht="14.25" customHeight="1" x14ac:dyDescent="0.2">
      <c r="A238" s="1886" t="s">
        <v>75</v>
      </c>
      <c r="B238" s="1887"/>
      <c r="C238" s="1887"/>
      <c r="D238" s="1887"/>
      <c r="E238" s="1887"/>
      <c r="F238" s="1887"/>
      <c r="G238" s="1888"/>
      <c r="H238" s="1022">
        <f>SUMIF(G18:G229,"SB(VR)",H18:H229)</f>
        <v>1506.4</v>
      </c>
      <c r="I238" s="75">
        <f>SUMIF(G18:G229,"SB(VR)",I18:I229)</f>
        <v>1160.4000000000001</v>
      </c>
      <c r="J238" s="75">
        <f>SUMIF(G18:G229,"SB(VR)",J18:J229)</f>
        <v>1312.3</v>
      </c>
      <c r="K238" s="17"/>
      <c r="L238" s="17"/>
      <c r="M238" s="17"/>
      <c r="N238" s="17"/>
    </row>
    <row r="239" spans="1:14" ht="14.25" customHeight="1" x14ac:dyDescent="0.2">
      <c r="A239" s="1905" t="s">
        <v>110</v>
      </c>
      <c r="B239" s="1906"/>
      <c r="C239" s="1906"/>
      <c r="D239" s="1906"/>
      <c r="E239" s="1906"/>
      <c r="F239" s="1906"/>
      <c r="G239" s="1907"/>
      <c r="H239" s="1022">
        <f>SUMIF(G18:G228,"SB(KPP)",H18:H228)</f>
        <v>5085</v>
      </c>
      <c r="I239" s="69">
        <f>SUMIF(G18:G228,"SB(KPP)",I18:I228)</f>
        <v>7905</v>
      </c>
      <c r="J239" s="69">
        <f>SUMIF(G18:G228,"SB(KPP)",J18:J228)</f>
        <v>6325</v>
      </c>
      <c r="K239" s="17"/>
      <c r="L239" s="17"/>
      <c r="M239" s="17"/>
      <c r="N239" s="17"/>
    </row>
    <row r="240" spans="1:14" ht="14.25" customHeight="1" x14ac:dyDescent="0.2">
      <c r="A240" s="1898" t="s">
        <v>430</v>
      </c>
      <c r="B240" s="1899"/>
      <c r="C240" s="1899"/>
      <c r="D240" s="1899"/>
      <c r="E240" s="1899"/>
      <c r="F240" s="1899"/>
      <c r="G240" s="1900"/>
      <c r="H240" s="1023">
        <f>SUMIF(G15:G223,"SB(ES)",H15:H223)</f>
        <v>0</v>
      </c>
      <c r="I240" s="69">
        <f>SUMIF(G15:G223,"SB(ES)",I15:I223)</f>
        <v>0</v>
      </c>
      <c r="J240" s="69">
        <f>SUMIF(G15:G223,"SB(ES)",J15:J223)</f>
        <v>0</v>
      </c>
      <c r="K240" s="17"/>
      <c r="L240" s="17"/>
      <c r="M240" s="17"/>
      <c r="N240" s="17"/>
    </row>
    <row r="241" spans="1:14" ht="14.25" customHeight="1" x14ac:dyDescent="0.2">
      <c r="A241" s="1901" t="s">
        <v>108</v>
      </c>
      <c r="B241" s="1902"/>
      <c r="C241" s="1902"/>
      <c r="D241" s="1902"/>
      <c r="E241" s="1902"/>
      <c r="F241" s="1902"/>
      <c r="G241" s="1903"/>
      <c r="H241" s="1024">
        <f>SUMIF(G18:G228,"SB(VRL)",H18:H228)</f>
        <v>552.9</v>
      </c>
      <c r="I241" s="407">
        <f>SUMIF(G21:G228,"SB(VRL)",I21:I228)</f>
        <v>0</v>
      </c>
      <c r="J241" s="407">
        <f>SUMIF(G18:G228,"SB(VRL)",J18:J228)</f>
        <v>0</v>
      </c>
      <c r="K241" s="17"/>
      <c r="L241" s="17"/>
      <c r="M241" s="17"/>
      <c r="N241" s="17"/>
    </row>
    <row r="242" spans="1:14" ht="14.25" customHeight="1" x14ac:dyDescent="0.2">
      <c r="A242" s="1904" t="s">
        <v>109</v>
      </c>
      <c r="B242" s="1902"/>
      <c r="C242" s="1902"/>
      <c r="D242" s="1902"/>
      <c r="E242" s="1902"/>
      <c r="F242" s="1902"/>
      <c r="G242" s="1903"/>
      <c r="H242" s="1024">
        <f>SUMIF(G15:G229,"SB(ŽPL)",H15:H229)</f>
        <v>1122.7</v>
      </c>
      <c r="I242" s="407">
        <f>SUMIF(G10:G229,"SB(ŽPL)",I10:I229)</f>
        <v>0</v>
      </c>
      <c r="J242" s="407">
        <f>SUMIF(G18:G229,"SB(ŽPL)",J18:J229)</f>
        <v>0</v>
      </c>
      <c r="K242" s="17"/>
      <c r="L242" s="17"/>
      <c r="M242" s="17"/>
      <c r="N242" s="17"/>
    </row>
    <row r="243" spans="1:14" ht="14.25" customHeight="1" x14ac:dyDescent="0.2">
      <c r="A243" s="1892" t="s">
        <v>270</v>
      </c>
      <c r="B243" s="1893"/>
      <c r="C243" s="1893"/>
      <c r="D243" s="1893"/>
      <c r="E243" s="1893"/>
      <c r="F243" s="1893"/>
      <c r="G243" s="1894"/>
      <c r="H243" s="1024">
        <f>SUMIF(G18:G229,"SB(L)",H18:H229)</f>
        <v>4086.5</v>
      </c>
      <c r="I243" s="407">
        <f>SUMIF(G21:G229,"SB(L)",I21:I229)</f>
        <v>0</v>
      </c>
      <c r="J243" s="407">
        <f>SUMIF(G18:G227,"SB(L)",J18:J229)</f>
        <v>0</v>
      </c>
      <c r="K243" s="17"/>
      <c r="L243" s="17"/>
      <c r="M243" s="17"/>
      <c r="N243" s="17"/>
    </row>
    <row r="244" spans="1:14" ht="14.25" customHeight="1" x14ac:dyDescent="0.2">
      <c r="A244" s="1895" t="s">
        <v>18</v>
      </c>
      <c r="B244" s="1896"/>
      <c r="C244" s="1896"/>
      <c r="D244" s="1896"/>
      <c r="E244" s="1896"/>
      <c r="F244" s="1896"/>
      <c r="G244" s="1897"/>
      <c r="H244" s="1025">
        <f>SUM(H245:H248)</f>
        <v>3901.9</v>
      </c>
      <c r="I244" s="408">
        <f>I246+I247+I248+I245</f>
        <v>6649.4</v>
      </c>
      <c r="J244" s="408">
        <f>J246+J247+J248+J245</f>
        <v>2751.9</v>
      </c>
      <c r="K244" s="17"/>
      <c r="L244" s="17"/>
      <c r="M244" s="17"/>
      <c r="N244" s="17"/>
    </row>
    <row r="245" spans="1:14" ht="14.25" customHeight="1" x14ac:dyDescent="0.2">
      <c r="A245" s="1898" t="s">
        <v>25</v>
      </c>
      <c r="B245" s="1899"/>
      <c r="C245" s="1899"/>
      <c r="D245" s="1899"/>
      <c r="E245" s="1899"/>
      <c r="F245" s="1899"/>
      <c r="G245" s="1900"/>
      <c r="H245" s="1023">
        <f>SUMIF(G15:G229,"ES",H15:H229)</f>
        <v>2204</v>
      </c>
      <c r="I245" s="69">
        <f>SUMIF(G15:G229,"ES",I15:I229)</f>
        <v>5104.8</v>
      </c>
      <c r="J245" s="69">
        <f>SUMIF(G15:G229,"ES",J15:J229)</f>
        <v>1278.9000000000001</v>
      </c>
      <c r="K245" s="17"/>
      <c r="L245" s="17"/>
      <c r="M245" s="17"/>
      <c r="N245" s="17"/>
    </row>
    <row r="246" spans="1:14" ht="14.25" customHeight="1" x14ac:dyDescent="0.2">
      <c r="A246" s="1883" t="s">
        <v>26</v>
      </c>
      <c r="B246" s="1884"/>
      <c r="C246" s="1884"/>
      <c r="D246" s="1884"/>
      <c r="E246" s="1884"/>
      <c r="F246" s="1884"/>
      <c r="G246" s="1885"/>
      <c r="H246" s="1023">
        <f>SUMIF(G18:G229,"KVJUD",H18:H229)</f>
        <v>1593.4</v>
      </c>
      <c r="I246" s="69">
        <f>SUMIF(G18:G229,"KVJUD",I18:I229)</f>
        <v>1322.1</v>
      </c>
      <c r="J246" s="69">
        <f>SUMIF(G18:G229,"KVJUD",J18:J229)</f>
        <v>1378</v>
      </c>
      <c r="K246" s="61"/>
      <c r="L246" s="61"/>
      <c r="M246" s="61"/>
      <c r="N246" s="61"/>
    </row>
    <row r="247" spans="1:14" ht="14.25" customHeight="1" x14ac:dyDescent="0.2">
      <c r="A247" s="1886" t="s">
        <v>27</v>
      </c>
      <c r="B247" s="1887"/>
      <c r="C247" s="1887"/>
      <c r="D247" s="1887"/>
      <c r="E247" s="1887"/>
      <c r="F247" s="1887"/>
      <c r="G247" s="1888"/>
      <c r="H247" s="1023">
        <f>SUMIF(G18:G229,"LRVB",H18:H229)</f>
        <v>0</v>
      </c>
      <c r="I247" s="69">
        <f>SUMIF(G18:G229,"LRVB",I18:I229)</f>
        <v>0</v>
      </c>
      <c r="J247" s="69">
        <f>SUMIF(G18:G229,"LRVB",J18:J229)</f>
        <v>0</v>
      </c>
      <c r="K247" s="61"/>
      <c r="L247" s="61"/>
      <c r="M247" s="61"/>
      <c r="N247" s="61"/>
    </row>
    <row r="248" spans="1:14" ht="14.25" customHeight="1" x14ac:dyDescent="0.2">
      <c r="A248" s="1889" t="s">
        <v>28</v>
      </c>
      <c r="B248" s="1890"/>
      <c r="C248" s="1890"/>
      <c r="D248" s="1890"/>
      <c r="E248" s="1890"/>
      <c r="F248" s="1890"/>
      <c r="G248" s="1891"/>
      <c r="H248" s="1023">
        <f>SUMIF(G18:G229,"Kt",H18:H229)</f>
        <v>104.5</v>
      </c>
      <c r="I248" s="69">
        <f>SUMIF(G18:G229,"Kt",I18:I229)</f>
        <v>222.5</v>
      </c>
      <c r="J248" s="69">
        <f>SUMIF(G18:G229,"Kt",J18:J229)</f>
        <v>95</v>
      </c>
      <c r="K248" s="61"/>
      <c r="L248" s="61"/>
      <c r="M248" s="61"/>
      <c r="N248" s="61"/>
    </row>
    <row r="249" spans="1:14" ht="14.25" customHeight="1" thickBot="1" x14ac:dyDescent="0.25">
      <c r="A249" s="1925" t="s">
        <v>19</v>
      </c>
      <c r="B249" s="1926"/>
      <c r="C249" s="1926"/>
      <c r="D249" s="1926"/>
      <c r="E249" s="1926"/>
      <c r="F249" s="1926"/>
      <c r="G249" s="1927"/>
      <c r="H249" s="1018">
        <f>SUM(H234,H244)</f>
        <v>28111</v>
      </c>
      <c r="I249" s="409">
        <f>SUM(I234,I244)</f>
        <v>34451.300000000003</v>
      </c>
      <c r="J249" s="409">
        <f>SUM(J234,J244)</f>
        <v>32765</v>
      </c>
      <c r="K249" s="61"/>
      <c r="L249" s="61"/>
      <c r="M249" s="61"/>
      <c r="N249" s="61"/>
    </row>
    <row r="250" spans="1:14" x14ac:dyDescent="0.2">
      <c r="H250" s="353"/>
      <c r="I250" s="353"/>
      <c r="J250" s="353"/>
    </row>
    <row r="251" spans="1:14" x14ac:dyDescent="0.2">
      <c r="F251" s="1672" t="s">
        <v>431</v>
      </c>
      <c r="G251" s="1672"/>
      <c r="H251" s="1672"/>
      <c r="I251" s="1672"/>
    </row>
    <row r="252" spans="1:14" x14ac:dyDescent="0.2">
      <c r="H252" s="17"/>
      <c r="I252" s="17"/>
      <c r="J252" s="17"/>
    </row>
    <row r="253" spans="1:14" x14ac:dyDescent="0.2">
      <c r="A253" s="1"/>
      <c r="B253" s="1"/>
      <c r="C253" s="524"/>
      <c r="D253" s="1"/>
      <c r="E253" s="1"/>
      <c r="F253" s="1"/>
      <c r="G253" s="1"/>
      <c r="H253" s="61"/>
      <c r="I253" s="61"/>
      <c r="J253" s="61"/>
      <c r="K253" s="1"/>
      <c r="L253" s="1"/>
      <c r="M253" s="1"/>
      <c r="N253" s="1"/>
    </row>
    <row r="254" spans="1:14" x14ac:dyDescent="0.2">
      <c r="A254" s="1"/>
      <c r="B254" s="1"/>
      <c r="C254" s="524"/>
      <c r="D254" s="1"/>
      <c r="E254" s="1"/>
      <c r="F254" s="1"/>
      <c r="G254" s="1"/>
      <c r="H254" s="61"/>
      <c r="I254" s="61"/>
      <c r="J254" s="61"/>
      <c r="K254" s="1"/>
      <c r="L254" s="1"/>
      <c r="M254" s="1"/>
      <c r="N254" s="1"/>
    </row>
  </sheetData>
  <mergeCells count="249">
    <mergeCell ref="B178:B180"/>
    <mergeCell ref="C178:C180"/>
    <mergeCell ref="D178:D180"/>
    <mergeCell ref="D119:D120"/>
    <mergeCell ref="K119:K120"/>
    <mergeCell ref="A249:G249"/>
    <mergeCell ref="C185:N185"/>
    <mergeCell ref="C191:C198"/>
    <mergeCell ref="C199:C206"/>
    <mergeCell ref="C207:C210"/>
    <mergeCell ref="A233:G233"/>
    <mergeCell ref="F223:F226"/>
    <mergeCell ref="K225:K226"/>
    <mergeCell ref="C227:G227"/>
    <mergeCell ref="K227:N227"/>
    <mergeCell ref="B228:G228"/>
    <mergeCell ref="K228:N228"/>
    <mergeCell ref="D223:D226"/>
    <mergeCell ref="E223:E226"/>
    <mergeCell ref="A238:G238"/>
    <mergeCell ref="L217:L218"/>
    <mergeCell ref="M217:M218"/>
    <mergeCell ref="B216:B218"/>
    <mergeCell ref="K217:K218"/>
    <mergeCell ref="K36:K37"/>
    <mergeCell ref="D15:D16"/>
    <mergeCell ref="E15:E17"/>
    <mergeCell ref="D39:D40"/>
    <mergeCell ref="E39:E41"/>
    <mergeCell ref="A246:G246"/>
    <mergeCell ref="A247:G247"/>
    <mergeCell ref="A248:G248"/>
    <mergeCell ref="A243:G243"/>
    <mergeCell ref="A244:G244"/>
    <mergeCell ref="A245:G245"/>
    <mergeCell ref="A240:G240"/>
    <mergeCell ref="A241:G241"/>
    <mergeCell ref="A242:G242"/>
    <mergeCell ref="A237:G237"/>
    <mergeCell ref="A239:G239"/>
    <mergeCell ref="A234:G234"/>
    <mergeCell ref="A235:G235"/>
    <mergeCell ref="A236:G236"/>
    <mergeCell ref="B229:G229"/>
    <mergeCell ref="D211:D213"/>
    <mergeCell ref="C184:G184"/>
    <mergeCell ref="K184:N184"/>
    <mergeCell ref="E178:E179"/>
    <mergeCell ref="A214:A215"/>
    <mergeCell ref="B214:B215"/>
    <mergeCell ref="C214:C215"/>
    <mergeCell ref="D214:D215"/>
    <mergeCell ref="K229:N229"/>
    <mergeCell ref="N217:N218"/>
    <mergeCell ref="K219:K220"/>
    <mergeCell ref="K214:K215"/>
    <mergeCell ref="A232:G232"/>
    <mergeCell ref="D219:D220"/>
    <mergeCell ref="A216:A218"/>
    <mergeCell ref="C216:C218"/>
    <mergeCell ref="E216:E218"/>
    <mergeCell ref="F216:F218"/>
    <mergeCell ref="F176:F177"/>
    <mergeCell ref="A174:A175"/>
    <mergeCell ref="B174:B175"/>
    <mergeCell ref="C174:C175"/>
    <mergeCell ref="D174:D175"/>
    <mergeCell ref="E174:E175"/>
    <mergeCell ref="D167:D170"/>
    <mergeCell ref="A171:A173"/>
    <mergeCell ref="B171:B173"/>
    <mergeCell ref="C171:C173"/>
    <mergeCell ref="D171:D173"/>
    <mergeCell ref="E171:E173"/>
    <mergeCell ref="A176:A177"/>
    <mergeCell ref="B176:B177"/>
    <mergeCell ref="C176:C177"/>
    <mergeCell ref="D176:D177"/>
    <mergeCell ref="E176:E177"/>
    <mergeCell ref="A178:A180"/>
    <mergeCell ref="L125:L126"/>
    <mergeCell ref="M125:M126"/>
    <mergeCell ref="C145:N145"/>
    <mergeCell ref="A164:A166"/>
    <mergeCell ref="B164:B166"/>
    <mergeCell ref="C164:C166"/>
    <mergeCell ref="D164:D166"/>
    <mergeCell ref="E164:E166"/>
    <mergeCell ref="F164:F166"/>
    <mergeCell ref="D162:D163"/>
    <mergeCell ref="K162:K163"/>
    <mergeCell ref="D160:D161"/>
    <mergeCell ref="D151:D156"/>
    <mergeCell ref="E151:E153"/>
    <mergeCell ref="C144:G144"/>
    <mergeCell ref="K144:N144"/>
    <mergeCell ref="N125:N126"/>
    <mergeCell ref="A127:A129"/>
    <mergeCell ref="B127:B129"/>
    <mergeCell ref="C127:C129"/>
    <mergeCell ref="D127:D129"/>
    <mergeCell ref="F130:F131"/>
    <mergeCell ref="D132:D133"/>
    <mergeCell ref="F141:F143"/>
    <mergeCell ref="D123:D124"/>
    <mergeCell ref="K123:K124"/>
    <mergeCell ref="A125:A126"/>
    <mergeCell ref="B125:B126"/>
    <mergeCell ref="C125:C126"/>
    <mergeCell ref="D125:D126"/>
    <mergeCell ref="E125:E126"/>
    <mergeCell ref="F125:F126"/>
    <mergeCell ref="E127:E129"/>
    <mergeCell ref="F127:F129"/>
    <mergeCell ref="K125:K126"/>
    <mergeCell ref="D134:D135"/>
    <mergeCell ref="A130:A131"/>
    <mergeCell ref="B130:B131"/>
    <mergeCell ref="C130:C131"/>
    <mergeCell ref="D130:D131"/>
    <mergeCell ref="E130:E131"/>
    <mergeCell ref="A141:A143"/>
    <mergeCell ref="B141:B143"/>
    <mergeCell ref="C141:C143"/>
    <mergeCell ref="D141:D143"/>
    <mergeCell ref="E141:E143"/>
    <mergeCell ref="K104:K106"/>
    <mergeCell ref="C108:G108"/>
    <mergeCell ref="C109:N109"/>
    <mergeCell ref="D115:D116"/>
    <mergeCell ref="E110:E112"/>
    <mergeCell ref="D96:D97"/>
    <mergeCell ref="D98:D100"/>
    <mergeCell ref="D87:D89"/>
    <mergeCell ref="K87:K88"/>
    <mergeCell ref="D90:D91"/>
    <mergeCell ref="D102:D103"/>
    <mergeCell ref="D92:D93"/>
    <mergeCell ref="K80:K81"/>
    <mergeCell ref="D83:D85"/>
    <mergeCell ref="A79:A81"/>
    <mergeCell ref="B79:B81"/>
    <mergeCell ref="C79:C81"/>
    <mergeCell ref="D79:D81"/>
    <mergeCell ref="E79:E81"/>
    <mergeCell ref="F79:F81"/>
    <mergeCell ref="E83:E86"/>
    <mergeCell ref="K73:K74"/>
    <mergeCell ref="K75:K76"/>
    <mergeCell ref="A77:A78"/>
    <mergeCell ref="B77:B78"/>
    <mergeCell ref="C77:C78"/>
    <mergeCell ref="D77:D78"/>
    <mergeCell ref="E77:E78"/>
    <mergeCell ref="F77:F78"/>
    <mergeCell ref="D73:D76"/>
    <mergeCell ref="E73:E76"/>
    <mergeCell ref="F73:F76"/>
    <mergeCell ref="K77:K78"/>
    <mergeCell ref="D69:D70"/>
    <mergeCell ref="F69:F70"/>
    <mergeCell ref="D67:D68"/>
    <mergeCell ref="E67:E68"/>
    <mergeCell ref="F67:F68"/>
    <mergeCell ref="K59:K60"/>
    <mergeCell ref="D64:D66"/>
    <mergeCell ref="E64:E66"/>
    <mergeCell ref="F64:F66"/>
    <mergeCell ref="K65:K66"/>
    <mergeCell ref="D48:D49"/>
    <mergeCell ref="E48:E49"/>
    <mergeCell ref="F48:F49"/>
    <mergeCell ref="A46:A47"/>
    <mergeCell ref="B46:B47"/>
    <mergeCell ref="C46:C47"/>
    <mergeCell ref="D46:D47"/>
    <mergeCell ref="F46:F47"/>
    <mergeCell ref="A59:A63"/>
    <mergeCell ref="B59:B63"/>
    <mergeCell ref="C59:C63"/>
    <mergeCell ref="D59:D60"/>
    <mergeCell ref="E59:E63"/>
    <mergeCell ref="F59:F63"/>
    <mergeCell ref="D50:D51"/>
    <mergeCell ref="D52:D53"/>
    <mergeCell ref="E52:E53"/>
    <mergeCell ref="F52:F53"/>
    <mergeCell ref="D55:D58"/>
    <mergeCell ref="E55:E58"/>
    <mergeCell ref="A42:A45"/>
    <mergeCell ref="B42:B45"/>
    <mergeCell ref="C42:C45"/>
    <mergeCell ref="D42:D45"/>
    <mergeCell ref="F42:F45"/>
    <mergeCell ref="D34:D35"/>
    <mergeCell ref="F34:F35"/>
    <mergeCell ref="D36:D37"/>
    <mergeCell ref="F27:F28"/>
    <mergeCell ref="D29:D31"/>
    <mergeCell ref="E29:E31"/>
    <mergeCell ref="D32:D33"/>
    <mergeCell ref="A27:A28"/>
    <mergeCell ref="B27:B28"/>
    <mergeCell ref="C27:C28"/>
    <mergeCell ref="D27:D28"/>
    <mergeCell ref="D23:D26"/>
    <mergeCell ref="K23:K24"/>
    <mergeCell ref="E24:E26"/>
    <mergeCell ref="F18:F20"/>
    <mergeCell ref="E19:E20"/>
    <mergeCell ref="K19:K20"/>
    <mergeCell ref="A21:A22"/>
    <mergeCell ref="B21:B22"/>
    <mergeCell ref="C21:C22"/>
    <mergeCell ref="D21:D22"/>
    <mergeCell ref="I8:I10"/>
    <mergeCell ref="J8:J10"/>
    <mergeCell ref="K8:N8"/>
    <mergeCell ref="K9:K10"/>
    <mergeCell ref="L9:N9"/>
    <mergeCell ref="E8:E10"/>
    <mergeCell ref="F8:F10"/>
    <mergeCell ref="G8:G10"/>
    <mergeCell ref="F21:F22"/>
    <mergeCell ref="H8:H10"/>
    <mergeCell ref="F251:I251"/>
    <mergeCell ref="D146:D148"/>
    <mergeCell ref="D158:D159"/>
    <mergeCell ref="K158:K159"/>
    <mergeCell ref="L158:L159"/>
    <mergeCell ref="M158:M159"/>
    <mergeCell ref="N158:N159"/>
    <mergeCell ref="K1:N1"/>
    <mergeCell ref="A4:N4"/>
    <mergeCell ref="A5:N5"/>
    <mergeCell ref="A6:N6"/>
    <mergeCell ref="K7:N7"/>
    <mergeCell ref="A8:A10"/>
    <mergeCell ref="B8:B10"/>
    <mergeCell ref="C8:C10"/>
    <mergeCell ref="D8:D10"/>
    <mergeCell ref="A11:N11"/>
    <mergeCell ref="A12:N12"/>
    <mergeCell ref="B13:N13"/>
    <mergeCell ref="C14:N14"/>
    <mergeCell ref="A18:A20"/>
    <mergeCell ref="B18:B20"/>
    <mergeCell ref="C18:C20"/>
    <mergeCell ref="D18:D20"/>
  </mergeCells>
  <printOptions horizontalCentered="1"/>
  <pageMargins left="0.59055118110236227" right="0" top="0.39370078740157483" bottom="0" header="0" footer="0"/>
  <pageSetup paperSize="9" scale="70" orientation="portrait" r:id="rId1"/>
  <headerFooter alignWithMargins="0"/>
  <rowBreaks count="3" manualBreakCount="3">
    <brk id="58" max="13" man="1"/>
    <brk id="163" max="13" man="1"/>
    <brk id="216" max="1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54"/>
  <sheetViews>
    <sheetView view="pageBreakPreview" topLeftCell="A76" zoomScaleNormal="100" zoomScaleSheetLayoutView="100" workbookViewId="0">
      <selection activeCell="X96" sqref="X96"/>
    </sheetView>
  </sheetViews>
  <sheetFormatPr defaultRowHeight="12.75" x14ac:dyDescent="0.2"/>
  <cols>
    <col min="1" max="2" width="2.7109375" style="2" customWidth="1"/>
    <col min="3" max="3" width="2.7109375" style="1045" customWidth="1"/>
    <col min="4" max="4" width="33.140625" style="2" customWidth="1"/>
    <col min="5" max="5" width="2.85546875" style="8" customWidth="1"/>
    <col min="6" max="6" width="5.140625" style="12" customWidth="1"/>
    <col min="7" max="7" width="7.85546875" style="3" customWidth="1"/>
    <col min="8" max="8" width="8.85546875" style="2" customWidth="1"/>
    <col min="9" max="9" width="8.7109375" style="2" customWidth="1"/>
    <col min="10" max="10" width="8.42578125" style="2" customWidth="1"/>
    <col min="11" max="11" width="8.7109375" style="2" customWidth="1"/>
    <col min="12" max="13" width="8.28515625" style="2" customWidth="1"/>
    <col min="14" max="14" width="9.42578125" style="2" customWidth="1"/>
    <col min="15" max="15" width="9.28515625" style="2" customWidth="1"/>
    <col min="16" max="16" width="9.42578125" style="2" customWidth="1"/>
    <col min="17" max="17" width="32.85546875" style="2" customWidth="1"/>
    <col min="18" max="18" width="4" style="2" customWidth="1"/>
    <col min="19" max="20" width="3.85546875" style="2" customWidth="1"/>
    <col min="21" max="21" width="33.28515625" style="2" customWidth="1"/>
    <col min="22" max="22" width="9.140625" style="1"/>
    <col min="23" max="23" width="6.7109375" style="1" customWidth="1"/>
    <col min="24" max="16384" width="9.140625" style="1"/>
  </cols>
  <sheetData>
    <row r="1" spans="1:21" s="191" customFormat="1" ht="18" customHeight="1" x14ac:dyDescent="0.25">
      <c r="B1" s="1047"/>
      <c r="C1" s="1047"/>
      <c r="D1" s="1047"/>
      <c r="E1" s="1047"/>
      <c r="Q1" s="1481"/>
      <c r="R1" s="1482"/>
      <c r="S1" s="1482"/>
      <c r="T1" s="1482"/>
      <c r="U1" s="1483" t="s">
        <v>439</v>
      </c>
    </row>
    <row r="2" spans="1:21" s="191" customFormat="1" ht="12.75" customHeight="1" x14ac:dyDescent="0.25">
      <c r="B2" s="1047"/>
      <c r="C2" s="1047"/>
      <c r="D2" s="1047"/>
      <c r="E2" s="1047"/>
      <c r="Q2" s="1438"/>
      <c r="R2" s="1438"/>
      <c r="S2" s="1438"/>
      <c r="T2" s="1438"/>
      <c r="U2" s="1438"/>
    </row>
    <row r="3" spans="1:21" s="191" customFormat="1" ht="13.5" customHeight="1" x14ac:dyDescent="0.25">
      <c r="B3" s="1047"/>
      <c r="C3" s="1047"/>
      <c r="D3" s="1047"/>
      <c r="E3" s="1047"/>
      <c r="Q3" s="1438"/>
      <c r="R3" s="1438"/>
      <c r="S3" s="1438"/>
      <c r="T3" s="1438"/>
      <c r="U3" s="1438"/>
    </row>
    <row r="4" spans="1:21" s="47" customFormat="1" ht="15" x14ac:dyDescent="0.2">
      <c r="A4" s="1685" t="s">
        <v>405</v>
      </c>
      <c r="B4" s="1685"/>
      <c r="C4" s="1685"/>
      <c r="D4" s="1685"/>
      <c r="E4" s="1685"/>
      <c r="F4" s="1685"/>
      <c r="G4" s="1685"/>
      <c r="H4" s="1685"/>
      <c r="I4" s="1685"/>
      <c r="J4" s="1685"/>
      <c r="K4" s="1685"/>
      <c r="L4" s="1685"/>
      <c r="M4" s="1685"/>
      <c r="N4" s="1685"/>
      <c r="O4" s="1685"/>
      <c r="P4" s="1685"/>
      <c r="Q4" s="1685"/>
      <c r="R4" s="1685"/>
      <c r="S4" s="1685"/>
      <c r="T4" s="1685"/>
      <c r="U4" s="1685"/>
    </row>
    <row r="5" spans="1:21" ht="15.75" customHeight="1" x14ac:dyDescent="0.2">
      <c r="A5" s="1686" t="s">
        <v>33</v>
      </c>
      <c r="B5" s="1686"/>
      <c r="C5" s="1686"/>
      <c r="D5" s="1686"/>
      <c r="E5" s="1686"/>
      <c r="F5" s="1686"/>
      <c r="G5" s="1686"/>
      <c r="H5" s="1686"/>
      <c r="I5" s="1686"/>
      <c r="J5" s="1686"/>
      <c r="K5" s="1686"/>
      <c r="L5" s="1686"/>
      <c r="M5" s="1686"/>
      <c r="N5" s="1686"/>
      <c r="O5" s="1686"/>
      <c r="P5" s="1686"/>
      <c r="Q5" s="1686"/>
      <c r="R5" s="1686"/>
      <c r="S5" s="1686"/>
      <c r="T5" s="1686"/>
      <c r="U5" s="1686"/>
    </row>
    <row r="6" spans="1:21" ht="15" customHeight="1" x14ac:dyDescent="0.2">
      <c r="A6" s="1687" t="s">
        <v>21</v>
      </c>
      <c r="B6" s="1687"/>
      <c r="C6" s="1687"/>
      <c r="D6" s="1687"/>
      <c r="E6" s="1687"/>
      <c r="F6" s="1687"/>
      <c r="G6" s="1687"/>
      <c r="H6" s="1687"/>
      <c r="I6" s="1687"/>
      <c r="J6" s="1687"/>
      <c r="K6" s="1687"/>
      <c r="L6" s="1687"/>
      <c r="M6" s="1687"/>
      <c r="N6" s="1687"/>
      <c r="O6" s="1687"/>
      <c r="P6" s="1687"/>
      <c r="Q6" s="1687"/>
      <c r="R6" s="1687"/>
      <c r="S6" s="1687"/>
      <c r="T6" s="1687"/>
      <c r="U6" s="1687"/>
    </row>
    <row r="7" spans="1:21" ht="15" customHeight="1" thickBot="1" x14ac:dyDescent="0.25">
      <c r="A7" s="19"/>
      <c r="B7" s="19"/>
      <c r="C7" s="1044"/>
      <c r="D7" s="19"/>
      <c r="E7" s="20"/>
      <c r="F7" s="21"/>
      <c r="G7" s="340"/>
      <c r="H7" s="19"/>
      <c r="I7" s="19"/>
      <c r="J7" s="19"/>
      <c r="K7" s="19"/>
      <c r="L7" s="19"/>
      <c r="M7" s="19"/>
      <c r="N7" s="19"/>
      <c r="O7" s="19"/>
      <c r="P7" s="19"/>
      <c r="Q7" s="1688" t="s">
        <v>126</v>
      </c>
      <c r="R7" s="1688"/>
      <c r="S7" s="1688"/>
      <c r="T7" s="1688"/>
      <c r="U7" s="1689"/>
    </row>
    <row r="8" spans="1:21" s="47" customFormat="1" ht="46.5" customHeight="1" x14ac:dyDescent="0.2">
      <c r="A8" s="2007" t="s">
        <v>22</v>
      </c>
      <c r="B8" s="2010" t="s">
        <v>0</v>
      </c>
      <c r="C8" s="2010" t="s">
        <v>1</v>
      </c>
      <c r="D8" s="2013" t="s">
        <v>14</v>
      </c>
      <c r="E8" s="2010" t="s">
        <v>2</v>
      </c>
      <c r="F8" s="2018" t="s">
        <v>3</v>
      </c>
      <c r="G8" s="2021" t="s">
        <v>4</v>
      </c>
      <c r="H8" s="2024" t="s">
        <v>441</v>
      </c>
      <c r="I8" s="1956" t="s">
        <v>442</v>
      </c>
      <c r="J8" s="1968" t="s">
        <v>443</v>
      </c>
      <c r="K8" s="2024" t="s">
        <v>167</v>
      </c>
      <c r="L8" s="1956" t="s">
        <v>444</v>
      </c>
      <c r="M8" s="1968" t="s">
        <v>443</v>
      </c>
      <c r="N8" s="1959" t="s">
        <v>258</v>
      </c>
      <c r="O8" s="1956" t="s">
        <v>445</v>
      </c>
      <c r="P8" s="1968" t="s">
        <v>443</v>
      </c>
      <c r="Q8" s="1722" t="s">
        <v>13</v>
      </c>
      <c r="R8" s="1723"/>
      <c r="S8" s="1723"/>
      <c r="T8" s="1723"/>
      <c r="U8" s="1484"/>
    </row>
    <row r="9" spans="1:21" s="47" customFormat="1" ht="18.75" customHeight="1" x14ac:dyDescent="0.2">
      <c r="A9" s="2008"/>
      <c r="B9" s="2011"/>
      <c r="C9" s="2011"/>
      <c r="D9" s="2014"/>
      <c r="E9" s="2011"/>
      <c r="F9" s="2019"/>
      <c r="G9" s="2022"/>
      <c r="H9" s="2025"/>
      <c r="I9" s="1957"/>
      <c r="J9" s="1969"/>
      <c r="K9" s="2025"/>
      <c r="L9" s="1957"/>
      <c r="M9" s="1969"/>
      <c r="N9" s="1960"/>
      <c r="O9" s="1957"/>
      <c r="P9" s="1969"/>
      <c r="Q9" s="1725" t="s">
        <v>14</v>
      </c>
      <c r="R9" s="1727" t="s">
        <v>105</v>
      </c>
      <c r="S9" s="1727"/>
      <c r="T9" s="1727"/>
      <c r="U9" s="1212" t="s">
        <v>440</v>
      </c>
    </row>
    <row r="10" spans="1:21" s="47" customFormat="1" ht="57.75" customHeight="1" thickBot="1" x14ac:dyDescent="0.25">
      <c r="A10" s="2009"/>
      <c r="B10" s="2012"/>
      <c r="C10" s="2012"/>
      <c r="D10" s="2015"/>
      <c r="E10" s="2012"/>
      <c r="F10" s="2020"/>
      <c r="G10" s="2023"/>
      <c r="H10" s="2026"/>
      <c r="I10" s="1958"/>
      <c r="J10" s="1970"/>
      <c r="K10" s="2026"/>
      <c r="L10" s="1958"/>
      <c r="M10" s="1970"/>
      <c r="N10" s="1961"/>
      <c r="O10" s="1958"/>
      <c r="P10" s="1970"/>
      <c r="Q10" s="1726"/>
      <c r="R10" s="192" t="s">
        <v>113</v>
      </c>
      <c r="S10" s="1485" t="s">
        <v>168</v>
      </c>
      <c r="T10" s="1485" t="s">
        <v>259</v>
      </c>
      <c r="U10" s="1486"/>
    </row>
    <row r="11" spans="1:21" s="10" customFormat="1" ht="14.25" customHeight="1" x14ac:dyDescent="0.2">
      <c r="A11" s="1702" t="s">
        <v>67</v>
      </c>
      <c r="B11" s="1703"/>
      <c r="C11" s="1703"/>
      <c r="D11" s="1703"/>
      <c r="E11" s="1703"/>
      <c r="F11" s="1703"/>
      <c r="G11" s="1703"/>
      <c r="H11" s="1703"/>
      <c r="I11" s="1703"/>
      <c r="J11" s="1703"/>
      <c r="K11" s="1703"/>
      <c r="L11" s="1703"/>
      <c r="M11" s="1703"/>
      <c r="N11" s="1703"/>
      <c r="O11" s="1703"/>
      <c r="P11" s="1703"/>
      <c r="Q11" s="1703"/>
      <c r="R11" s="1703"/>
      <c r="S11" s="1703"/>
      <c r="T11" s="1703"/>
      <c r="U11" s="1704"/>
    </row>
    <row r="12" spans="1:21" s="10" customFormat="1" ht="14.25" customHeight="1" x14ac:dyDescent="0.2">
      <c r="A12" s="1705" t="s">
        <v>30</v>
      </c>
      <c r="B12" s="1706"/>
      <c r="C12" s="1706"/>
      <c r="D12" s="1706"/>
      <c r="E12" s="1706"/>
      <c r="F12" s="1706"/>
      <c r="G12" s="1706"/>
      <c r="H12" s="1706"/>
      <c r="I12" s="1706"/>
      <c r="J12" s="1706"/>
      <c r="K12" s="1706"/>
      <c r="L12" s="1706"/>
      <c r="M12" s="1706"/>
      <c r="N12" s="1706"/>
      <c r="O12" s="1706"/>
      <c r="P12" s="1706"/>
      <c r="Q12" s="1706"/>
      <c r="R12" s="1706"/>
      <c r="S12" s="1706"/>
      <c r="T12" s="1706"/>
      <c r="U12" s="1707"/>
    </row>
    <row r="13" spans="1:21" ht="16.5" customHeight="1" x14ac:dyDescent="0.2">
      <c r="A13" s="23" t="s">
        <v>7</v>
      </c>
      <c r="B13" s="1708" t="s">
        <v>34</v>
      </c>
      <c r="C13" s="1709"/>
      <c r="D13" s="1709"/>
      <c r="E13" s="1709"/>
      <c r="F13" s="1709"/>
      <c r="G13" s="1709"/>
      <c r="H13" s="1709"/>
      <c r="I13" s="1709"/>
      <c r="J13" s="1709"/>
      <c r="K13" s="1709"/>
      <c r="L13" s="1709"/>
      <c r="M13" s="1709"/>
      <c r="N13" s="1709"/>
      <c r="O13" s="1709"/>
      <c r="P13" s="1709"/>
      <c r="Q13" s="1709"/>
      <c r="R13" s="1709"/>
      <c r="S13" s="1709"/>
      <c r="T13" s="1709"/>
      <c r="U13" s="1710"/>
    </row>
    <row r="14" spans="1:21" ht="15" customHeight="1" x14ac:dyDescent="0.2">
      <c r="A14" s="339" t="s">
        <v>7</v>
      </c>
      <c r="B14" s="16" t="s">
        <v>7</v>
      </c>
      <c r="C14" s="1711" t="s">
        <v>35</v>
      </c>
      <c r="D14" s="1712"/>
      <c r="E14" s="1712"/>
      <c r="F14" s="1712"/>
      <c r="G14" s="1712"/>
      <c r="H14" s="1712"/>
      <c r="I14" s="1712"/>
      <c r="J14" s="1712"/>
      <c r="K14" s="1712"/>
      <c r="L14" s="1712"/>
      <c r="M14" s="1712"/>
      <c r="N14" s="1712"/>
      <c r="O14" s="1712"/>
      <c r="P14" s="1712"/>
      <c r="Q14" s="1712"/>
      <c r="R14" s="1712"/>
      <c r="S14" s="1712"/>
      <c r="T14" s="1712"/>
      <c r="U14" s="1713"/>
    </row>
    <row r="15" spans="1:21" ht="16.5" customHeight="1" x14ac:dyDescent="0.2">
      <c r="A15" s="1399" t="s">
        <v>7</v>
      </c>
      <c r="B15" s="1415" t="s">
        <v>7</v>
      </c>
      <c r="C15" s="1373" t="s">
        <v>7</v>
      </c>
      <c r="D15" s="2016" t="s">
        <v>53</v>
      </c>
      <c r="E15" s="2017" t="s">
        <v>96</v>
      </c>
      <c r="F15" s="1422" t="s">
        <v>47</v>
      </c>
      <c r="G15" s="43" t="s">
        <v>29</v>
      </c>
      <c r="H15" s="1048">
        <v>426</v>
      </c>
      <c r="I15" s="1496">
        <v>426</v>
      </c>
      <c r="J15" s="1048"/>
      <c r="K15" s="1503">
        <v>2131.6</v>
      </c>
      <c r="L15" s="1496">
        <f>2131.6</f>
        <v>2131.6</v>
      </c>
      <c r="M15" s="1048"/>
      <c r="N15" s="1503">
        <v>609.9</v>
      </c>
      <c r="O15" s="1496">
        <v>609.9</v>
      </c>
      <c r="P15" s="1540"/>
      <c r="Q15" s="524"/>
      <c r="R15" s="497"/>
      <c r="S15" s="498"/>
      <c r="T15" s="498"/>
      <c r="U15" s="500"/>
    </row>
    <row r="16" spans="1:21" ht="14.25" customHeight="1" x14ac:dyDescent="0.2">
      <c r="A16" s="1399"/>
      <c r="B16" s="1415"/>
      <c r="C16" s="1373"/>
      <c r="D16" s="1674"/>
      <c r="E16" s="1773"/>
      <c r="F16" s="1422"/>
      <c r="G16" s="43" t="s">
        <v>111</v>
      </c>
      <c r="H16" s="1048">
        <v>557.70000000000005</v>
      </c>
      <c r="I16" s="1496">
        <v>557.70000000000005</v>
      </c>
      <c r="J16" s="1048"/>
      <c r="K16" s="1503"/>
      <c r="L16" s="1496"/>
      <c r="M16" s="1048"/>
      <c r="N16" s="1503"/>
      <c r="O16" s="1496"/>
      <c r="P16" s="1540"/>
      <c r="Q16" s="524"/>
      <c r="R16" s="497"/>
      <c r="S16" s="498"/>
      <c r="T16" s="498"/>
      <c r="U16" s="500"/>
    </row>
    <row r="17" spans="1:25" ht="9" customHeight="1" x14ac:dyDescent="0.2">
      <c r="A17" s="1399"/>
      <c r="B17" s="1415"/>
      <c r="C17" s="1373"/>
      <c r="D17" s="67"/>
      <c r="E17" s="1881"/>
      <c r="F17" s="1259"/>
      <c r="G17" s="1046"/>
      <c r="H17" s="1050"/>
      <c r="I17" s="1497"/>
      <c r="J17" s="1050"/>
      <c r="K17" s="1504"/>
      <c r="L17" s="1497"/>
      <c r="M17" s="1050"/>
      <c r="N17" s="1504"/>
      <c r="O17" s="1497"/>
      <c r="P17" s="1541"/>
      <c r="Q17" s="1509"/>
      <c r="R17" s="502"/>
      <c r="S17" s="503"/>
      <c r="T17" s="503"/>
      <c r="U17" s="500"/>
    </row>
    <row r="18" spans="1:25" ht="27" customHeight="1" x14ac:dyDescent="0.2">
      <c r="A18" s="1714"/>
      <c r="B18" s="1715"/>
      <c r="C18" s="1716"/>
      <c r="D18" s="1717" t="s">
        <v>191</v>
      </c>
      <c r="E18" s="1387" t="s">
        <v>51</v>
      </c>
      <c r="F18" s="1716"/>
      <c r="G18" s="43"/>
      <c r="H18" s="512"/>
      <c r="I18" s="582"/>
      <c r="J18" s="512"/>
      <c r="K18" s="505"/>
      <c r="L18" s="582"/>
      <c r="M18" s="512"/>
      <c r="N18" s="102"/>
      <c r="O18" s="320"/>
      <c r="P18" s="74"/>
      <c r="Q18" s="1510" t="s">
        <v>208</v>
      </c>
      <c r="R18" s="44" t="s">
        <v>331</v>
      </c>
      <c r="S18" s="202"/>
      <c r="T18" s="1487"/>
      <c r="U18" s="523"/>
    </row>
    <row r="19" spans="1:25" ht="17.25" customHeight="1" x14ac:dyDescent="0.2">
      <c r="A19" s="1714"/>
      <c r="B19" s="1715"/>
      <c r="C19" s="1716"/>
      <c r="D19" s="1675"/>
      <c r="E19" s="1748" t="s">
        <v>125</v>
      </c>
      <c r="F19" s="1716"/>
      <c r="G19" s="43"/>
      <c r="H19" s="512"/>
      <c r="I19" s="582"/>
      <c r="J19" s="512"/>
      <c r="K19" s="505"/>
      <c r="L19" s="582"/>
      <c r="M19" s="512"/>
      <c r="N19" s="102"/>
      <c r="O19" s="320"/>
      <c r="P19" s="74"/>
      <c r="Q19" s="2003" t="s">
        <v>362</v>
      </c>
      <c r="R19" s="578" t="s">
        <v>60</v>
      </c>
      <c r="S19" s="975"/>
      <c r="T19" s="763"/>
      <c r="U19" s="523"/>
    </row>
    <row r="20" spans="1:25" ht="16.5" customHeight="1" x14ac:dyDescent="0.2">
      <c r="A20" s="1714"/>
      <c r="B20" s="1715"/>
      <c r="C20" s="1716"/>
      <c r="D20" s="1718"/>
      <c r="E20" s="1749"/>
      <c r="F20" s="1716"/>
      <c r="G20" s="43"/>
      <c r="H20" s="512"/>
      <c r="I20" s="582"/>
      <c r="J20" s="512"/>
      <c r="K20" s="505"/>
      <c r="L20" s="582"/>
      <c r="M20" s="512"/>
      <c r="N20" s="102"/>
      <c r="O20" s="320"/>
      <c r="P20" s="74"/>
      <c r="Q20" s="2004"/>
      <c r="R20" s="466"/>
      <c r="S20" s="58"/>
      <c r="T20" s="467"/>
      <c r="U20" s="523"/>
    </row>
    <row r="21" spans="1:25" ht="14.25" customHeight="1" x14ac:dyDescent="0.2">
      <c r="A21" s="1714"/>
      <c r="B21" s="1715"/>
      <c r="C21" s="1716"/>
      <c r="D21" s="1752" t="s">
        <v>226</v>
      </c>
      <c r="E21" s="447" t="s">
        <v>51</v>
      </c>
      <c r="F21" s="1738"/>
      <c r="G21" s="76"/>
      <c r="H21" s="118"/>
      <c r="I21" s="320"/>
      <c r="J21" s="118"/>
      <c r="K21" s="102"/>
      <c r="L21" s="320"/>
      <c r="M21" s="118"/>
      <c r="N21" s="102"/>
      <c r="O21" s="320"/>
      <c r="P21" s="74"/>
      <c r="Q21" s="1511" t="s">
        <v>50</v>
      </c>
      <c r="R21" s="977"/>
      <c r="S21" s="978">
        <v>1</v>
      </c>
      <c r="T21" s="978"/>
      <c r="U21" s="1203"/>
    </row>
    <row r="22" spans="1:25" ht="24.75" customHeight="1" x14ac:dyDescent="0.2">
      <c r="A22" s="1714"/>
      <c r="B22" s="1715"/>
      <c r="C22" s="1716"/>
      <c r="D22" s="1742"/>
      <c r="E22" s="1439"/>
      <c r="F22" s="1738"/>
      <c r="G22" s="76"/>
      <c r="H22" s="118"/>
      <c r="I22" s="320"/>
      <c r="J22" s="118"/>
      <c r="K22" s="1505"/>
      <c r="L22" s="813"/>
      <c r="M22" s="815"/>
      <c r="N22" s="1505"/>
      <c r="O22" s="813"/>
      <c r="P22" s="1204"/>
      <c r="Q22" s="1512"/>
      <c r="R22" s="25"/>
      <c r="S22" s="58"/>
      <c r="T22" s="204"/>
      <c r="U22" s="495"/>
    </row>
    <row r="23" spans="1:25" ht="18.75" customHeight="1" x14ac:dyDescent="0.2">
      <c r="A23" s="1371"/>
      <c r="B23" s="1372"/>
      <c r="C23" s="311"/>
      <c r="D23" s="1741" t="s">
        <v>363</v>
      </c>
      <c r="E23" s="447" t="s">
        <v>51</v>
      </c>
      <c r="F23" s="107"/>
      <c r="G23" s="76"/>
      <c r="H23" s="118"/>
      <c r="I23" s="320"/>
      <c r="J23" s="118"/>
      <c r="K23" s="102"/>
      <c r="L23" s="320"/>
      <c r="M23" s="118"/>
      <c r="N23" s="102"/>
      <c r="O23" s="320"/>
      <c r="P23" s="74"/>
      <c r="Q23" s="2001" t="s">
        <v>212</v>
      </c>
      <c r="R23" s="769">
        <v>1</v>
      </c>
      <c r="S23" s="202"/>
      <c r="T23" s="597"/>
      <c r="U23" s="495"/>
    </row>
    <row r="24" spans="1:25" ht="24" customHeight="1" x14ac:dyDescent="0.2">
      <c r="A24" s="1371"/>
      <c r="B24" s="1372"/>
      <c r="C24" s="311"/>
      <c r="D24" s="1741"/>
      <c r="E24" s="1745" t="s">
        <v>125</v>
      </c>
      <c r="F24" s="107"/>
      <c r="G24" s="76"/>
      <c r="H24" s="118"/>
      <c r="I24" s="320"/>
      <c r="J24" s="118"/>
      <c r="K24" s="102"/>
      <c r="L24" s="320"/>
      <c r="M24" s="118"/>
      <c r="N24" s="102"/>
      <c r="O24" s="320"/>
      <c r="P24" s="74"/>
      <c r="Q24" s="2002"/>
      <c r="R24" s="769"/>
      <c r="S24" s="202"/>
      <c r="T24" s="597"/>
      <c r="U24" s="495"/>
    </row>
    <row r="25" spans="1:25" ht="27.75" customHeight="1" x14ac:dyDescent="0.2">
      <c r="A25" s="1371"/>
      <c r="B25" s="1372"/>
      <c r="C25" s="311"/>
      <c r="D25" s="1741"/>
      <c r="E25" s="1746"/>
      <c r="F25" s="107"/>
      <c r="G25" s="76"/>
      <c r="H25" s="118"/>
      <c r="I25" s="320"/>
      <c r="J25" s="118"/>
      <c r="K25" s="102"/>
      <c r="L25" s="320"/>
      <c r="M25" s="118"/>
      <c r="N25" s="102"/>
      <c r="O25" s="320"/>
      <c r="P25" s="74"/>
      <c r="Q25" s="1513" t="s">
        <v>214</v>
      </c>
      <c r="R25" s="768"/>
      <c r="S25" s="260">
        <v>1</v>
      </c>
      <c r="T25" s="260"/>
      <c r="U25" s="1203"/>
      <c r="X25" s="1369"/>
    </row>
    <row r="26" spans="1:25" ht="27" customHeight="1" x14ac:dyDescent="0.2">
      <c r="A26" s="1371"/>
      <c r="B26" s="1372"/>
      <c r="C26" s="311"/>
      <c r="D26" s="1742"/>
      <c r="E26" s="1747"/>
      <c r="F26" s="107"/>
      <c r="G26" s="78"/>
      <c r="H26" s="118"/>
      <c r="I26" s="320"/>
      <c r="J26" s="118"/>
      <c r="K26" s="102"/>
      <c r="L26" s="320"/>
      <c r="M26" s="118"/>
      <c r="N26" s="102"/>
      <c r="O26" s="320"/>
      <c r="P26" s="74"/>
      <c r="Q26" s="1514" t="s">
        <v>215</v>
      </c>
      <c r="R26" s="25"/>
      <c r="S26" s="58">
        <v>20</v>
      </c>
      <c r="T26" s="1488">
        <v>100</v>
      </c>
      <c r="U26" s="495"/>
    </row>
    <row r="27" spans="1:25" ht="23.25" customHeight="1" x14ac:dyDescent="0.2">
      <c r="A27" s="1714"/>
      <c r="B27" s="1715"/>
      <c r="C27" s="1716"/>
      <c r="D27" s="1759" t="s">
        <v>364</v>
      </c>
      <c r="E27" s="1385" t="s">
        <v>51</v>
      </c>
      <c r="F27" s="1738"/>
      <c r="G27" s="76"/>
      <c r="H27" s="118"/>
      <c r="I27" s="320"/>
      <c r="J27" s="118"/>
      <c r="K27" s="102"/>
      <c r="L27" s="320"/>
      <c r="M27" s="118"/>
      <c r="N27" s="102"/>
      <c r="O27" s="320"/>
      <c r="P27" s="74"/>
      <c r="Q27" s="1515" t="s">
        <v>260</v>
      </c>
      <c r="R27" s="844">
        <v>20</v>
      </c>
      <c r="S27" s="885">
        <v>100</v>
      </c>
      <c r="T27" s="1489"/>
      <c r="U27" s="293"/>
    </row>
    <row r="28" spans="1:25" ht="15" customHeight="1" x14ac:dyDescent="0.2">
      <c r="A28" s="1714"/>
      <c r="B28" s="1715"/>
      <c r="C28" s="1716"/>
      <c r="D28" s="1760"/>
      <c r="E28" s="942"/>
      <c r="F28" s="1738"/>
      <c r="G28" s="78"/>
      <c r="H28" s="118"/>
      <c r="I28" s="320"/>
      <c r="J28" s="118"/>
      <c r="K28" s="102"/>
      <c r="L28" s="320"/>
      <c r="M28" s="118"/>
      <c r="N28" s="102"/>
      <c r="O28" s="320"/>
      <c r="P28" s="74"/>
      <c r="Q28" s="1516"/>
      <c r="R28" s="219"/>
      <c r="S28" s="455"/>
      <c r="T28" s="1490"/>
      <c r="U28" s="1203"/>
    </row>
    <row r="29" spans="1:25" ht="28.5" customHeight="1" x14ac:dyDescent="0.2">
      <c r="A29" s="1371"/>
      <c r="B29" s="1372"/>
      <c r="C29" s="311"/>
      <c r="D29" s="1756" t="s">
        <v>374</v>
      </c>
      <c r="E29" s="1757" t="s">
        <v>51</v>
      </c>
      <c r="F29" s="1377"/>
      <c r="G29" s="76" t="s">
        <v>49</v>
      </c>
      <c r="H29" s="118">
        <v>31.2</v>
      </c>
      <c r="I29" s="320">
        <v>31.2</v>
      </c>
      <c r="J29" s="118"/>
      <c r="K29" s="230"/>
      <c r="L29" s="228"/>
      <c r="M29" s="984"/>
      <c r="N29" s="230"/>
      <c r="O29" s="228"/>
      <c r="P29" s="300"/>
      <c r="Q29" s="1515" t="s">
        <v>382</v>
      </c>
      <c r="R29" s="769">
        <v>1</v>
      </c>
      <c r="S29" s="202"/>
      <c r="T29" s="202"/>
      <c r="U29" s="370"/>
      <c r="Y29" s="1369"/>
    </row>
    <row r="30" spans="1:25" ht="13.5" customHeight="1" x14ac:dyDescent="0.2">
      <c r="A30" s="1371"/>
      <c r="B30" s="1372"/>
      <c r="C30" s="311"/>
      <c r="D30" s="1756"/>
      <c r="E30" s="1757"/>
      <c r="F30" s="1377"/>
      <c r="G30" s="76"/>
      <c r="H30" s="118"/>
      <c r="I30" s="320"/>
      <c r="J30" s="118"/>
      <c r="K30" s="230"/>
      <c r="L30" s="228"/>
      <c r="M30" s="984"/>
      <c r="N30" s="230"/>
      <c r="O30" s="228"/>
      <c r="P30" s="300"/>
      <c r="Q30" s="1515" t="s">
        <v>50</v>
      </c>
      <c r="R30" s="769"/>
      <c r="S30" s="202">
        <v>1</v>
      </c>
      <c r="T30" s="202"/>
      <c r="U30" s="370"/>
    </row>
    <row r="31" spans="1:25" ht="9.75" customHeight="1" x14ac:dyDescent="0.2">
      <c r="A31" s="1371"/>
      <c r="B31" s="1372"/>
      <c r="C31" s="112"/>
      <c r="D31" s="1755"/>
      <c r="E31" s="1758"/>
      <c r="F31" s="1377"/>
      <c r="G31" s="76"/>
      <c r="H31" s="815"/>
      <c r="I31" s="813"/>
      <c r="J31" s="815"/>
      <c r="K31" s="230"/>
      <c r="L31" s="228"/>
      <c r="M31" s="984"/>
      <c r="N31" s="230"/>
      <c r="O31" s="228"/>
      <c r="P31" s="300"/>
      <c r="Q31" s="1517"/>
      <c r="R31" s="25"/>
      <c r="S31" s="58"/>
      <c r="T31" s="58"/>
      <c r="U31" s="26"/>
    </row>
    <row r="32" spans="1:25" ht="25.5" customHeight="1" x14ac:dyDescent="0.2">
      <c r="A32" s="1609"/>
      <c r="B32" s="1610"/>
      <c r="C32" s="112"/>
      <c r="D32" s="1619" t="s">
        <v>241</v>
      </c>
      <c r="E32" s="1620" t="s">
        <v>51</v>
      </c>
      <c r="F32" s="107"/>
      <c r="G32" s="78"/>
      <c r="H32" s="815"/>
      <c r="I32" s="813"/>
      <c r="J32" s="815"/>
      <c r="K32" s="1505"/>
      <c r="L32" s="813"/>
      <c r="M32" s="815"/>
      <c r="N32" s="1505"/>
      <c r="O32" s="813"/>
      <c r="P32" s="1204"/>
      <c r="Q32" s="1621" t="s">
        <v>216</v>
      </c>
      <c r="R32" s="1616"/>
      <c r="S32" s="1617"/>
      <c r="T32" s="1615">
        <v>1</v>
      </c>
      <c r="U32" s="2005"/>
    </row>
    <row r="33" spans="1:21" ht="12.75" customHeight="1" x14ac:dyDescent="0.2">
      <c r="A33" s="1609"/>
      <c r="B33" s="1610"/>
      <c r="C33" s="311"/>
      <c r="D33" s="1611"/>
      <c r="E33" s="1612"/>
      <c r="F33" s="107"/>
      <c r="G33" s="78"/>
      <c r="H33" s="118"/>
      <c r="I33" s="320"/>
      <c r="J33" s="118"/>
      <c r="K33" s="102"/>
      <c r="L33" s="320"/>
      <c r="M33" s="118"/>
      <c r="N33" s="102"/>
      <c r="O33" s="320"/>
      <c r="P33" s="74"/>
      <c r="Q33" s="1626"/>
      <c r="R33" s="941"/>
      <c r="S33" s="1618"/>
      <c r="T33" s="204"/>
      <c r="U33" s="2006"/>
    </row>
    <row r="34" spans="1:21" ht="28.5" customHeight="1" x14ac:dyDescent="0.2">
      <c r="A34" s="1371"/>
      <c r="B34" s="1372"/>
      <c r="C34" s="1375"/>
      <c r="D34" s="1754" t="s">
        <v>365</v>
      </c>
      <c r="E34" s="1385" t="s">
        <v>51</v>
      </c>
      <c r="F34" s="1738"/>
      <c r="G34" s="68" t="s">
        <v>29</v>
      </c>
      <c r="H34" s="1627"/>
      <c r="I34" s="1628"/>
      <c r="J34" s="1627"/>
      <c r="K34" s="1629">
        <v>0</v>
      </c>
      <c r="L34" s="1630">
        <v>25</v>
      </c>
      <c r="M34" s="1631">
        <f>L34-K34</f>
        <v>25</v>
      </c>
      <c r="N34" s="1629">
        <v>25</v>
      </c>
      <c r="O34" s="1630">
        <v>0</v>
      </c>
      <c r="P34" s="1632">
        <f>O34-N34</f>
        <v>-25</v>
      </c>
      <c r="Q34" s="1622" t="s">
        <v>216</v>
      </c>
      <c r="R34" s="397"/>
      <c r="S34" s="1613">
        <v>1</v>
      </c>
      <c r="T34" s="1614" t="s">
        <v>60</v>
      </c>
      <c r="U34" s="1953" t="s">
        <v>448</v>
      </c>
    </row>
    <row r="35" spans="1:21" ht="75.75" customHeight="1" x14ac:dyDescent="0.2">
      <c r="A35" s="1371"/>
      <c r="B35" s="1372"/>
      <c r="C35" s="1375"/>
      <c r="D35" s="1755"/>
      <c r="E35" s="1387"/>
      <c r="F35" s="1738"/>
      <c r="G35" s="75" t="s">
        <v>29</v>
      </c>
      <c r="H35" s="819"/>
      <c r="I35" s="817"/>
      <c r="J35" s="819"/>
      <c r="K35" s="105"/>
      <c r="L35" s="51"/>
      <c r="M35" s="188"/>
      <c r="N35" s="105"/>
      <c r="O35" s="1635">
        <v>350</v>
      </c>
      <c r="P35" s="1636">
        <f>O35-N35</f>
        <v>350</v>
      </c>
      <c r="Q35" s="1634" t="s">
        <v>447</v>
      </c>
      <c r="R35" s="397"/>
      <c r="S35" s="397"/>
      <c r="T35" s="1637">
        <v>100</v>
      </c>
      <c r="U35" s="1954"/>
    </row>
    <row r="36" spans="1:21" ht="13.5" customHeight="1" x14ac:dyDescent="0.2">
      <c r="A36" s="1371"/>
      <c r="B36" s="1372"/>
      <c r="C36" s="311"/>
      <c r="D36" s="1741" t="s">
        <v>371</v>
      </c>
      <c r="E36" s="1386" t="s">
        <v>51</v>
      </c>
      <c r="F36" s="508"/>
      <c r="G36" s="76"/>
      <c r="H36" s="118"/>
      <c r="I36" s="320"/>
      <c r="J36" s="118"/>
      <c r="K36" s="102"/>
      <c r="L36" s="320"/>
      <c r="M36" s="118"/>
      <c r="N36" s="1505"/>
      <c r="O36" s="813"/>
      <c r="P36" s="1624"/>
      <c r="Q36" s="1987" t="s">
        <v>383</v>
      </c>
      <c r="R36" s="773"/>
      <c r="S36" s="773">
        <v>1</v>
      </c>
      <c r="T36" s="1450"/>
      <c r="U36" s="1493"/>
    </row>
    <row r="37" spans="1:21" ht="26.25" customHeight="1" x14ac:dyDescent="0.2">
      <c r="A37" s="1371"/>
      <c r="B37" s="1372"/>
      <c r="C37" s="311"/>
      <c r="D37" s="1741"/>
      <c r="E37" s="1386"/>
      <c r="F37" s="508"/>
      <c r="G37" s="75"/>
      <c r="H37" s="819"/>
      <c r="I37" s="817"/>
      <c r="J37" s="819"/>
      <c r="K37" s="1506"/>
      <c r="L37" s="817"/>
      <c r="M37" s="819"/>
      <c r="N37" s="1506"/>
      <c r="O37" s="817"/>
      <c r="P37" s="1625"/>
      <c r="Q37" s="1989"/>
      <c r="R37" s="776"/>
      <c r="S37" s="776"/>
      <c r="T37" s="1451"/>
      <c r="U37" s="1493"/>
    </row>
    <row r="38" spans="1:21" ht="17.25" customHeight="1" thickBot="1" x14ac:dyDescent="0.25">
      <c r="A38" s="83"/>
      <c r="B38" s="1419"/>
      <c r="C38" s="114"/>
      <c r="D38" s="1194"/>
      <c r="E38" s="1195"/>
      <c r="F38" s="1196"/>
      <c r="G38" s="174" t="s">
        <v>8</v>
      </c>
      <c r="H38" s="252">
        <f>SUM(H15:H37)</f>
        <v>1014.9</v>
      </c>
      <c r="I38" s="1498">
        <f>SUM(I15:I37)</f>
        <v>1014.9</v>
      </c>
      <c r="J38" s="530"/>
      <c r="K38" s="291">
        <f t="shared" ref="K38:P38" si="0">SUM(K15:K37)</f>
        <v>2131.6</v>
      </c>
      <c r="L38" s="1498">
        <f t="shared" si="0"/>
        <v>2156.6</v>
      </c>
      <c r="M38" s="1498">
        <f t="shared" si="0"/>
        <v>25</v>
      </c>
      <c r="N38" s="291">
        <f>SUM(N15:N37)</f>
        <v>634.9</v>
      </c>
      <c r="O38" s="1498">
        <f>SUM(O15:O37)</f>
        <v>959.9</v>
      </c>
      <c r="P38" s="1115">
        <f t="shared" si="0"/>
        <v>325</v>
      </c>
      <c r="Q38" s="1518"/>
      <c r="R38" s="1198"/>
      <c r="S38" s="1199"/>
      <c r="T38" s="1452"/>
      <c r="U38" s="1200"/>
    </row>
    <row r="39" spans="1:21" ht="12.75" customHeight="1" x14ac:dyDescent="0.2">
      <c r="A39" s="1416" t="s">
        <v>7</v>
      </c>
      <c r="B39" s="1418" t="s">
        <v>7</v>
      </c>
      <c r="C39" s="1402" t="s">
        <v>9</v>
      </c>
      <c r="D39" s="1792" t="s">
        <v>54</v>
      </c>
      <c r="E39" s="1882" t="s">
        <v>99</v>
      </c>
      <c r="F39" s="1420" t="s">
        <v>47</v>
      </c>
      <c r="G39" s="509" t="s">
        <v>29</v>
      </c>
      <c r="H39" s="309">
        <v>744.6</v>
      </c>
      <c r="I39" s="250">
        <v>744.6</v>
      </c>
      <c r="J39" s="309"/>
      <c r="K39" s="308">
        <v>1130</v>
      </c>
      <c r="L39" s="250">
        <v>1130</v>
      </c>
      <c r="M39" s="309"/>
      <c r="N39" s="308">
        <v>1442.6</v>
      </c>
      <c r="O39" s="250">
        <v>1442.6</v>
      </c>
      <c r="P39" s="528"/>
      <c r="Q39" s="117"/>
      <c r="R39" s="391"/>
      <c r="S39" s="391"/>
      <c r="T39" s="1453"/>
      <c r="U39" s="1494"/>
    </row>
    <row r="40" spans="1:21" ht="16.5" customHeight="1" x14ac:dyDescent="0.2">
      <c r="A40" s="1381"/>
      <c r="B40" s="1372"/>
      <c r="C40" s="1375"/>
      <c r="D40" s="1794"/>
      <c r="E40" s="1773"/>
      <c r="F40" s="1377"/>
      <c r="G40" s="331" t="s">
        <v>112</v>
      </c>
      <c r="H40" s="118">
        <v>1500</v>
      </c>
      <c r="I40" s="320">
        <v>1500</v>
      </c>
      <c r="J40" s="118"/>
      <c r="K40" s="102">
        <v>2500</v>
      </c>
      <c r="L40" s="320">
        <v>2500</v>
      </c>
      <c r="M40" s="118"/>
      <c r="N40" s="102">
        <v>1700</v>
      </c>
      <c r="O40" s="320">
        <v>1700</v>
      </c>
      <c r="P40" s="74"/>
      <c r="Q40" s="1038"/>
      <c r="R40" s="397"/>
      <c r="S40" s="397"/>
      <c r="T40" s="459"/>
      <c r="U40" s="370"/>
    </row>
    <row r="41" spans="1:21" ht="14.25" customHeight="1" x14ac:dyDescent="0.2">
      <c r="A41" s="1381"/>
      <c r="B41" s="1372"/>
      <c r="C41" s="1375"/>
      <c r="D41" s="1207"/>
      <c r="E41" s="1773"/>
      <c r="F41" s="1377"/>
      <c r="G41" s="88" t="s">
        <v>111</v>
      </c>
      <c r="H41" s="188">
        <v>366.6</v>
      </c>
      <c r="I41" s="51">
        <v>366.6</v>
      </c>
      <c r="J41" s="188"/>
      <c r="K41" s="105"/>
      <c r="L41" s="51"/>
      <c r="M41" s="188"/>
      <c r="N41" s="105"/>
      <c r="O41" s="51"/>
      <c r="P41" s="232"/>
      <c r="Q41" s="1519"/>
      <c r="R41" s="25"/>
      <c r="S41" s="25"/>
      <c r="T41" s="462"/>
      <c r="U41" s="370"/>
    </row>
    <row r="42" spans="1:21" ht="39.75" customHeight="1" x14ac:dyDescent="0.2">
      <c r="A42" s="1753"/>
      <c r="B42" s="1715"/>
      <c r="C42" s="1716"/>
      <c r="D42" s="1741" t="s">
        <v>360</v>
      </c>
      <c r="E42" s="1386" t="s">
        <v>51</v>
      </c>
      <c r="F42" s="1716"/>
      <c r="G42" s="76"/>
      <c r="H42" s="118"/>
      <c r="I42" s="320"/>
      <c r="J42" s="118"/>
      <c r="K42" s="102"/>
      <c r="L42" s="320"/>
      <c r="M42" s="118"/>
      <c r="N42" s="102"/>
      <c r="O42" s="320"/>
      <c r="P42" s="74"/>
      <c r="Q42" s="1520" t="s">
        <v>231</v>
      </c>
      <c r="R42" s="1412">
        <v>1</v>
      </c>
      <c r="S42" s="1412"/>
      <c r="T42" s="1454"/>
      <c r="U42" s="495"/>
    </row>
    <row r="43" spans="1:21" ht="42" customHeight="1" x14ac:dyDescent="0.2">
      <c r="A43" s="1753"/>
      <c r="B43" s="1715"/>
      <c r="C43" s="1716"/>
      <c r="D43" s="1741"/>
      <c r="E43" s="1386"/>
      <c r="F43" s="1716"/>
      <c r="G43" s="76"/>
      <c r="H43" s="118"/>
      <c r="I43" s="320"/>
      <c r="J43" s="118"/>
      <c r="K43" s="102"/>
      <c r="L43" s="320"/>
      <c r="M43" s="118"/>
      <c r="N43" s="102"/>
      <c r="O43" s="320"/>
      <c r="P43" s="74"/>
      <c r="Q43" s="1521" t="s">
        <v>333</v>
      </c>
      <c r="R43" s="59">
        <v>100</v>
      </c>
      <c r="S43" s="59"/>
      <c r="T43" s="1455"/>
      <c r="U43" s="495"/>
    </row>
    <row r="44" spans="1:21" ht="39" customHeight="1" x14ac:dyDescent="0.2">
      <c r="A44" s="1753"/>
      <c r="B44" s="1715"/>
      <c r="C44" s="1716"/>
      <c r="D44" s="1741"/>
      <c r="E44" s="1386"/>
      <c r="F44" s="1716"/>
      <c r="G44" s="76"/>
      <c r="H44" s="118"/>
      <c r="I44" s="320"/>
      <c r="J44" s="118"/>
      <c r="K44" s="102"/>
      <c r="L44" s="320"/>
      <c r="M44" s="118"/>
      <c r="N44" s="102"/>
      <c r="O44" s="320"/>
      <c r="P44" s="74"/>
      <c r="Q44" s="1521" t="s">
        <v>334</v>
      </c>
      <c r="R44" s="59">
        <v>40</v>
      </c>
      <c r="S44" s="59">
        <v>100</v>
      </c>
      <c r="T44" s="1455"/>
      <c r="U44" s="495"/>
    </row>
    <row r="45" spans="1:21" ht="55.5" customHeight="1" x14ac:dyDescent="0.2">
      <c r="A45" s="1753"/>
      <c r="B45" s="1715"/>
      <c r="C45" s="1716"/>
      <c r="D45" s="1741"/>
      <c r="E45" s="1386"/>
      <c r="F45" s="1716"/>
      <c r="G45" s="76"/>
      <c r="H45" s="118"/>
      <c r="I45" s="320"/>
      <c r="J45" s="118"/>
      <c r="K45" s="102"/>
      <c r="L45" s="320"/>
      <c r="M45" s="118"/>
      <c r="N45" s="102"/>
      <c r="O45" s="320"/>
      <c r="P45" s="74"/>
      <c r="Q45" s="1521" t="s">
        <v>436</v>
      </c>
      <c r="R45" s="59"/>
      <c r="S45" s="59">
        <v>30</v>
      </c>
      <c r="T45" s="1455">
        <v>60</v>
      </c>
      <c r="U45" s="495"/>
    </row>
    <row r="46" spans="1:21" ht="24.75" customHeight="1" x14ac:dyDescent="0.2">
      <c r="A46" s="1753"/>
      <c r="B46" s="1715"/>
      <c r="C46" s="1716"/>
      <c r="D46" s="1752" t="s">
        <v>63</v>
      </c>
      <c r="E46" s="130" t="s">
        <v>51</v>
      </c>
      <c r="F46" s="1738"/>
      <c r="G46" s="76"/>
      <c r="H46" s="118"/>
      <c r="I46" s="320"/>
      <c r="J46" s="118"/>
      <c r="K46" s="102"/>
      <c r="L46" s="320"/>
      <c r="M46" s="118"/>
      <c r="N46" s="102"/>
      <c r="O46" s="320"/>
      <c r="P46" s="74"/>
      <c r="Q46" s="1511" t="s">
        <v>218</v>
      </c>
      <c r="R46" s="1411">
        <v>30</v>
      </c>
      <c r="S46" s="1411">
        <v>70</v>
      </c>
      <c r="T46" s="1456">
        <v>100</v>
      </c>
      <c r="U46" s="495"/>
    </row>
    <row r="47" spans="1:21" ht="9.75" customHeight="1" x14ac:dyDescent="0.2">
      <c r="A47" s="1753"/>
      <c r="B47" s="1715"/>
      <c r="C47" s="1716"/>
      <c r="D47" s="1742"/>
      <c r="E47" s="131"/>
      <c r="F47" s="1738"/>
      <c r="G47" s="78"/>
      <c r="H47" s="118"/>
      <c r="I47" s="320"/>
      <c r="J47" s="118"/>
      <c r="K47" s="102"/>
      <c r="L47" s="320"/>
      <c r="M47" s="118"/>
      <c r="N47" s="102"/>
      <c r="O47" s="320"/>
      <c r="P47" s="74"/>
      <c r="Q47" s="1522"/>
      <c r="R47" s="55"/>
      <c r="S47" s="55"/>
      <c r="T47" s="1457"/>
      <c r="U47" s="495"/>
    </row>
    <row r="48" spans="1:21" ht="17.25" customHeight="1" x14ac:dyDescent="0.2">
      <c r="A48" s="1371"/>
      <c r="B48" s="1372"/>
      <c r="C48" s="107"/>
      <c r="D48" s="1752" t="s">
        <v>366</v>
      </c>
      <c r="E48" s="1761" t="s">
        <v>51</v>
      </c>
      <c r="F48" s="1763"/>
      <c r="G48" s="76"/>
      <c r="H48" s="512"/>
      <c r="I48" s="582"/>
      <c r="J48" s="512"/>
      <c r="K48" s="505"/>
      <c r="L48" s="582"/>
      <c r="M48" s="512"/>
      <c r="N48" s="505"/>
      <c r="O48" s="582"/>
      <c r="P48" s="507"/>
      <c r="Q48" s="1523" t="s">
        <v>104</v>
      </c>
      <c r="R48" s="783">
        <v>1</v>
      </c>
      <c r="S48" s="741"/>
      <c r="T48" s="1459"/>
      <c r="U48" s="370"/>
    </row>
    <row r="49" spans="1:21" ht="24" customHeight="1" x14ac:dyDescent="0.2">
      <c r="A49" s="1371"/>
      <c r="B49" s="1372"/>
      <c r="C49" s="107"/>
      <c r="D49" s="1741"/>
      <c r="E49" s="1762"/>
      <c r="F49" s="1763"/>
      <c r="G49" s="76"/>
      <c r="H49" s="945"/>
      <c r="I49" s="944"/>
      <c r="J49" s="945"/>
      <c r="K49" s="1507"/>
      <c r="L49" s="944"/>
      <c r="M49" s="945"/>
      <c r="N49" s="1507"/>
      <c r="O49" s="944"/>
      <c r="P49" s="1208"/>
      <c r="Q49" s="1524"/>
      <c r="R49" s="766"/>
      <c r="S49" s="769"/>
      <c r="T49" s="459"/>
      <c r="U49" s="370"/>
    </row>
    <row r="50" spans="1:21" ht="17.25" customHeight="1" x14ac:dyDescent="0.2">
      <c r="A50" s="1371"/>
      <c r="B50" s="1372"/>
      <c r="C50" s="107"/>
      <c r="D50" s="1759" t="s">
        <v>406</v>
      </c>
      <c r="E50" s="1382"/>
      <c r="F50" s="1383"/>
      <c r="G50" s="78"/>
      <c r="H50" s="118"/>
      <c r="I50" s="320"/>
      <c r="J50" s="118"/>
      <c r="K50" s="102"/>
      <c r="L50" s="320"/>
      <c r="M50" s="118"/>
      <c r="N50" s="102"/>
      <c r="O50" s="320"/>
      <c r="P50" s="74"/>
      <c r="Q50" s="1525" t="s">
        <v>384</v>
      </c>
      <c r="R50" s="881">
        <v>1</v>
      </c>
      <c r="S50" s="741"/>
      <c r="T50" s="1459"/>
      <c r="U50" s="370"/>
    </row>
    <row r="51" spans="1:21" ht="17.25" customHeight="1" x14ac:dyDescent="0.2">
      <c r="A51" s="1371"/>
      <c r="B51" s="1372"/>
      <c r="C51" s="107"/>
      <c r="D51" s="1767"/>
      <c r="E51" s="1382"/>
      <c r="F51" s="1383"/>
      <c r="G51" s="513"/>
      <c r="H51" s="118"/>
      <c r="I51" s="320"/>
      <c r="J51" s="118"/>
      <c r="K51" s="102"/>
      <c r="L51" s="320"/>
      <c r="M51" s="118"/>
      <c r="N51" s="102"/>
      <c r="O51" s="320"/>
      <c r="P51" s="74"/>
      <c r="Q51" s="1526" t="s">
        <v>50</v>
      </c>
      <c r="R51" s="884"/>
      <c r="S51" s="798"/>
      <c r="T51" s="462">
        <v>1</v>
      </c>
      <c r="U51" s="370"/>
    </row>
    <row r="52" spans="1:21" ht="14.25" customHeight="1" x14ac:dyDescent="0.2">
      <c r="A52" s="1371"/>
      <c r="B52" s="1372"/>
      <c r="C52" s="107"/>
      <c r="D52" s="1752" t="s">
        <v>407</v>
      </c>
      <c r="E52" s="1761" t="s">
        <v>51</v>
      </c>
      <c r="F52" s="1768"/>
      <c r="G52" s="76" t="s">
        <v>49</v>
      </c>
      <c r="H52" s="512"/>
      <c r="I52" s="582"/>
      <c r="J52" s="512"/>
      <c r="K52" s="505"/>
      <c r="L52" s="582"/>
      <c r="M52" s="512"/>
      <c r="N52" s="505">
        <v>95</v>
      </c>
      <c r="O52" s="582">
        <v>95</v>
      </c>
      <c r="P52" s="507"/>
      <c r="Q52" s="1524" t="s">
        <v>104</v>
      </c>
      <c r="R52" s="766"/>
      <c r="S52" s="769"/>
      <c r="T52" s="459">
        <v>1</v>
      </c>
      <c r="U52" s="370"/>
    </row>
    <row r="53" spans="1:21" ht="17.25" customHeight="1" x14ac:dyDescent="0.2">
      <c r="A53" s="1371"/>
      <c r="B53" s="1372"/>
      <c r="C53" s="107"/>
      <c r="D53" s="1741"/>
      <c r="E53" s="1762"/>
      <c r="F53" s="1768"/>
      <c r="G53" s="82"/>
      <c r="H53" s="188"/>
      <c r="I53" s="51"/>
      <c r="J53" s="188"/>
      <c r="K53" s="105"/>
      <c r="L53" s="51"/>
      <c r="M53" s="188"/>
      <c r="N53" s="105"/>
      <c r="O53" s="51"/>
      <c r="P53" s="232"/>
      <c r="Q53" s="1527"/>
      <c r="R53" s="766"/>
      <c r="S53" s="769"/>
      <c r="T53" s="459"/>
      <c r="U53" s="370"/>
    </row>
    <row r="54" spans="1:21" ht="17.25" customHeight="1" thickBot="1" x14ac:dyDescent="0.25">
      <c r="A54" s="83"/>
      <c r="B54" s="1419"/>
      <c r="C54" s="114"/>
      <c r="D54" s="1194"/>
      <c r="E54" s="1195"/>
      <c r="F54" s="1196"/>
      <c r="G54" s="174" t="s">
        <v>8</v>
      </c>
      <c r="H54" s="252">
        <f>SUM(H39:H53)</f>
        <v>2611.1999999999998</v>
      </c>
      <c r="I54" s="1498">
        <f>SUM(I39:I53)</f>
        <v>2611.1999999999998</v>
      </c>
      <c r="J54" s="530"/>
      <c r="K54" s="252">
        <f>SUM(K39:K53)</f>
        <v>3630</v>
      </c>
      <c r="L54" s="1498">
        <f>SUM(L39:L53)</f>
        <v>3630</v>
      </c>
      <c r="M54" s="252"/>
      <c r="N54" s="291">
        <f>SUM(N39:N53)</f>
        <v>3237.6</v>
      </c>
      <c r="O54" s="1498">
        <f>SUM(O39:O53)</f>
        <v>3237.6</v>
      </c>
      <c r="P54" s="530"/>
      <c r="Q54" s="1518"/>
      <c r="R54" s="1198"/>
      <c r="S54" s="1199"/>
      <c r="T54" s="1452"/>
      <c r="U54" s="1200"/>
    </row>
    <row r="55" spans="1:21" ht="15" customHeight="1" x14ac:dyDescent="0.2">
      <c r="A55" s="1371" t="s">
        <v>7</v>
      </c>
      <c r="B55" s="1384" t="s">
        <v>7</v>
      </c>
      <c r="C55" s="1375" t="s">
        <v>32</v>
      </c>
      <c r="D55" s="1769" t="s">
        <v>107</v>
      </c>
      <c r="E55" s="1771" t="s">
        <v>101</v>
      </c>
      <c r="F55" s="1420" t="s">
        <v>47</v>
      </c>
      <c r="G55" s="253" t="s">
        <v>29</v>
      </c>
      <c r="H55" s="309">
        <v>326</v>
      </c>
      <c r="I55" s="250">
        <v>326</v>
      </c>
      <c r="J55" s="309"/>
      <c r="K55" s="308">
        <v>633.9</v>
      </c>
      <c r="L55" s="250">
        <v>633.9</v>
      </c>
      <c r="M55" s="309"/>
      <c r="N55" s="308">
        <v>2792.4</v>
      </c>
      <c r="O55" s="250">
        <v>2792.4</v>
      </c>
      <c r="P55" s="528"/>
      <c r="Q55" s="1528"/>
      <c r="R55" s="515"/>
      <c r="S55" s="1056"/>
      <c r="T55" s="1056"/>
      <c r="U55" s="1057"/>
    </row>
    <row r="56" spans="1:21" ht="16.5" customHeight="1" x14ac:dyDescent="0.2">
      <c r="A56" s="1371"/>
      <c r="B56" s="1384"/>
      <c r="C56" s="1375"/>
      <c r="D56" s="1770"/>
      <c r="E56" s="1772"/>
      <c r="F56" s="1377"/>
      <c r="G56" s="76" t="s">
        <v>112</v>
      </c>
      <c r="H56" s="118">
        <v>860</v>
      </c>
      <c r="I56" s="320">
        <v>860</v>
      </c>
      <c r="J56" s="118"/>
      <c r="K56" s="102">
        <v>1000</v>
      </c>
      <c r="L56" s="320">
        <v>1000</v>
      </c>
      <c r="M56" s="118"/>
      <c r="N56" s="102"/>
      <c r="O56" s="320"/>
      <c r="P56" s="74"/>
      <c r="Q56" s="1038"/>
      <c r="R56" s="596"/>
      <c r="S56" s="597"/>
      <c r="T56" s="597"/>
      <c r="U56" s="495"/>
    </row>
    <row r="57" spans="1:21" ht="14.25" customHeight="1" x14ac:dyDescent="0.2">
      <c r="A57" s="1371"/>
      <c r="B57" s="1384"/>
      <c r="C57" s="1375"/>
      <c r="D57" s="1770"/>
      <c r="E57" s="1772"/>
      <c r="F57" s="1377"/>
      <c r="G57" s="76" t="s">
        <v>111</v>
      </c>
      <c r="H57" s="118">
        <v>198.4</v>
      </c>
      <c r="I57" s="320">
        <v>198.4</v>
      </c>
      <c r="J57" s="118"/>
      <c r="K57" s="102"/>
      <c r="L57" s="320"/>
      <c r="M57" s="118"/>
      <c r="N57" s="102"/>
      <c r="O57" s="320"/>
      <c r="P57" s="74"/>
      <c r="Q57" s="1038"/>
      <c r="R57" s="596"/>
      <c r="S57" s="597"/>
      <c r="T57" s="597"/>
      <c r="U57" s="495"/>
    </row>
    <row r="58" spans="1:21" ht="15.75" customHeight="1" x14ac:dyDescent="0.2">
      <c r="A58" s="1371"/>
      <c r="B58" s="1384"/>
      <c r="C58" s="1375"/>
      <c r="D58" s="1718"/>
      <c r="E58" s="1773"/>
      <c r="F58" s="1377"/>
      <c r="G58" s="75" t="s">
        <v>66</v>
      </c>
      <c r="H58" s="188">
        <v>420</v>
      </c>
      <c r="I58" s="51">
        <v>420</v>
      </c>
      <c r="J58" s="188"/>
      <c r="K58" s="105"/>
      <c r="L58" s="51"/>
      <c r="M58" s="188"/>
      <c r="N58" s="105"/>
      <c r="O58" s="51"/>
      <c r="P58" s="232"/>
      <c r="Q58" s="1038"/>
      <c r="R58" s="596"/>
      <c r="S58" s="597"/>
      <c r="T58" s="597"/>
      <c r="U58" s="495"/>
    </row>
    <row r="59" spans="1:21" ht="14.1" customHeight="1" x14ac:dyDescent="0.2">
      <c r="A59" s="1714"/>
      <c r="B59" s="1764"/>
      <c r="C59" s="1716"/>
      <c r="D59" s="1759" t="s">
        <v>196</v>
      </c>
      <c r="E59" s="1765" t="s">
        <v>51</v>
      </c>
      <c r="F59" s="1766"/>
      <c r="G59" s="76" t="s">
        <v>48</v>
      </c>
      <c r="H59" s="512">
        <v>984.5</v>
      </c>
      <c r="I59" s="582">
        <v>984.5</v>
      </c>
      <c r="J59" s="512"/>
      <c r="K59" s="505">
        <v>846.2</v>
      </c>
      <c r="L59" s="582">
        <v>846.2</v>
      </c>
      <c r="M59" s="512"/>
      <c r="N59" s="102">
        <v>149.9</v>
      </c>
      <c r="O59" s="320">
        <v>149.9</v>
      </c>
      <c r="P59" s="74"/>
      <c r="Q59" s="1998"/>
      <c r="R59" s="1409"/>
      <c r="S59" s="1414"/>
      <c r="T59" s="1414"/>
      <c r="U59" s="1444"/>
    </row>
    <row r="60" spans="1:21" ht="19.5" customHeight="1" x14ac:dyDescent="0.2">
      <c r="A60" s="1714"/>
      <c r="B60" s="1764"/>
      <c r="C60" s="1716"/>
      <c r="D60" s="1718"/>
      <c r="E60" s="1757"/>
      <c r="F60" s="1766"/>
      <c r="G60" s="76" t="s">
        <v>52</v>
      </c>
      <c r="H60" s="512">
        <v>300</v>
      </c>
      <c r="I60" s="582">
        <v>300</v>
      </c>
      <c r="J60" s="512"/>
      <c r="K60" s="505">
        <v>322.10000000000002</v>
      </c>
      <c r="L60" s="582">
        <v>322.10000000000002</v>
      </c>
      <c r="M60" s="512"/>
      <c r="N60" s="505">
        <v>378</v>
      </c>
      <c r="O60" s="582">
        <v>378</v>
      </c>
      <c r="P60" s="507"/>
      <c r="Q60" s="1999"/>
      <c r="R60" s="202"/>
      <c r="S60" s="202"/>
      <c r="T60" s="202"/>
      <c r="U60" s="370"/>
    </row>
    <row r="61" spans="1:21" ht="14.1" customHeight="1" x14ac:dyDescent="0.2">
      <c r="A61" s="1714"/>
      <c r="B61" s="1764"/>
      <c r="C61" s="1716"/>
      <c r="D61" s="2000"/>
      <c r="E61" s="1757"/>
      <c r="F61" s="1766"/>
      <c r="G61" s="76" t="s">
        <v>49</v>
      </c>
      <c r="H61" s="118"/>
      <c r="I61" s="320"/>
      <c r="J61" s="118"/>
      <c r="K61" s="102">
        <v>150</v>
      </c>
      <c r="L61" s="320">
        <v>150</v>
      </c>
      <c r="M61" s="118"/>
      <c r="N61" s="102"/>
      <c r="O61" s="320"/>
      <c r="P61" s="74"/>
      <c r="Q61" s="1529"/>
      <c r="R61" s="202"/>
      <c r="S61" s="202"/>
      <c r="T61" s="202"/>
      <c r="U61" s="370"/>
    </row>
    <row r="62" spans="1:21" ht="26.25" customHeight="1" x14ac:dyDescent="0.2">
      <c r="A62" s="1714"/>
      <c r="B62" s="1764"/>
      <c r="C62" s="1716"/>
      <c r="D62" s="888" t="s">
        <v>227</v>
      </c>
      <c r="E62" s="1757"/>
      <c r="F62" s="1766"/>
      <c r="G62" s="76"/>
      <c r="H62" s="118"/>
      <c r="I62" s="320"/>
      <c r="J62" s="118"/>
      <c r="K62" s="102"/>
      <c r="L62" s="320"/>
      <c r="M62" s="118"/>
      <c r="N62" s="102"/>
      <c r="O62" s="320"/>
      <c r="P62" s="74"/>
      <c r="Q62" s="1530" t="s">
        <v>336</v>
      </c>
      <c r="R62" s="31">
        <v>80</v>
      </c>
      <c r="S62" s="223">
        <v>100</v>
      </c>
      <c r="T62" s="223"/>
      <c r="U62" s="370"/>
    </row>
    <row r="63" spans="1:21" ht="37.5" customHeight="1" x14ac:dyDescent="0.2">
      <c r="A63" s="1714"/>
      <c r="B63" s="1764"/>
      <c r="C63" s="1716"/>
      <c r="D63" s="1374" t="s">
        <v>180</v>
      </c>
      <c r="E63" s="1758"/>
      <c r="F63" s="1766"/>
      <c r="G63" s="76"/>
      <c r="H63" s="118"/>
      <c r="I63" s="320"/>
      <c r="J63" s="118"/>
      <c r="K63" s="102"/>
      <c r="L63" s="320"/>
      <c r="M63" s="118"/>
      <c r="N63" s="102"/>
      <c r="O63" s="320"/>
      <c r="P63" s="74"/>
      <c r="Q63" s="1531" t="s">
        <v>337</v>
      </c>
      <c r="R63" s="25"/>
      <c r="S63" s="58">
        <v>80</v>
      </c>
      <c r="T63" s="58">
        <v>100</v>
      </c>
      <c r="U63" s="370"/>
    </row>
    <row r="64" spans="1:21" ht="17.25" customHeight="1" x14ac:dyDescent="0.2">
      <c r="A64" s="1371"/>
      <c r="B64" s="1384"/>
      <c r="C64" s="1377"/>
      <c r="D64" s="1752" t="s">
        <v>132</v>
      </c>
      <c r="E64" s="1762" t="s">
        <v>51</v>
      </c>
      <c r="F64" s="1763"/>
      <c r="G64" s="76"/>
      <c r="H64" s="118"/>
      <c r="I64" s="320"/>
      <c r="J64" s="118"/>
      <c r="K64" s="102"/>
      <c r="L64" s="320"/>
      <c r="M64" s="118"/>
      <c r="N64" s="102"/>
      <c r="O64" s="320"/>
      <c r="P64" s="74"/>
      <c r="Q64" s="1515" t="s">
        <v>50</v>
      </c>
      <c r="R64" s="397">
        <v>1</v>
      </c>
      <c r="S64" s="397"/>
      <c r="T64" s="459"/>
      <c r="U64" s="370"/>
    </row>
    <row r="65" spans="1:21" ht="10.5" customHeight="1" x14ac:dyDescent="0.2">
      <c r="A65" s="1371"/>
      <c r="B65" s="1384"/>
      <c r="C65" s="1377"/>
      <c r="D65" s="1741"/>
      <c r="E65" s="1762"/>
      <c r="F65" s="1763"/>
      <c r="G65" s="76"/>
      <c r="H65" s="118"/>
      <c r="I65" s="320"/>
      <c r="J65" s="118"/>
      <c r="K65" s="102"/>
      <c r="L65" s="320"/>
      <c r="M65" s="118"/>
      <c r="N65" s="102"/>
      <c r="O65" s="320"/>
      <c r="P65" s="74"/>
      <c r="Q65" s="1987" t="s">
        <v>219</v>
      </c>
      <c r="R65" s="397">
        <v>30</v>
      </c>
      <c r="S65" s="397">
        <v>100</v>
      </c>
      <c r="T65" s="459"/>
      <c r="U65" s="370"/>
    </row>
    <row r="66" spans="1:21" ht="13.5" customHeight="1" x14ac:dyDescent="0.2">
      <c r="A66" s="1371"/>
      <c r="B66" s="1384"/>
      <c r="C66" s="1377"/>
      <c r="D66" s="1742"/>
      <c r="E66" s="1778"/>
      <c r="F66" s="1763"/>
      <c r="G66" s="78"/>
      <c r="H66" s="118"/>
      <c r="I66" s="320"/>
      <c r="J66" s="118"/>
      <c r="K66" s="102"/>
      <c r="L66" s="320"/>
      <c r="M66" s="118"/>
      <c r="N66" s="102"/>
      <c r="O66" s="320"/>
      <c r="P66" s="74"/>
      <c r="Q66" s="1991"/>
      <c r="R66" s="25"/>
      <c r="S66" s="25"/>
      <c r="T66" s="462"/>
      <c r="U66" s="370"/>
    </row>
    <row r="67" spans="1:21" ht="15" customHeight="1" x14ac:dyDescent="0.2">
      <c r="A67" s="1371"/>
      <c r="B67" s="1384"/>
      <c r="C67" s="1377"/>
      <c r="D67" s="1752" t="s">
        <v>64</v>
      </c>
      <c r="E67" s="1774" t="s">
        <v>51</v>
      </c>
      <c r="F67" s="1763"/>
      <c r="G67" s="76"/>
      <c r="H67" s="118"/>
      <c r="I67" s="320"/>
      <c r="J67" s="118"/>
      <c r="K67" s="102"/>
      <c r="L67" s="320"/>
      <c r="M67" s="118"/>
      <c r="N67" s="102"/>
      <c r="O67" s="320"/>
      <c r="P67" s="74"/>
      <c r="Q67" s="1532" t="s">
        <v>50</v>
      </c>
      <c r="R67" s="1409"/>
      <c r="S67" s="1409"/>
      <c r="T67" s="1459">
        <v>1</v>
      </c>
      <c r="U67" s="370"/>
    </row>
    <row r="68" spans="1:21" ht="12.75" customHeight="1" x14ac:dyDescent="0.2">
      <c r="A68" s="1371"/>
      <c r="B68" s="1384"/>
      <c r="C68" s="1377"/>
      <c r="D68" s="1742"/>
      <c r="E68" s="1775"/>
      <c r="F68" s="1763"/>
      <c r="G68" s="78"/>
      <c r="H68" s="118"/>
      <c r="I68" s="320"/>
      <c r="J68" s="118"/>
      <c r="K68" s="102"/>
      <c r="L68" s="320"/>
      <c r="M68" s="118"/>
      <c r="N68" s="102"/>
      <c r="O68" s="320"/>
      <c r="P68" s="74"/>
      <c r="Q68" s="1519"/>
      <c r="R68" s="1442"/>
      <c r="S68" s="1442"/>
      <c r="T68" s="1460"/>
      <c r="U68" s="482"/>
    </row>
    <row r="69" spans="1:21" ht="19.5" customHeight="1" x14ac:dyDescent="0.2">
      <c r="A69" s="1371"/>
      <c r="B69" s="1384"/>
      <c r="C69" s="1377"/>
      <c r="D69" s="1759" t="s">
        <v>408</v>
      </c>
      <c r="E69" s="1388" t="s">
        <v>51</v>
      </c>
      <c r="F69" s="1768"/>
      <c r="G69" s="76"/>
      <c r="H69" s="118"/>
      <c r="I69" s="320"/>
      <c r="J69" s="118"/>
      <c r="K69" s="102"/>
      <c r="L69" s="320"/>
      <c r="M69" s="118"/>
      <c r="N69" s="102"/>
      <c r="O69" s="320"/>
      <c r="P69" s="74"/>
      <c r="Q69" s="1511" t="s">
        <v>50</v>
      </c>
      <c r="R69" s="741">
        <v>1</v>
      </c>
      <c r="S69" s="741"/>
      <c r="T69" s="1458"/>
      <c r="U69" s="1212"/>
    </row>
    <row r="70" spans="1:21" ht="27" customHeight="1" x14ac:dyDescent="0.2">
      <c r="A70" s="1371"/>
      <c r="B70" s="1384"/>
      <c r="C70" s="1377"/>
      <c r="D70" s="1718"/>
      <c r="E70" s="1041"/>
      <c r="F70" s="1768"/>
      <c r="G70" s="71" t="s">
        <v>49</v>
      </c>
      <c r="H70" s="188">
        <v>40</v>
      </c>
      <c r="I70" s="51">
        <v>40</v>
      </c>
      <c r="J70" s="188"/>
      <c r="K70" s="105"/>
      <c r="L70" s="51"/>
      <c r="M70" s="188"/>
      <c r="N70" s="105"/>
      <c r="O70" s="51"/>
      <c r="P70" s="232"/>
      <c r="Q70" s="1515" t="s">
        <v>409</v>
      </c>
      <c r="R70" s="769"/>
      <c r="S70" s="769"/>
      <c r="T70" s="799">
        <v>100</v>
      </c>
      <c r="U70" s="1212"/>
    </row>
    <row r="71" spans="1:21" ht="15.75" customHeight="1" thickBot="1" x14ac:dyDescent="0.25">
      <c r="A71" s="83"/>
      <c r="B71" s="1419"/>
      <c r="C71" s="114"/>
      <c r="D71" s="1194"/>
      <c r="E71" s="1195"/>
      <c r="F71" s="1196"/>
      <c r="G71" s="174" t="s">
        <v>8</v>
      </c>
      <c r="H71" s="252">
        <f>SUM(H55:H70)</f>
        <v>3128.9</v>
      </c>
      <c r="I71" s="1498">
        <f>SUM(I55:I70)</f>
        <v>3128.9</v>
      </c>
      <c r="J71" s="530"/>
      <c r="K71" s="252">
        <f>SUM(K55:K70)</f>
        <v>2952.2</v>
      </c>
      <c r="L71" s="1498">
        <f>SUM(L55:L70)</f>
        <v>2952.2</v>
      </c>
      <c r="M71" s="252"/>
      <c r="N71" s="291">
        <f>SUM(N55:N70)</f>
        <v>3320.3</v>
      </c>
      <c r="O71" s="1498">
        <f>SUM(O55:O70)</f>
        <v>3320.3</v>
      </c>
      <c r="P71" s="530"/>
      <c r="Q71" s="1518"/>
      <c r="R71" s="1198"/>
      <c r="S71" s="1199"/>
      <c r="T71" s="1452"/>
      <c r="U71" s="1200"/>
    </row>
    <row r="72" spans="1:21" ht="33" customHeight="1" x14ac:dyDescent="0.2">
      <c r="A72" s="1416" t="s">
        <v>7</v>
      </c>
      <c r="B72" s="395" t="s">
        <v>7</v>
      </c>
      <c r="C72" s="1402" t="s">
        <v>37</v>
      </c>
      <c r="D72" s="129" t="s">
        <v>55</v>
      </c>
      <c r="E72" s="133" t="s">
        <v>98</v>
      </c>
      <c r="F72" s="1058"/>
      <c r="G72" s="79"/>
      <c r="H72" s="519"/>
      <c r="I72" s="586"/>
      <c r="J72" s="519"/>
      <c r="K72" s="585"/>
      <c r="L72" s="586"/>
      <c r="M72" s="519"/>
      <c r="N72" s="585"/>
      <c r="O72" s="586"/>
      <c r="P72" s="1501"/>
      <c r="Q72" s="1533"/>
      <c r="R72" s="34"/>
      <c r="S72" s="34"/>
      <c r="T72" s="1461"/>
      <c r="U72" s="1494"/>
    </row>
    <row r="73" spans="1:21" ht="15" customHeight="1" x14ac:dyDescent="0.2">
      <c r="A73" s="1371"/>
      <c r="B73" s="1384"/>
      <c r="C73" s="1375"/>
      <c r="D73" s="1741" t="s">
        <v>65</v>
      </c>
      <c r="E73" s="1762" t="s">
        <v>51</v>
      </c>
      <c r="F73" s="1788">
        <v>5</v>
      </c>
      <c r="G73" s="68" t="s">
        <v>112</v>
      </c>
      <c r="H73" s="153">
        <v>500</v>
      </c>
      <c r="I73" s="60">
        <v>500</v>
      </c>
      <c r="J73" s="153"/>
      <c r="K73" s="106">
        <v>200</v>
      </c>
      <c r="L73" s="60">
        <v>200</v>
      </c>
      <c r="M73" s="153"/>
      <c r="N73" s="106">
        <v>700</v>
      </c>
      <c r="O73" s="60">
        <v>700</v>
      </c>
      <c r="P73" s="273"/>
      <c r="Q73" s="1994" t="s">
        <v>410</v>
      </c>
      <c r="R73" s="1409">
        <v>20</v>
      </c>
      <c r="S73" s="1409">
        <v>50</v>
      </c>
      <c r="T73" s="1459">
        <v>100</v>
      </c>
      <c r="U73" s="370"/>
    </row>
    <row r="74" spans="1:21" ht="14.25" customHeight="1" x14ac:dyDescent="0.2">
      <c r="A74" s="1371"/>
      <c r="B74" s="1384"/>
      <c r="C74" s="1375"/>
      <c r="D74" s="1741"/>
      <c r="E74" s="1762"/>
      <c r="F74" s="1788"/>
      <c r="G74" s="76" t="s">
        <v>29</v>
      </c>
      <c r="H74" s="118">
        <v>400</v>
      </c>
      <c r="I74" s="320">
        <v>400</v>
      </c>
      <c r="J74" s="118"/>
      <c r="K74" s="102">
        <v>1500</v>
      </c>
      <c r="L74" s="320">
        <v>1500</v>
      </c>
      <c r="M74" s="118"/>
      <c r="N74" s="102">
        <v>2602.8000000000002</v>
      </c>
      <c r="O74" s="320">
        <v>2602.8000000000002</v>
      </c>
      <c r="P74" s="74"/>
      <c r="Q74" s="1995"/>
      <c r="R74" s="397"/>
      <c r="S74" s="397"/>
      <c r="T74" s="459"/>
      <c r="U74" s="370"/>
    </row>
    <row r="75" spans="1:21" ht="14.25" customHeight="1" x14ac:dyDescent="0.2">
      <c r="A75" s="1371"/>
      <c r="B75" s="1384"/>
      <c r="C75" s="1375"/>
      <c r="D75" s="1741"/>
      <c r="E75" s="1762"/>
      <c r="F75" s="1788"/>
      <c r="G75" s="76" t="s">
        <v>52</v>
      </c>
      <c r="H75" s="118">
        <v>993.4</v>
      </c>
      <c r="I75" s="320">
        <v>993.4</v>
      </c>
      <c r="J75" s="118"/>
      <c r="K75" s="102">
        <v>1000</v>
      </c>
      <c r="L75" s="320">
        <v>1000</v>
      </c>
      <c r="M75" s="118"/>
      <c r="N75" s="102"/>
      <c r="O75" s="320"/>
      <c r="P75" s="74"/>
      <c r="Q75" s="1996"/>
      <c r="R75" s="397"/>
      <c r="S75" s="397"/>
      <c r="T75" s="459"/>
      <c r="U75" s="370"/>
    </row>
    <row r="76" spans="1:21" ht="15" customHeight="1" x14ac:dyDescent="0.2">
      <c r="A76" s="1371"/>
      <c r="B76" s="1384"/>
      <c r="C76" s="1375"/>
      <c r="D76" s="1741"/>
      <c r="E76" s="1762"/>
      <c r="F76" s="1788"/>
      <c r="G76" s="75" t="s">
        <v>49</v>
      </c>
      <c r="H76" s="188">
        <v>3.3</v>
      </c>
      <c r="I76" s="51">
        <v>3.3</v>
      </c>
      <c r="J76" s="188"/>
      <c r="K76" s="105"/>
      <c r="L76" s="51"/>
      <c r="M76" s="188"/>
      <c r="N76" s="105"/>
      <c r="O76" s="51"/>
      <c r="P76" s="232"/>
      <c r="Q76" s="1997"/>
      <c r="R76" s="25"/>
      <c r="S76" s="25"/>
      <c r="T76" s="462"/>
      <c r="U76" s="370"/>
    </row>
    <row r="77" spans="1:21" ht="18" customHeight="1" x14ac:dyDescent="0.2">
      <c r="A77" s="1714"/>
      <c r="B77" s="1764"/>
      <c r="C77" s="1716"/>
      <c r="D77" s="1752" t="s">
        <v>367</v>
      </c>
      <c r="E77" s="1785" t="s">
        <v>51</v>
      </c>
      <c r="F77" s="1766"/>
      <c r="G77" s="76" t="s">
        <v>112</v>
      </c>
      <c r="H77" s="118"/>
      <c r="I77" s="320"/>
      <c r="J77" s="118"/>
      <c r="K77" s="102"/>
      <c r="L77" s="320"/>
      <c r="M77" s="118"/>
      <c r="N77" s="102">
        <v>400</v>
      </c>
      <c r="O77" s="320">
        <v>400</v>
      </c>
      <c r="P77" s="74"/>
      <c r="Q77" s="1990" t="s">
        <v>411</v>
      </c>
      <c r="R77" s="397"/>
      <c r="S77" s="397"/>
      <c r="T77" s="459">
        <v>35</v>
      </c>
      <c r="U77" s="370"/>
    </row>
    <row r="78" spans="1:21" ht="13.5" customHeight="1" x14ac:dyDescent="0.2">
      <c r="A78" s="1714"/>
      <c r="B78" s="1764"/>
      <c r="C78" s="1716"/>
      <c r="D78" s="1741"/>
      <c r="E78" s="1786"/>
      <c r="F78" s="1787"/>
      <c r="G78" s="71"/>
      <c r="H78" s="188"/>
      <c r="I78" s="51"/>
      <c r="J78" s="188"/>
      <c r="K78" s="105"/>
      <c r="L78" s="51"/>
      <c r="M78" s="188"/>
      <c r="N78" s="105"/>
      <c r="O78" s="51"/>
      <c r="P78" s="232"/>
      <c r="Q78" s="1991"/>
      <c r="R78" s="397"/>
      <c r="S78" s="397"/>
      <c r="T78" s="459"/>
      <c r="U78" s="370"/>
    </row>
    <row r="79" spans="1:21" ht="14.25" customHeight="1" x14ac:dyDescent="0.2">
      <c r="A79" s="1714"/>
      <c r="B79" s="1764"/>
      <c r="C79" s="1716"/>
      <c r="D79" s="1752" t="s">
        <v>369</v>
      </c>
      <c r="E79" s="1785" t="s">
        <v>51</v>
      </c>
      <c r="F79" s="1795">
        <v>6</v>
      </c>
      <c r="G79" s="43" t="s">
        <v>29</v>
      </c>
      <c r="H79" s="118"/>
      <c r="I79" s="320"/>
      <c r="J79" s="118"/>
      <c r="K79" s="102">
        <v>10</v>
      </c>
      <c r="L79" s="320">
        <v>10</v>
      </c>
      <c r="M79" s="118"/>
      <c r="N79" s="102">
        <v>12</v>
      </c>
      <c r="O79" s="320">
        <v>12</v>
      </c>
      <c r="P79" s="74"/>
      <c r="Q79" s="1532" t="s">
        <v>50</v>
      </c>
      <c r="R79" s="1409"/>
      <c r="S79" s="1409">
        <v>1</v>
      </c>
      <c r="T79" s="1459"/>
      <c r="U79" s="370"/>
    </row>
    <row r="80" spans="1:21" ht="21" customHeight="1" x14ac:dyDescent="0.2">
      <c r="A80" s="1714"/>
      <c r="B80" s="1764"/>
      <c r="C80" s="1716"/>
      <c r="D80" s="1741"/>
      <c r="E80" s="1786"/>
      <c r="F80" s="1795"/>
      <c r="G80" s="76"/>
      <c r="H80" s="118"/>
      <c r="I80" s="320"/>
      <c r="J80" s="118"/>
      <c r="K80" s="102"/>
      <c r="L80" s="320"/>
      <c r="M80" s="118"/>
      <c r="N80" s="102"/>
      <c r="O80" s="320"/>
      <c r="P80" s="74"/>
      <c r="Q80" s="1992" t="s">
        <v>207</v>
      </c>
      <c r="R80" s="397"/>
      <c r="S80" s="397">
        <v>50</v>
      </c>
      <c r="T80" s="459">
        <v>100</v>
      </c>
      <c r="U80" s="370"/>
    </row>
    <row r="81" spans="1:21" ht="18.75" customHeight="1" x14ac:dyDescent="0.2">
      <c r="A81" s="1714"/>
      <c r="B81" s="1764"/>
      <c r="C81" s="1716"/>
      <c r="D81" s="1741"/>
      <c r="E81" s="1786"/>
      <c r="F81" s="1795"/>
      <c r="G81" s="71"/>
      <c r="H81" s="188"/>
      <c r="I81" s="51"/>
      <c r="J81" s="188"/>
      <c r="K81" s="105"/>
      <c r="L81" s="51"/>
      <c r="M81" s="188"/>
      <c r="N81" s="105"/>
      <c r="O81" s="51"/>
      <c r="P81" s="232"/>
      <c r="Q81" s="1993"/>
      <c r="R81" s="397"/>
      <c r="S81" s="397"/>
      <c r="T81" s="459"/>
      <c r="U81" s="370"/>
    </row>
    <row r="82" spans="1:21" ht="13.5" customHeight="1" thickBot="1" x14ac:dyDescent="0.25">
      <c r="A82" s="83"/>
      <c r="B82" s="1419"/>
      <c r="C82" s="114"/>
      <c r="D82" s="1194"/>
      <c r="E82" s="1195"/>
      <c r="F82" s="1196"/>
      <c r="G82" s="174" t="s">
        <v>8</v>
      </c>
      <c r="H82" s="252">
        <f>SUM(H73:H81)</f>
        <v>1896.7</v>
      </c>
      <c r="I82" s="1498">
        <f>SUM(I73:I81)</f>
        <v>1896.7</v>
      </c>
      <c r="J82" s="530"/>
      <c r="K82" s="252">
        <f t="shared" ref="K82:O82" si="1">SUM(K73:K81)</f>
        <v>2710</v>
      </c>
      <c r="L82" s="1498">
        <f t="shared" ref="L82" si="2">SUM(L73:L81)</f>
        <v>2710</v>
      </c>
      <c r="M82" s="252"/>
      <c r="N82" s="291">
        <f t="shared" ref="N82" si="3">SUM(N73:N81)</f>
        <v>3714.8</v>
      </c>
      <c r="O82" s="1498">
        <f t="shared" si="1"/>
        <v>3714.8</v>
      </c>
      <c r="P82" s="530"/>
      <c r="Q82" s="1518"/>
      <c r="R82" s="1198"/>
      <c r="S82" s="1199"/>
      <c r="T82" s="1452"/>
      <c r="U82" s="1200"/>
    </row>
    <row r="83" spans="1:21" ht="13.5" customHeight="1" x14ac:dyDescent="0.2">
      <c r="A83" s="1416" t="s">
        <v>7</v>
      </c>
      <c r="B83" s="395" t="s">
        <v>7</v>
      </c>
      <c r="C83" s="1402" t="s">
        <v>38</v>
      </c>
      <c r="D83" s="1792" t="s">
        <v>106</v>
      </c>
      <c r="E83" s="1796" t="s">
        <v>95</v>
      </c>
      <c r="F83" s="1420" t="s">
        <v>47</v>
      </c>
      <c r="G83" s="253" t="s">
        <v>29</v>
      </c>
      <c r="H83" s="309">
        <f>678.6+123.9</f>
        <v>802.5</v>
      </c>
      <c r="I83" s="250">
        <f>678.6+123.9</f>
        <v>802.5</v>
      </c>
      <c r="J83" s="309"/>
      <c r="K83" s="308">
        <v>3201.4</v>
      </c>
      <c r="L83" s="250">
        <v>3201.4</v>
      </c>
      <c r="M83" s="309"/>
      <c r="N83" s="308">
        <v>5442.8</v>
      </c>
      <c r="O83" s="250">
        <v>5442.8</v>
      </c>
      <c r="P83" s="528"/>
      <c r="Q83" s="1534"/>
      <c r="R83" s="515"/>
      <c r="S83" s="515"/>
      <c r="T83" s="1462"/>
      <c r="U83" s="1057"/>
    </row>
    <row r="84" spans="1:21" ht="13.5" customHeight="1" x14ac:dyDescent="0.2">
      <c r="A84" s="1371"/>
      <c r="B84" s="1384"/>
      <c r="C84" s="1375"/>
      <c r="D84" s="1793"/>
      <c r="E84" s="1797"/>
      <c r="F84" s="1377"/>
      <c r="G84" s="76" t="s">
        <v>66</v>
      </c>
      <c r="H84" s="1361">
        <f>577+1360.5</f>
        <v>1937.5</v>
      </c>
      <c r="I84" s="1499">
        <f>577+1360.5</f>
        <v>1937.5</v>
      </c>
      <c r="J84" s="1361"/>
      <c r="K84" s="102"/>
      <c r="L84" s="320"/>
      <c r="M84" s="118"/>
      <c r="N84" s="102"/>
      <c r="O84" s="320"/>
      <c r="P84" s="74"/>
      <c r="Q84" s="1426"/>
      <c r="R84" s="596"/>
      <c r="S84" s="596"/>
      <c r="T84" s="1463"/>
      <c r="U84" s="495"/>
    </row>
    <row r="85" spans="1:21" ht="15" customHeight="1" x14ac:dyDescent="0.2">
      <c r="A85" s="1371"/>
      <c r="B85" s="1384"/>
      <c r="C85" s="1375"/>
      <c r="D85" s="1794"/>
      <c r="E85" s="1773"/>
      <c r="F85" s="1377"/>
      <c r="G85" s="76" t="s">
        <v>112</v>
      </c>
      <c r="H85" s="118">
        <v>700</v>
      </c>
      <c r="I85" s="320">
        <v>700</v>
      </c>
      <c r="J85" s="118"/>
      <c r="K85" s="102">
        <v>1900</v>
      </c>
      <c r="L85" s="320">
        <v>1900</v>
      </c>
      <c r="M85" s="118"/>
      <c r="N85" s="102">
        <v>2000</v>
      </c>
      <c r="O85" s="320">
        <v>2000</v>
      </c>
      <c r="P85" s="74"/>
      <c r="Q85" s="1426"/>
      <c r="R85" s="596"/>
      <c r="S85" s="596"/>
      <c r="T85" s="1463"/>
      <c r="U85" s="495"/>
    </row>
    <row r="86" spans="1:21" ht="14.25" customHeight="1" x14ac:dyDescent="0.2">
      <c r="A86" s="1371"/>
      <c r="B86" s="1384"/>
      <c r="C86" s="1375"/>
      <c r="D86" s="1054"/>
      <c r="E86" s="1773"/>
      <c r="F86" s="1377"/>
      <c r="G86" s="75" t="s">
        <v>111</v>
      </c>
      <c r="H86" s="188"/>
      <c r="I86" s="51"/>
      <c r="J86" s="188"/>
      <c r="K86" s="105"/>
      <c r="L86" s="51"/>
      <c r="M86" s="188"/>
      <c r="N86" s="105"/>
      <c r="O86" s="51"/>
      <c r="P86" s="232"/>
      <c r="Q86" s="1517"/>
      <c r="R86" s="596"/>
      <c r="S86" s="596"/>
      <c r="T86" s="1463"/>
      <c r="U86" s="495"/>
    </row>
    <row r="87" spans="1:21" ht="18" customHeight="1" x14ac:dyDescent="0.2">
      <c r="A87" s="1371"/>
      <c r="B87" s="1384"/>
      <c r="C87" s="1375"/>
      <c r="D87" s="1752" t="s">
        <v>195</v>
      </c>
      <c r="E87" s="134" t="s">
        <v>51</v>
      </c>
      <c r="F87" s="1377"/>
      <c r="G87" s="76" t="s">
        <v>52</v>
      </c>
      <c r="H87" s="118">
        <v>300</v>
      </c>
      <c r="I87" s="320">
        <v>300</v>
      </c>
      <c r="J87" s="118"/>
      <c r="K87" s="102"/>
      <c r="L87" s="320"/>
      <c r="M87" s="118"/>
      <c r="N87" s="102">
        <v>1000</v>
      </c>
      <c r="O87" s="320">
        <v>1000</v>
      </c>
      <c r="P87" s="74"/>
      <c r="Q87" s="1987" t="s">
        <v>170</v>
      </c>
      <c r="R87" s="1409">
        <v>10</v>
      </c>
      <c r="S87" s="1409">
        <v>40</v>
      </c>
      <c r="T87" s="1459">
        <v>100</v>
      </c>
      <c r="U87" s="370"/>
    </row>
    <row r="88" spans="1:21" ht="18.75" customHeight="1" x14ac:dyDescent="0.2">
      <c r="A88" s="1371"/>
      <c r="B88" s="1384"/>
      <c r="C88" s="1377"/>
      <c r="D88" s="1741"/>
      <c r="E88" s="1446"/>
      <c r="F88" s="1377"/>
      <c r="G88" s="76"/>
      <c r="H88" s="118"/>
      <c r="I88" s="320"/>
      <c r="J88" s="118"/>
      <c r="K88" s="102"/>
      <c r="L88" s="320"/>
      <c r="M88" s="118"/>
      <c r="N88" s="102"/>
      <c r="O88" s="320"/>
      <c r="P88" s="74"/>
      <c r="Q88" s="1989"/>
      <c r="R88" s="397"/>
      <c r="S88" s="397"/>
      <c r="T88" s="459"/>
      <c r="U88" s="370"/>
    </row>
    <row r="89" spans="1:21" ht="16.5" customHeight="1" x14ac:dyDescent="0.2">
      <c r="A89" s="1371"/>
      <c r="B89" s="1384"/>
      <c r="C89" s="1377"/>
      <c r="D89" s="1809"/>
      <c r="E89" s="135"/>
      <c r="F89" s="1377"/>
      <c r="G89" s="76"/>
      <c r="H89" s="118"/>
      <c r="I89" s="320"/>
      <c r="J89" s="118"/>
      <c r="K89" s="102"/>
      <c r="L89" s="320"/>
      <c r="M89" s="118"/>
      <c r="N89" s="102"/>
      <c r="O89" s="320"/>
      <c r="P89" s="74"/>
      <c r="Q89" s="1535"/>
      <c r="R89" s="25"/>
      <c r="S89" s="25"/>
      <c r="T89" s="462"/>
      <c r="U89" s="370"/>
    </row>
    <row r="90" spans="1:21" ht="27.75" customHeight="1" x14ac:dyDescent="0.2">
      <c r="A90" s="1371"/>
      <c r="B90" s="1384"/>
      <c r="C90" s="1375"/>
      <c r="D90" s="1752" t="s">
        <v>412</v>
      </c>
      <c r="E90" s="134" t="s">
        <v>51</v>
      </c>
      <c r="F90" s="1377"/>
      <c r="G90" s="76"/>
      <c r="H90" s="118"/>
      <c r="I90" s="320"/>
      <c r="J90" s="118"/>
      <c r="K90" s="102"/>
      <c r="L90" s="320"/>
      <c r="M90" s="118"/>
      <c r="N90" s="102"/>
      <c r="O90" s="320"/>
      <c r="P90" s="74"/>
      <c r="Q90" s="1511" t="s">
        <v>413</v>
      </c>
      <c r="R90" s="596">
        <v>90</v>
      </c>
      <c r="S90" s="596">
        <v>100</v>
      </c>
      <c r="T90" s="1463"/>
      <c r="U90" s="495"/>
    </row>
    <row r="91" spans="1:21" ht="12" customHeight="1" x14ac:dyDescent="0.2">
      <c r="A91" s="1371"/>
      <c r="B91" s="1384"/>
      <c r="C91" s="1375"/>
      <c r="D91" s="1811"/>
      <c r="E91" s="1394"/>
      <c r="F91" s="1377"/>
      <c r="G91" s="1210"/>
      <c r="H91" s="815"/>
      <c r="I91" s="813"/>
      <c r="J91" s="815"/>
      <c r="K91" s="102"/>
      <c r="L91" s="320"/>
      <c r="M91" s="118"/>
      <c r="N91" s="102"/>
      <c r="O91" s="320"/>
      <c r="P91" s="74"/>
      <c r="Q91" s="1535"/>
      <c r="R91" s="14"/>
      <c r="S91" s="14"/>
      <c r="T91" s="1464"/>
      <c r="U91" s="1550"/>
    </row>
    <row r="92" spans="1:21" ht="29.25" customHeight="1" x14ac:dyDescent="0.2">
      <c r="A92" s="1371"/>
      <c r="B92" s="1384"/>
      <c r="C92" s="1375"/>
      <c r="D92" s="1752" t="s">
        <v>370</v>
      </c>
      <c r="E92" s="1446" t="s">
        <v>51</v>
      </c>
      <c r="F92" s="1440"/>
      <c r="G92" s="76"/>
      <c r="H92" s="512"/>
      <c r="I92" s="582"/>
      <c r="J92" s="512"/>
      <c r="K92" s="102"/>
      <c r="L92" s="320"/>
      <c r="M92" s="118"/>
      <c r="N92" s="102"/>
      <c r="O92" s="320"/>
      <c r="P92" s="74"/>
      <c r="Q92" s="1536" t="s">
        <v>332</v>
      </c>
      <c r="R92" s="1134">
        <v>90</v>
      </c>
      <c r="S92" s="1134">
        <v>100</v>
      </c>
      <c r="T92" s="1465"/>
      <c r="U92" s="1549"/>
    </row>
    <row r="93" spans="1:21" ht="16.5" customHeight="1" x14ac:dyDescent="0.2">
      <c r="A93" s="1371"/>
      <c r="B93" s="1384"/>
      <c r="C93" s="1375"/>
      <c r="D93" s="1811"/>
      <c r="E93" s="1394"/>
      <c r="F93" s="1440"/>
      <c r="G93" s="82"/>
      <c r="H93" s="970"/>
      <c r="I93" s="1500"/>
      <c r="J93" s="970"/>
      <c r="K93" s="105"/>
      <c r="L93" s="51"/>
      <c r="M93" s="188"/>
      <c r="N93" s="105"/>
      <c r="O93" s="51"/>
      <c r="P93" s="232"/>
      <c r="Q93" s="1515"/>
      <c r="R93" s="596"/>
      <c r="S93" s="596"/>
      <c r="T93" s="1463"/>
      <c r="U93" s="495"/>
    </row>
    <row r="94" spans="1:21" ht="15.75" customHeight="1" thickBot="1" x14ac:dyDescent="0.25">
      <c r="A94" s="83"/>
      <c r="B94" s="1419"/>
      <c r="C94" s="114"/>
      <c r="D94" s="1194"/>
      <c r="E94" s="1195"/>
      <c r="F94" s="1196"/>
      <c r="G94" s="174" t="s">
        <v>8</v>
      </c>
      <c r="H94" s="252">
        <f>SUM(H83:H93)</f>
        <v>3740</v>
      </c>
      <c r="I94" s="1498">
        <f>SUM(I83:I93)</f>
        <v>3740</v>
      </c>
      <c r="J94" s="530"/>
      <c r="K94" s="252">
        <f>SUM(K83:K93)</f>
        <v>5101.3999999999996</v>
      </c>
      <c r="L94" s="1498">
        <f>SUM(L83:L93)</f>
        <v>5101.3999999999996</v>
      </c>
      <c r="M94" s="252"/>
      <c r="N94" s="291">
        <f>SUM(N83:N93)</f>
        <v>8442.7999999999993</v>
      </c>
      <c r="O94" s="1498">
        <f>SUM(O83:O93)</f>
        <v>8442.7999999999993</v>
      </c>
      <c r="P94" s="530"/>
      <c r="Q94" s="1518"/>
      <c r="R94" s="1198"/>
      <c r="S94" s="1199"/>
      <c r="T94" s="1452"/>
      <c r="U94" s="1200"/>
    </row>
    <row r="95" spans="1:21" ht="30" customHeight="1" x14ac:dyDescent="0.2">
      <c r="A95" s="1371" t="s">
        <v>7</v>
      </c>
      <c r="B95" s="1384" t="s">
        <v>7</v>
      </c>
      <c r="C95" s="1375" t="s">
        <v>39</v>
      </c>
      <c r="D95" s="296" t="s">
        <v>78</v>
      </c>
      <c r="E95" s="626" t="s">
        <v>100</v>
      </c>
      <c r="F95" s="1393" t="s">
        <v>47</v>
      </c>
      <c r="G95" s="92"/>
      <c r="H95" s="583"/>
      <c r="I95" s="584"/>
      <c r="J95" s="583"/>
      <c r="K95" s="589"/>
      <c r="L95" s="584"/>
      <c r="M95" s="583"/>
      <c r="N95" s="589"/>
      <c r="O95" s="584"/>
      <c r="P95" s="987"/>
      <c r="Q95" s="1537"/>
      <c r="R95" s="7"/>
      <c r="S95" s="64"/>
      <c r="T95" s="205"/>
      <c r="U95" s="1551"/>
    </row>
    <row r="96" spans="1:21" ht="15.75" customHeight="1" x14ac:dyDescent="0.2">
      <c r="A96" s="1371"/>
      <c r="B96" s="1384"/>
      <c r="C96" s="1375"/>
      <c r="D96" s="1752" t="s">
        <v>193</v>
      </c>
      <c r="E96" s="1041" t="s">
        <v>51</v>
      </c>
      <c r="F96" s="1377"/>
      <c r="G96" s="78" t="s">
        <v>29</v>
      </c>
      <c r="H96" s="118">
        <v>50</v>
      </c>
      <c r="I96" s="320">
        <v>50</v>
      </c>
      <c r="J96" s="118"/>
      <c r="K96" s="102"/>
      <c r="L96" s="320"/>
      <c r="M96" s="118"/>
      <c r="N96" s="102"/>
      <c r="O96" s="320"/>
      <c r="P96" s="74"/>
      <c r="Q96" s="1538" t="s">
        <v>50</v>
      </c>
      <c r="R96" s="769"/>
      <c r="S96" s="799">
        <v>1</v>
      </c>
      <c r="T96" s="1414"/>
      <c r="U96" s="370"/>
    </row>
    <row r="97" spans="1:21" ht="15.75" customHeight="1" x14ac:dyDescent="0.2">
      <c r="A97" s="1371"/>
      <c r="B97" s="1384"/>
      <c r="C97" s="1375"/>
      <c r="D97" s="1741"/>
      <c r="E97" s="1389"/>
      <c r="F97" s="1377"/>
      <c r="G97" s="71" t="s">
        <v>112</v>
      </c>
      <c r="H97" s="188"/>
      <c r="I97" s="51"/>
      <c r="J97" s="188"/>
      <c r="K97" s="105">
        <v>780</v>
      </c>
      <c r="L97" s="51">
        <v>780</v>
      </c>
      <c r="M97" s="188"/>
      <c r="N97" s="105"/>
      <c r="O97" s="320"/>
      <c r="P97" s="74"/>
      <c r="Q97" s="1426"/>
      <c r="R97" s="397"/>
      <c r="S97" s="459"/>
      <c r="T97" s="58"/>
      <c r="U97" s="370"/>
    </row>
    <row r="98" spans="1:21" ht="15" customHeight="1" x14ac:dyDescent="0.2">
      <c r="A98" s="1371"/>
      <c r="B98" s="1384"/>
      <c r="C98" s="1375"/>
      <c r="D98" s="1752" t="s">
        <v>380</v>
      </c>
      <c r="E98" s="1041" t="s">
        <v>51</v>
      </c>
      <c r="F98" s="1440"/>
      <c r="G98" s="78" t="s">
        <v>49</v>
      </c>
      <c r="H98" s="118">
        <v>30</v>
      </c>
      <c r="I98" s="320">
        <v>30</v>
      </c>
      <c r="J98" s="118"/>
      <c r="K98" s="102">
        <v>72.5</v>
      </c>
      <c r="L98" s="320">
        <v>72.5</v>
      </c>
      <c r="M98" s="118"/>
      <c r="N98" s="102"/>
      <c r="O98" s="60"/>
      <c r="P98" s="273"/>
      <c r="Q98" s="1539" t="s">
        <v>177</v>
      </c>
      <c r="R98" s="741">
        <v>1</v>
      </c>
      <c r="S98" s="839"/>
      <c r="T98" s="1491"/>
      <c r="U98" s="841"/>
    </row>
    <row r="99" spans="1:21" ht="15" customHeight="1" x14ac:dyDescent="0.2">
      <c r="A99" s="1371"/>
      <c r="B99" s="1384"/>
      <c r="C99" s="1375"/>
      <c r="D99" s="1741"/>
      <c r="E99" s="1041"/>
      <c r="F99" s="1440"/>
      <c r="G99" s="78"/>
      <c r="H99" s="118"/>
      <c r="I99" s="320"/>
      <c r="J99" s="118"/>
      <c r="K99" s="102"/>
      <c r="L99" s="320"/>
      <c r="M99" s="118"/>
      <c r="N99" s="102"/>
      <c r="O99" s="320"/>
      <c r="P99" s="74"/>
      <c r="Q99" s="1538" t="s">
        <v>50</v>
      </c>
      <c r="R99" s="769"/>
      <c r="S99" s="799">
        <v>1</v>
      </c>
      <c r="T99" s="1492"/>
      <c r="U99" s="841"/>
    </row>
    <row r="100" spans="1:21" ht="11.25" customHeight="1" x14ac:dyDescent="0.2">
      <c r="A100" s="1371"/>
      <c r="B100" s="1384"/>
      <c r="C100" s="1375"/>
      <c r="D100" s="1808"/>
      <c r="E100" s="1041"/>
      <c r="F100" s="1440"/>
      <c r="G100" s="71"/>
      <c r="H100" s="188"/>
      <c r="I100" s="51"/>
      <c r="J100" s="188"/>
      <c r="K100" s="105"/>
      <c r="L100" s="51"/>
      <c r="M100" s="188"/>
      <c r="N100" s="105"/>
      <c r="O100" s="51"/>
      <c r="P100" s="232"/>
      <c r="Q100" s="1538"/>
      <c r="R100" s="769"/>
      <c r="S100" s="799"/>
      <c r="T100" s="771"/>
      <c r="U100" s="1212"/>
    </row>
    <row r="101" spans="1:21" ht="15.75" customHeight="1" thickBot="1" x14ac:dyDescent="0.25">
      <c r="A101" s="83"/>
      <c r="B101" s="1419"/>
      <c r="C101" s="114"/>
      <c r="D101" s="1194"/>
      <c r="E101" s="1195"/>
      <c r="F101" s="1196"/>
      <c r="G101" s="174" t="s">
        <v>8</v>
      </c>
      <c r="H101" s="252">
        <f>SUM(H96:H100)</f>
        <v>80</v>
      </c>
      <c r="I101" s="1498">
        <f>SUM(I96:I100)</f>
        <v>80</v>
      </c>
      <c r="J101" s="530"/>
      <c r="K101" s="252">
        <f t="shared" ref="K101:O101" si="4">SUM(K96:K100)</f>
        <v>852.5</v>
      </c>
      <c r="L101" s="1498">
        <f t="shared" ref="L101" si="5">SUM(L96:L100)</f>
        <v>852.5</v>
      </c>
      <c r="M101" s="252"/>
      <c r="N101" s="291">
        <f t="shared" ref="N101" si="6">SUM(N96:N100)</f>
        <v>0</v>
      </c>
      <c r="O101" s="1498">
        <f t="shared" si="4"/>
        <v>0</v>
      </c>
      <c r="P101" s="530"/>
      <c r="Q101" s="1518"/>
      <c r="R101" s="1198"/>
      <c r="S101" s="1199"/>
      <c r="T101" s="1452"/>
      <c r="U101" s="1200"/>
    </row>
    <row r="102" spans="1:21" ht="16.5" customHeight="1" x14ac:dyDescent="0.2">
      <c r="A102" s="1371" t="s">
        <v>7</v>
      </c>
      <c r="B102" s="1384" t="s">
        <v>7</v>
      </c>
      <c r="C102" s="311" t="s">
        <v>40</v>
      </c>
      <c r="D102" s="1812" t="s">
        <v>386</v>
      </c>
      <c r="E102" s="532"/>
      <c r="F102" s="1420" t="s">
        <v>47</v>
      </c>
      <c r="G102" s="253" t="s">
        <v>29</v>
      </c>
      <c r="H102" s="118">
        <v>28</v>
      </c>
      <c r="I102" s="320">
        <v>28</v>
      </c>
      <c r="J102" s="118"/>
      <c r="K102" s="308">
        <v>28</v>
      </c>
      <c r="L102" s="250">
        <v>28</v>
      </c>
      <c r="M102" s="309"/>
      <c r="N102" s="308">
        <v>28</v>
      </c>
      <c r="O102" s="250">
        <v>28</v>
      </c>
      <c r="P102" s="528"/>
      <c r="Q102" s="1528"/>
      <c r="R102" s="399"/>
      <c r="S102" s="399"/>
      <c r="T102" s="1283"/>
      <c r="U102" s="1214"/>
    </row>
    <row r="103" spans="1:21" ht="19.5" customHeight="1" x14ac:dyDescent="0.2">
      <c r="A103" s="1371"/>
      <c r="B103" s="1384"/>
      <c r="C103" s="311"/>
      <c r="D103" s="1813"/>
      <c r="E103" s="1425"/>
      <c r="F103" s="1377"/>
      <c r="G103" s="75" t="s">
        <v>112</v>
      </c>
      <c r="H103" s="188">
        <v>3</v>
      </c>
      <c r="I103" s="51">
        <v>3</v>
      </c>
      <c r="J103" s="188"/>
      <c r="K103" s="105">
        <v>3</v>
      </c>
      <c r="L103" s="51">
        <v>3</v>
      </c>
      <c r="M103" s="188"/>
      <c r="N103" s="105">
        <v>3</v>
      </c>
      <c r="O103" s="320">
        <v>3</v>
      </c>
      <c r="P103" s="74"/>
      <c r="Q103" s="1519"/>
      <c r="R103" s="25"/>
      <c r="S103" s="25"/>
      <c r="T103" s="58"/>
      <c r="U103" s="26"/>
    </row>
    <row r="104" spans="1:21" ht="11.25" customHeight="1" x14ac:dyDescent="0.2">
      <c r="A104" s="1371"/>
      <c r="B104" s="1384"/>
      <c r="C104" s="112"/>
      <c r="D104" s="650" t="s">
        <v>94</v>
      </c>
      <c r="E104" s="1425"/>
      <c r="F104" s="1377"/>
      <c r="G104" s="76"/>
      <c r="H104" s="118"/>
      <c r="I104" s="320"/>
      <c r="J104" s="118"/>
      <c r="K104" s="102"/>
      <c r="L104" s="320"/>
      <c r="M104" s="118"/>
      <c r="N104" s="102"/>
      <c r="O104" s="60"/>
      <c r="P104" s="273"/>
      <c r="Q104" s="1987" t="s">
        <v>202</v>
      </c>
      <c r="R104" s="769">
        <v>100</v>
      </c>
      <c r="S104" s="769">
        <v>100</v>
      </c>
      <c r="T104" s="799">
        <v>100</v>
      </c>
      <c r="U104" s="1212"/>
    </row>
    <row r="105" spans="1:21" ht="7.5" customHeight="1" x14ac:dyDescent="0.2">
      <c r="A105" s="1371"/>
      <c r="B105" s="1384"/>
      <c r="C105" s="112"/>
      <c r="D105" s="183"/>
      <c r="E105" s="1425"/>
      <c r="F105" s="1377"/>
      <c r="G105" s="76"/>
      <c r="H105" s="118"/>
      <c r="I105" s="320"/>
      <c r="J105" s="118"/>
      <c r="K105" s="102"/>
      <c r="L105" s="320"/>
      <c r="M105" s="118"/>
      <c r="N105" s="102"/>
      <c r="O105" s="320"/>
      <c r="P105" s="74"/>
      <c r="Q105" s="1987"/>
      <c r="R105" s="769"/>
      <c r="S105" s="769"/>
      <c r="T105" s="799"/>
      <c r="U105" s="1212"/>
    </row>
    <row r="106" spans="1:21" s="9" customFormat="1" ht="39" customHeight="1" x14ac:dyDescent="0.2">
      <c r="A106" s="1371"/>
      <c r="B106" s="1384"/>
      <c r="C106" s="1375"/>
      <c r="D106" s="897" t="s">
        <v>85</v>
      </c>
      <c r="E106" s="354"/>
      <c r="F106" s="1393"/>
      <c r="G106" s="233"/>
      <c r="H106" s="520"/>
      <c r="I106" s="594"/>
      <c r="J106" s="520"/>
      <c r="K106" s="1508"/>
      <c r="L106" s="594"/>
      <c r="M106" s="520"/>
      <c r="N106" s="1508"/>
      <c r="O106" s="594"/>
      <c r="P106" s="593"/>
      <c r="Q106" s="1988"/>
      <c r="R106" s="743"/>
      <c r="S106" s="743"/>
      <c r="T106" s="1466"/>
      <c r="U106" s="1495"/>
    </row>
    <row r="107" spans="1:21" ht="15" customHeight="1" thickBot="1" x14ac:dyDescent="0.25">
      <c r="A107" s="1417"/>
      <c r="B107" s="394"/>
      <c r="C107" s="1421"/>
      <c r="D107" s="1213"/>
      <c r="E107" s="1195"/>
      <c r="F107" s="1196"/>
      <c r="G107" s="108" t="s">
        <v>8</v>
      </c>
      <c r="H107" s="252">
        <f>SUM(H102:H106)</f>
        <v>31</v>
      </c>
      <c r="I107" s="1498">
        <f>SUM(I102:I106)</f>
        <v>31</v>
      </c>
      <c r="J107" s="252"/>
      <c r="K107" s="291">
        <f t="shared" ref="K107:O107" si="7">SUM(K102:K106)</f>
        <v>31</v>
      </c>
      <c r="L107" s="1498">
        <f t="shared" ref="L107" si="8">SUM(L102:L106)</f>
        <v>31</v>
      </c>
      <c r="M107" s="252"/>
      <c r="N107" s="291">
        <f t="shared" ref="N107" si="9">SUM(N102:N106)</f>
        <v>31</v>
      </c>
      <c r="O107" s="1498">
        <f t="shared" si="7"/>
        <v>31</v>
      </c>
      <c r="P107" s="530"/>
      <c r="Q107" s="1518"/>
      <c r="R107" s="1198"/>
      <c r="S107" s="1199"/>
      <c r="T107" s="1452"/>
      <c r="U107" s="1200"/>
    </row>
    <row r="108" spans="1:21" ht="14.25" customHeight="1" thickBot="1" x14ac:dyDescent="0.25">
      <c r="A108" s="94" t="s">
        <v>7</v>
      </c>
      <c r="B108" s="396" t="s">
        <v>7</v>
      </c>
      <c r="C108" s="1799" t="s">
        <v>10</v>
      </c>
      <c r="D108" s="1800"/>
      <c r="E108" s="1800"/>
      <c r="F108" s="1800"/>
      <c r="G108" s="1801"/>
      <c r="H108" s="522">
        <f>H107+H101+H94+H82+H71+H54+H38</f>
        <v>12502.7</v>
      </c>
      <c r="I108" s="95">
        <f>I107+I101+I94+I82+I71+I54+I38</f>
        <v>12502.7</v>
      </c>
      <c r="J108" s="163"/>
      <c r="K108" s="522">
        <f t="shared" ref="K108:P108" si="10">K107+K101+K94+K82+K71+K54+K38</f>
        <v>17408.7</v>
      </c>
      <c r="L108" s="95">
        <f t="shared" si="10"/>
        <v>17433.7</v>
      </c>
      <c r="M108" s="95">
        <f t="shared" si="10"/>
        <v>25</v>
      </c>
      <c r="N108" s="522">
        <f t="shared" si="10"/>
        <v>19381.400000000001</v>
      </c>
      <c r="O108" s="95">
        <f t="shared" si="10"/>
        <v>19706.400000000001</v>
      </c>
      <c r="P108" s="95">
        <f t="shared" si="10"/>
        <v>325</v>
      </c>
      <c r="Q108" s="1406"/>
      <c r="R108" s="1447"/>
      <c r="S108" s="1447"/>
      <c r="T108" s="1447"/>
      <c r="U108" s="1407"/>
    </row>
    <row r="109" spans="1:21" ht="14.25" customHeight="1" thickBot="1" x14ac:dyDescent="0.25">
      <c r="A109" s="94" t="s">
        <v>7</v>
      </c>
      <c r="B109" s="396" t="s">
        <v>9</v>
      </c>
      <c r="C109" s="1802" t="s">
        <v>36</v>
      </c>
      <c r="D109" s="1802"/>
      <c r="E109" s="1802"/>
      <c r="F109" s="1802"/>
      <c r="G109" s="1802"/>
      <c r="H109" s="1803"/>
      <c r="I109" s="1803"/>
      <c r="J109" s="1803"/>
      <c r="K109" s="1803"/>
      <c r="L109" s="1803"/>
      <c r="M109" s="1803"/>
      <c r="N109" s="1803"/>
      <c r="O109" s="1803"/>
      <c r="P109" s="1803"/>
      <c r="Q109" s="1802"/>
      <c r="R109" s="1804"/>
      <c r="S109" s="1804"/>
      <c r="T109" s="1804"/>
      <c r="U109" s="1805"/>
    </row>
    <row r="110" spans="1:21" ht="12.75" customHeight="1" x14ac:dyDescent="0.2">
      <c r="A110" s="1416" t="s">
        <v>7</v>
      </c>
      <c r="B110" s="395" t="s">
        <v>9</v>
      </c>
      <c r="C110" s="1402" t="s">
        <v>7</v>
      </c>
      <c r="D110" s="312" t="s">
        <v>61</v>
      </c>
      <c r="E110" s="1807" t="s">
        <v>130</v>
      </c>
      <c r="F110" s="1230">
        <v>6</v>
      </c>
      <c r="G110" s="308" t="s">
        <v>29</v>
      </c>
      <c r="H110" s="308">
        <v>3973.2</v>
      </c>
      <c r="I110" s="250">
        <v>3973.2</v>
      </c>
      <c r="J110" s="309"/>
      <c r="K110" s="308">
        <v>5078.1000000000004</v>
      </c>
      <c r="L110" s="250">
        <v>5078.1000000000004</v>
      </c>
      <c r="M110" s="528"/>
      <c r="N110" s="309">
        <v>5079.6000000000004</v>
      </c>
      <c r="O110" s="250">
        <v>5079.6000000000004</v>
      </c>
      <c r="P110" s="309"/>
      <c r="Q110" s="1061"/>
      <c r="R110" s="1062"/>
      <c r="S110" s="1062"/>
      <c r="T110" s="1467"/>
      <c r="U110" s="1547"/>
    </row>
    <row r="111" spans="1:21" ht="12.75" customHeight="1" x14ac:dyDescent="0.2">
      <c r="A111" s="1371"/>
      <c r="B111" s="1384"/>
      <c r="C111" s="1375"/>
      <c r="D111" s="533"/>
      <c r="E111" s="1773"/>
      <c r="F111" s="1377"/>
      <c r="G111" s="102" t="s">
        <v>74</v>
      </c>
      <c r="H111" s="102">
        <v>547.4</v>
      </c>
      <c r="I111" s="320">
        <v>547.4</v>
      </c>
      <c r="J111" s="118"/>
      <c r="K111" s="102">
        <v>248.7</v>
      </c>
      <c r="L111" s="320">
        <v>248.7</v>
      </c>
      <c r="M111" s="74"/>
      <c r="N111" s="118">
        <v>248.7</v>
      </c>
      <c r="O111" s="320">
        <v>248.7</v>
      </c>
      <c r="P111" s="118"/>
      <c r="Q111" s="230"/>
      <c r="R111" s="228"/>
      <c r="S111" s="228"/>
      <c r="T111" s="984"/>
      <c r="U111" s="1113"/>
    </row>
    <row r="112" spans="1:21" ht="12.75" customHeight="1" x14ac:dyDescent="0.2">
      <c r="A112" s="1371"/>
      <c r="B112" s="1384"/>
      <c r="C112" s="1375"/>
      <c r="D112" s="533"/>
      <c r="E112" s="1773"/>
      <c r="F112" s="1377"/>
      <c r="G112" s="102" t="s">
        <v>81</v>
      </c>
      <c r="H112" s="102">
        <v>216.1</v>
      </c>
      <c r="I112" s="320">
        <v>216.1</v>
      </c>
      <c r="J112" s="118"/>
      <c r="K112" s="102">
        <f t="shared" ref="K112:O112" si="11">K120+K131</f>
        <v>0</v>
      </c>
      <c r="L112" s="320">
        <f t="shared" ref="L112" si="12">L120+L131</f>
        <v>0</v>
      </c>
      <c r="M112" s="74"/>
      <c r="N112" s="118">
        <f t="shared" ref="N112" si="13">N120+N131</f>
        <v>0</v>
      </c>
      <c r="O112" s="320">
        <f t="shared" si="11"/>
        <v>0</v>
      </c>
      <c r="P112" s="118"/>
      <c r="Q112" s="230"/>
      <c r="R112" s="228"/>
      <c r="S112" s="228"/>
      <c r="T112" s="984"/>
      <c r="U112" s="1113"/>
    </row>
    <row r="113" spans="1:24" ht="12.75" customHeight="1" x14ac:dyDescent="0.2">
      <c r="A113" s="1371"/>
      <c r="B113" s="1384"/>
      <c r="C113" s="1375"/>
      <c r="D113" s="534"/>
      <c r="E113" s="1064"/>
      <c r="F113" s="1440"/>
      <c r="G113" s="105" t="s">
        <v>66</v>
      </c>
      <c r="H113" s="105">
        <v>1150</v>
      </c>
      <c r="I113" s="51">
        <v>1150</v>
      </c>
      <c r="J113" s="188"/>
      <c r="K113" s="284"/>
      <c r="L113" s="283"/>
      <c r="M113" s="285"/>
      <c r="N113" s="985"/>
      <c r="O113" s="283"/>
      <c r="P113" s="985"/>
      <c r="Q113" s="284"/>
      <c r="R113" s="283"/>
      <c r="S113" s="283"/>
      <c r="T113" s="985"/>
      <c r="U113" s="1548"/>
    </row>
    <row r="114" spans="1:24" ht="14.25" customHeight="1" x14ac:dyDescent="0.2">
      <c r="A114" s="1371"/>
      <c r="B114" s="1384"/>
      <c r="C114" s="1375"/>
      <c r="D114" s="1395" t="s">
        <v>56</v>
      </c>
      <c r="E114" s="1391"/>
      <c r="F114" s="1373"/>
      <c r="G114" s="101"/>
      <c r="H114" s="1060"/>
      <c r="I114" s="1552"/>
      <c r="J114" s="61"/>
      <c r="K114" s="1060"/>
      <c r="L114" s="1552"/>
      <c r="M114" s="1542"/>
      <c r="N114" s="61"/>
      <c r="O114" s="1552"/>
      <c r="P114" s="61"/>
      <c r="Q114" s="1236"/>
      <c r="R114" s="1237"/>
      <c r="S114" s="1237"/>
      <c r="T114" s="1468"/>
      <c r="U114" s="468"/>
    </row>
    <row r="115" spans="1:24" ht="15.75" customHeight="1" x14ac:dyDescent="0.2">
      <c r="A115" s="1371"/>
      <c r="B115" s="1384"/>
      <c r="C115" s="1375"/>
      <c r="D115" s="1806" t="s">
        <v>86</v>
      </c>
      <c r="E115" s="1391"/>
      <c r="F115" s="1375"/>
      <c r="G115" s="102"/>
      <c r="H115" s="102"/>
      <c r="I115" s="320"/>
      <c r="J115" s="118"/>
      <c r="K115" s="102"/>
      <c r="L115" s="320"/>
      <c r="M115" s="74"/>
      <c r="N115" s="118"/>
      <c r="O115" s="320"/>
      <c r="P115" s="150"/>
      <c r="Q115" s="1396" t="s">
        <v>45</v>
      </c>
      <c r="R115" s="320">
        <v>5.9</v>
      </c>
      <c r="S115" s="320">
        <v>5.9</v>
      </c>
      <c r="T115" s="118">
        <v>5.9</v>
      </c>
      <c r="U115" s="49"/>
    </row>
    <row r="116" spans="1:24" ht="10.5" customHeight="1" x14ac:dyDescent="0.2">
      <c r="A116" s="1371"/>
      <c r="B116" s="1384"/>
      <c r="C116" s="1375"/>
      <c r="D116" s="1806"/>
      <c r="E116" s="1386"/>
      <c r="F116" s="1375"/>
      <c r="G116" s="102"/>
      <c r="H116" s="102"/>
      <c r="I116" s="320"/>
      <c r="J116" s="118"/>
      <c r="K116" s="102"/>
      <c r="L116" s="320"/>
      <c r="M116" s="74"/>
      <c r="N116" s="118"/>
      <c r="O116" s="320"/>
      <c r="P116" s="150"/>
      <c r="Q116" s="1410"/>
      <c r="R116" s="301"/>
      <c r="S116" s="1443"/>
      <c r="T116" s="472"/>
      <c r="U116" s="370"/>
    </row>
    <row r="117" spans="1:24" ht="14.25" customHeight="1" x14ac:dyDescent="0.2">
      <c r="A117" s="1371"/>
      <c r="B117" s="1384"/>
      <c r="C117" s="1375"/>
      <c r="D117" s="314" t="s">
        <v>87</v>
      </c>
      <c r="E117" s="1386"/>
      <c r="F117" s="1375"/>
      <c r="G117" s="102"/>
      <c r="H117" s="102"/>
      <c r="I117" s="320"/>
      <c r="J117" s="118"/>
      <c r="K117" s="102"/>
      <c r="L117" s="320"/>
      <c r="M117" s="74"/>
      <c r="N117" s="118"/>
      <c r="O117" s="320"/>
      <c r="P117" s="118"/>
      <c r="Q117" s="104" t="s">
        <v>209</v>
      </c>
      <c r="R117" s="266">
        <v>3.7</v>
      </c>
      <c r="S117" s="40">
        <f>+R117</f>
        <v>3.7</v>
      </c>
      <c r="T117" s="1469">
        <f>+R117</f>
        <v>3.7</v>
      </c>
      <c r="U117" s="41"/>
    </row>
    <row r="118" spans="1:24" ht="26.25" customHeight="1" x14ac:dyDescent="0.2">
      <c r="A118" s="1371"/>
      <c r="B118" s="1384"/>
      <c r="C118" s="1375"/>
      <c r="D118" s="436" t="s">
        <v>88</v>
      </c>
      <c r="E118" s="1390"/>
      <c r="F118" s="1375"/>
      <c r="G118" s="101"/>
      <c r="H118" s="102"/>
      <c r="I118" s="320"/>
      <c r="J118" s="118"/>
      <c r="K118" s="102"/>
      <c r="L118" s="320"/>
      <c r="M118" s="74"/>
      <c r="N118" s="118"/>
      <c r="O118" s="320"/>
      <c r="P118" s="118"/>
      <c r="Q118" s="1410" t="s">
        <v>210</v>
      </c>
      <c r="R118" s="537">
        <v>26.7</v>
      </c>
      <c r="S118" s="266">
        <f>+R118</f>
        <v>26.7</v>
      </c>
      <c r="T118" s="707">
        <f>+R118</f>
        <v>26.7</v>
      </c>
      <c r="U118" s="41"/>
    </row>
    <row r="119" spans="1:24" ht="24.75" customHeight="1" x14ac:dyDescent="0.2">
      <c r="A119" s="1371"/>
      <c r="B119" s="1384"/>
      <c r="C119" s="1375"/>
      <c r="D119" s="1922" t="s">
        <v>194</v>
      </c>
      <c r="E119" s="1386"/>
      <c r="F119" s="1375"/>
      <c r="G119" s="102"/>
      <c r="H119" s="102"/>
      <c r="I119" s="320"/>
      <c r="J119" s="118"/>
      <c r="K119" s="102"/>
      <c r="L119" s="320"/>
      <c r="M119" s="74"/>
      <c r="N119" s="118"/>
      <c r="O119" s="320"/>
      <c r="P119" s="118"/>
      <c r="Q119" s="1923" t="s">
        <v>414</v>
      </c>
      <c r="R119" s="578" t="s">
        <v>377</v>
      </c>
      <c r="S119" s="975">
        <v>3</v>
      </c>
      <c r="T119" s="975">
        <v>3</v>
      </c>
      <c r="U119" s="370"/>
    </row>
    <row r="120" spans="1:24" ht="51.75" customHeight="1" x14ac:dyDescent="0.2">
      <c r="A120" s="1371"/>
      <c r="B120" s="1384"/>
      <c r="C120" s="1375"/>
      <c r="D120" s="1813"/>
      <c r="E120" s="1391"/>
      <c r="F120" s="1375"/>
      <c r="G120" s="102"/>
      <c r="H120" s="102"/>
      <c r="I120" s="320"/>
      <c r="J120" s="118"/>
      <c r="K120" s="102"/>
      <c r="L120" s="320"/>
      <c r="M120" s="74"/>
      <c r="N120" s="118"/>
      <c r="O120" s="320"/>
      <c r="P120" s="118"/>
      <c r="Q120" s="1924"/>
      <c r="R120" s="466"/>
      <c r="S120" s="58"/>
      <c r="T120" s="58"/>
      <c r="U120" s="26"/>
      <c r="X120" s="61"/>
    </row>
    <row r="121" spans="1:24" ht="14.25" customHeight="1" x14ac:dyDescent="0.2">
      <c r="A121" s="1371"/>
      <c r="B121" s="1384"/>
      <c r="C121" s="1375"/>
      <c r="D121" s="414" t="s">
        <v>246</v>
      </c>
      <c r="E121" s="1391"/>
      <c r="F121" s="1375"/>
      <c r="G121" s="101"/>
      <c r="H121" s="1060"/>
      <c r="I121" s="1552"/>
      <c r="J121" s="61"/>
      <c r="K121" s="230"/>
      <c r="L121" s="228"/>
      <c r="M121" s="300"/>
      <c r="N121" s="984"/>
      <c r="O121" s="228"/>
      <c r="P121" s="984"/>
      <c r="Q121" s="1396"/>
      <c r="R121" s="44"/>
      <c r="S121" s="275"/>
      <c r="T121" s="927"/>
      <c r="U121" s="1113"/>
    </row>
    <row r="122" spans="1:24" ht="52.5" customHeight="1" x14ac:dyDescent="0.2">
      <c r="A122" s="1371"/>
      <c r="B122" s="1384"/>
      <c r="C122" s="1375"/>
      <c r="D122" s="415" t="s">
        <v>247</v>
      </c>
      <c r="E122" s="1391"/>
      <c r="F122" s="1375"/>
      <c r="G122" s="102"/>
      <c r="H122" s="102"/>
      <c r="I122" s="320"/>
      <c r="J122" s="118"/>
      <c r="K122" s="102"/>
      <c r="L122" s="320"/>
      <c r="M122" s="74"/>
      <c r="N122" s="118"/>
      <c r="O122" s="320"/>
      <c r="P122" s="118"/>
      <c r="Q122" s="54" t="s">
        <v>239</v>
      </c>
      <c r="R122" s="470">
        <v>21</v>
      </c>
      <c r="S122" s="470">
        <v>21</v>
      </c>
      <c r="T122" s="531">
        <v>21</v>
      </c>
      <c r="U122" s="370"/>
    </row>
    <row r="123" spans="1:24" ht="22.5" customHeight="1" x14ac:dyDescent="0.2">
      <c r="A123" s="1371"/>
      <c r="B123" s="1384"/>
      <c r="C123" s="1375"/>
      <c r="D123" s="1817" t="s">
        <v>249</v>
      </c>
      <c r="E123" s="1391"/>
      <c r="F123" s="1375"/>
      <c r="G123" s="102"/>
      <c r="H123" s="102"/>
      <c r="I123" s="320"/>
      <c r="J123" s="118"/>
      <c r="K123" s="102"/>
      <c r="L123" s="320"/>
      <c r="M123" s="74"/>
      <c r="N123" s="118"/>
      <c r="O123" s="320"/>
      <c r="P123" s="118"/>
      <c r="Q123" s="1819" t="s">
        <v>387</v>
      </c>
      <c r="R123" s="469">
        <v>12</v>
      </c>
      <c r="S123" s="469">
        <v>12</v>
      </c>
      <c r="T123" s="202">
        <v>12</v>
      </c>
      <c r="U123" s="370"/>
    </row>
    <row r="124" spans="1:24" ht="21" customHeight="1" x14ac:dyDescent="0.2">
      <c r="A124" s="1371"/>
      <c r="B124" s="1384"/>
      <c r="C124" s="1375"/>
      <c r="D124" s="1818"/>
      <c r="E124" s="1391"/>
      <c r="F124" s="1375"/>
      <c r="G124" s="102"/>
      <c r="H124" s="102"/>
      <c r="I124" s="320"/>
      <c r="J124" s="118"/>
      <c r="K124" s="102"/>
      <c r="L124" s="320"/>
      <c r="M124" s="74"/>
      <c r="N124" s="118"/>
      <c r="O124" s="320"/>
      <c r="P124" s="118"/>
      <c r="Q124" s="1780"/>
      <c r="R124" s="466"/>
      <c r="S124" s="467"/>
      <c r="T124" s="58"/>
      <c r="U124" s="26"/>
    </row>
    <row r="125" spans="1:24" ht="18" customHeight="1" x14ac:dyDescent="0.2">
      <c r="A125" s="1714"/>
      <c r="B125" s="1715"/>
      <c r="C125" s="1716"/>
      <c r="D125" s="1754" t="s">
        <v>46</v>
      </c>
      <c r="E125" s="1786"/>
      <c r="F125" s="1766"/>
      <c r="G125" s="102"/>
      <c r="H125" s="102"/>
      <c r="I125" s="320"/>
      <c r="J125" s="118"/>
      <c r="K125" s="102"/>
      <c r="L125" s="320"/>
      <c r="M125" s="74"/>
      <c r="N125" s="118"/>
      <c r="O125" s="320"/>
      <c r="P125" s="118"/>
      <c r="Q125" s="1821" t="s">
        <v>58</v>
      </c>
      <c r="R125" s="1837">
        <v>7</v>
      </c>
      <c r="S125" s="1837">
        <v>7</v>
      </c>
      <c r="T125" s="1962">
        <v>7</v>
      </c>
      <c r="U125" s="1857"/>
    </row>
    <row r="126" spans="1:24" ht="12.75" customHeight="1" x14ac:dyDescent="0.2">
      <c r="A126" s="1714"/>
      <c r="B126" s="1715"/>
      <c r="C126" s="1716"/>
      <c r="D126" s="1755"/>
      <c r="E126" s="1786"/>
      <c r="F126" s="1766"/>
      <c r="G126" s="102"/>
      <c r="H126" s="102"/>
      <c r="I126" s="320"/>
      <c r="J126" s="118"/>
      <c r="K126" s="102"/>
      <c r="L126" s="320"/>
      <c r="M126" s="74"/>
      <c r="N126" s="118"/>
      <c r="O126" s="320"/>
      <c r="P126" s="118"/>
      <c r="Q126" s="1822"/>
      <c r="R126" s="1838"/>
      <c r="S126" s="1838"/>
      <c r="T126" s="1963"/>
      <c r="U126" s="1986"/>
    </row>
    <row r="127" spans="1:24" ht="18" customHeight="1" x14ac:dyDescent="0.2">
      <c r="A127" s="1714"/>
      <c r="B127" s="1764"/>
      <c r="C127" s="1716"/>
      <c r="D127" s="1823" t="s">
        <v>197</v>
      </c>
      <c r="E127" s="1820"/>
      <c r="F127" s="1766"/>
      <c r="G127" s="102"/>
      <c r="H127" s="102"/>
      <c r="I127" s="320"/>
      <c r="J127" s="118"/>
      <c r="K127" s="102"/>
      <c r="L127" s="320"/>
      <c r="M127" s="74"/>
      <c r="N127" s="118"/>
      <c r="O127" s="320"/>
      <c r="P127" s="118"/>
      <c r="Q127" s="333" t="s">
        <v>330</v>
      </c>
      <c r="R127" s="33"/>
      <c r="S127" s="473"/>
      <c r="T127" s="1543"/>
      <c r="U127" s="370"/>
    </row>
    <row r="128" spans="1:24" ht="16.5" customHeight="1" x14ac:dyDescent="0.2">
      <c r="A128" s="1714"/>
      <c r="B128" s="1764"/>
      <c r="C128" s="1716"/>
      <c r="D128" s="1824"/>
      <c r="E128" s="1820"/>
      <c r="F128" s="1766"/>
      <c r="G128" s="102"/>
      <c r="H128" s="102"/>
      <c r="I128" s="320"/>
      <c r="J128" s="118"/>
      <c r="K128" s="102"/>
      <c r="L128" s="320"/>
      <c r="M128" s="74"/>
      <c r="N128" s="118"/>
      <c r="O128" s="320"/>
      <c r="P128" s="118"/>
      <c r="Q128" s="104" t="s">
        <v>378</v>
      </c>
      <c r="R128" s="38">
        <v>1</v>
      </c>
      <c r="S128" s="676">
        <v>1</v>
      </c>
      <c r="T128" s="736">
        <v>1</v>
      </c>
      <c r="U128" s="370"/>
    </row>
    <row r="129" spans="1:21" ht="25.5" customHeight="1" x14ac:dyDescent="0.2">
      <c r="A129" s="1714"/>
      <c r="B129" s="1764"/>
      <c r="C129" s="1716"/>
      <c r="D129" s="1824"/>
      <c r="E129" s="1820"/>
      <c r="F129" s="1766"/>
      <c r="G129" s="102"/>
      <c r="H129" s="102"/>
      <c r="I129" s="320"/>
      <c r="J129" s="118"/>
      <c r="K129" s="102"/>
      <c r="L129" s="320"/>
      <c r="M129" s="74"/>
      <c r="N129" s="118"/>
      <c r="O129" s="320"/>
      <c r="P129" s="118"/>
      <c r="Q129" s="104" t="s">
        <v>235</v>
      </c>
      <c r="R129" s="38">
        <v>1</v>
      </c>
      <c r="S129" s="676">
        <v>1</v>
      </c>
      <c r="T129" s="736">
        <v>1</v>
      </c>
      <c r="U129" s="1445"/>
    </row>
    <row r="130" spans="1:21" ht="17.25" customHeight="1" x14ac:dyDescent="0.2">
      <c r="A130" s="1714"/>
      <c r="B130" s="1764"/>
      <c r="C130" s="1716"/>
      <c r="D130" s="1754" t="s">
        <v>192</v>
      </c>
      <c r="E130" s="1757"/>
      <c r="F130" s="1766"/>
      <c r="G130" s="102"/>
      <c r="H130" s="102"/>
      <c r="I130" s="320"/>
      <c r="J130" s="118"/>
      <c r="K130" s="102"/>
      <c r="L130" s="320"/>
      <c r="M130" s="74"/>
      <c r="N130" s="118"/>
      <c r="O130" s="320"/>
      <c r="P130" s="118"/>
      <c r="Q130" s="1955" t="s">
        <v>329</v>
      </c>
      <c r="R130" s="954">
        <v>125</v>
      </c>
      <c r="S130" s="955">
        <v>40</v>
      </c>
      <c r="T130" s="1544">
        <v>40</v>
      </c>
      <c r="U130" s="955"/>
    </row>
    <row r="131" spans="1:21" ht="21.75" customHeight="1" x14ac:dyDescent="0.2">
      <c r="A131" s="1714"/>
      <c r="B131" s="1764"/>
      <c r="C131" s="1716"/>
      <c r="D131" s="1755"/>
      <c r="E131" s="1757"/>
      <c r="F131" s="1766"/>
      <c r="G131" s="102"/>
      <c r="H131" s="102"/>
      <c r="I131" s="320"/>
      <c r="J131" s="118"/>
      <c r="K131" s="102"/>
      <c r="L131" s="320"/>
      <c r="M131" s="74"/>
      <c r="N131" s="118"/>
      <c r="O131" s="320"/>
      <c r="P131" s="118"/>
      <c r="Q131" s="1924"/>
      <c r="R131" s="956"/>
      <c r="S131" s="957"/>
      <c r="T131" s="1545"/>
      <c r="U131" s="1555"/>
    </row>
    <row r="132" spans="1:21" ht="19.5" customHeight="1" x14ac:dyDescent="0.2">
      <c r="A132" s="1381"/>
      <c r="B132" s="1384"/>
      <c r="C132" s="311"/>
      <c r="D132" s="1824" t="s">
        <v>355</v>
      </c>
      <c r="E132" s="1405"/>
      <c r="F132" s="1440"/>
      <c r="G132" s="102"/>
      <c r="H132" s="102"/>
      <c r="I132" s="320"/>
      <c r="J132" s="118"/>
      <c r="K132" s="102"/>
      <c r="L132" s="320"/>
      <c r="M132" s="74"/>
      <c r="N132" s="118"/>
      <c r="O132" s="320"/>
      <c r="P132" s="118"/>
      <c r="Q132" s="1676" t="s">
        <v>356</v>
      </c>
      <c r="R132" s="369">
        <v>1</v>
      </c>
      <c r="S132" s="369"/>
      <c r="T132" s="733"/>
      <c r="U132" s="370"/>
    </row>
    <row r="133" spans="1:21" ht="12.75" customHeight="1" x14ac:dyDescent="0.2">
      <c r="A133" s="1381"/>
      <c r="B133" s="1384"/>
      <c r="C133" s="311"/>
      <c r="D133" s="1824"/>
      <c r="E133" s="1405"/>
      <c r="F133" s="1377"/>
      <c r="G133" s="102"/>
      <c r="H133" s="102"/>
      <c r="I133" s="320"/>
      <c r="J133" s="118"/>
      <c r="K133" s="102"/>
      <c r="L133" s="320"/>
      <c r="M133" s="74"/>
      <c r="N133" s="118"/>
      <c r="O133" s="320"/>
      <c r="P133" s="118"/>
      <c r="Q133" s="1924"/>
      <c r="R133" s="397"/>
      <c r="S133" s="489"/>
      <c r="T133" s="459"/>
      <c r="U133" s="370"/>
    </row>
    <row r="134" spans="1:21" ht="27" customHeight="1" x14ac:dyDescent="0.2">
      <c r="A134" s="1381"/>
      <c r="B134" s="1384"/>
      <c r="C134" s="311"/>
      <c r="D134" s="1823" t="s">
        <v>173</v>
      </c>
      <c r="E134" s="269"/>
      <c r="F134" s="1377"/>
      <c r="G134" s="102"/>
      <c r="H134" s="102"/>
      <c r="I134" s="320"/>
      <c r="J134" s="118"/>
      <c r="K134" s="102"/>
      <c r="L134" s="320"/>
      <c r="M134" s="74"/>
      <c r="N134" s="118"/>
      <c r="O134" s="320"/>
      <c r="P134" s="74"/>
      <c r="Q134" s="930" t="s">
        <v>174</v>
      </c>
      <c r="R134" s="517"/>
      <c r="S134" s="517">
        <v>6</v>
      </c>
      <c r="T134" s="1470"/>
      <c r="U134" s="370"/>
    </row>
    <row r="135" spans="1:21" ht="13.5" customHeight="1" x14ac:dyDescent="0.2">
      <c r="A135" s="1381"/>
      <c r="B135" s="1384"/>
      <c r="C135" s="311"/>
      <c r="D135" s="1824"/>
      <c r="E135" s="1405"/>
      <c r="F135" s="1377"/>
      <c r="G135" s="105"/>
      <c r="H135" s="105"/>
      <c r="I135" s="51"/>
      <c r="J135" s="188"/>
      <c r="K135" s="105"/>
      <c r="L135" s="51"/>
      <c r="M135" s="232"/>
      <c r="N135" s="188"/>
      <c r="O135" s="51"/>
      <c r="P135" s="232"/>
      <c r="Q135" s="231" t="s">
        <v>359</v>
      </c>
      <c r="R135" s="369">
        <v>6</v>
      </c>
      <c r="S135" s="929"/>
      <c r="T135" s="733">
        <v>6</v>
      </c>
      <c r="U135" s="370"/>
    </row>
    <row r="136" spans="1:21" ht="15" customHeight="1" thickBot="1" x14ac:dyDescent="0.25">
      <c r="A136" s="1417"/>
      <c r="B136" s="394"/>
      <c r="C136" s="1403"/>
      <c r="D136" s="1227"/>
      <c r="E136" s="1195"/>
      <c r="F136" s="1196"/>
      <c r="G136" s="291" t="s">
        <v>8</v>
      </c>
      <c r="H136" s="291">
        <f>SUM(H110:H135)</f>
        <v>5886.7</v>
      </c>
      <c r="I136" s="1498">
        <f>SUM(I110:I135)</f>
        <v>5886.7</v>
      </c>
      <c r="J136" s="252"/>
      <c r="K136" s="291">
        <f>SUM(K110:K135)</f>
        <v>5326.8</v>
      </c>
      <c r="L136" s="1498">
        <f>SUM(L110:L135)</f>
        <v>5326.8</v>
      </c>
      <c r="M136" s="530"/>
      <c r="N136" s="252">
        <f>SUM(N110:N135)</f>
        <v>5328.3</v>
      </c>
      <c r="O136" s="1498">
        <f>SUM(O110:O135)</f>
        <v>5328.3</v>
      </c>
      <c r="P136" s="252"/>
      <c r="Q136" s="1197"/>
      <c r="R136" s="1198"/>
      <c r="S136" s="1199"/>
      <c r="T136" s="1452"/>
      <c r="U136" s="1200"/>
    </row>
    <row r="137" spans="1:21" ht="51.75" customHeight="1" x14ac:dyDescent="0.2">
      <c r="A137" s="1399" t="s">
        <v>7</v>
      </c>
      <c r="B137" s="1400" t="s">
        <v>9</v>
      </c>
      <c r="C137" s="1373" t="s">
        <v>9</v>
      </c>
      <c r="D137" s="1404" t="s">
        <v>393</v>
      </c>
      <c r="E137" s="1386" t="s">
        <v>51</v>
      </c>
      <c r="F137" s="1377" t="s">
        <v>47</v>
      </c>
      <c r="G137" s="509" t="s">
        <v>74</v>
      </c>
      <c r="H137" s="309">
        <v>150</v>
      </c>
      <c r="I137" s="250">
        <v>150</v>
      </c>
      <c r="J137" s="309"/>
      <c r="K137" s="308">
        <f>391.7+15</f>
        <v>406.7</v>
      </c>
      <c r="L137" s="250">
        <f>391.7+15</f>
        <v>406.7</v>
      </c>
      <c r="M137" s="528"/>
      <c r="N137" s="525">
        <v>558.6</v>
      </c>
      <c r="O137" s="1554">
        <v>558.6</v>
      </c>
      <c r="P137" s="525"/>
      <c r="Q137" s="950" t="s">
        <v>392</v>
      </c>
      <c r="R137" s="281">
        <v>4</v>
      </c>
      <c r="S137" s="854">
        <v>6</v>
      </c>
      <c r="T137" s="1546"/>
      <c r="U137" s="1214"/>
    </row>
    <row r="138" spans="1:21" ht="26.25" customHeight="1" x14ac:dyDescent="0.2">
      <c r="A138" s="490"/>
      <c r="B138" s="1400"/>
      <c r="C138" s="1422"/>
      <c r="D138" s="1397"/>
      <c r="E138" s="1386"/>
      <c r="F138" s="1377"/>
      <c r="G138" s="331"/>
      <c r="H138" s="334"/>
      <c r="I138" s="966"/>
      <c r="J138" s="334"/>
      <c r="K138" s="1265"/>
      <c r="L138" s="966"/>
      <c r="M138" s="410"/>
      <c r="N138" s="334"/>
      <c r="O138" s="966"/>
      <c r="P138" s="334"/>
      <c r="Q138" s="305" t="s">
        <v>394</v>
      </c>
      <c r="R138" s="267"/>
      <c r="S138" s="1228" t="s">
        <v>60</v>
      </c>
      <c r="T138" s="982" t="s">
        <v>341</v>
      </c>
      <c r="U138" s="523"/>
    </row>
    <row r="139" spans="1:21" ht="35.25" customHeight="1" x14ac:dyDescent="0.2">
      <c r="A139" s="490"/>
      <c r="B139" s="1400"/>
      <c r="C139" s="1422"/>
      <c r="D139" s="1380"/>
      <c r="E139" s="1386"/>
      <c r="F139" s="1377"/>
      <c r="G139" s="88" t="s">
        <v>29</v>
      </c>
      <c r="H139" s="197">
        <v>40</v>
      </c>
      <c r="I139" s="200">
        <v>40</v>
      </c>
      <c r="J139" s="197"/>
      <c r="K139" s="156"/>
      <c r="L139" s="200"/>
      <c r="M139" s="242"/>
      <c r="N139" s="197"/>
      <c r="O139" s="200"/>
      <c r="P139" s="242"/>
      <c r="Q139" s="1392" t="s">
        <v>415</v>
      </c>
      <c r="R139" s="44">
        <v>1</v>
      </c>
      <c r="S139" s="963"/>
      <c r="T139" s="275"/>
      <c r="U139" s="523"/>
    </row>
    <row r="140" spans="1:21" ht="18" customHeight="1" thickBot="1" x14ac:dyDescent="0.25">
      <c r="A140" s="1417"/>
      <c r="B140" s="394"/>
      <c r="C140" s="1403"/>
      <c r="D140" s="1227"/>
      <c r="E140" s="1195"/>
      <c r="F140" s="1196"/>
      <c r="G140" s="291" t="s">
        <v>8</v>
      </c>
      <c r="H140" s="291">
        <f>SUM(H137:H139)</f>
        <v>190</v>
      </c>
      <c r="I140" s="1498">
        <f>SUM(I137:I139)</f>
        <v>190</v>
      </c>
      <c r="J140" s="252"/>
      <c r="K140" s="291">
        <f>SUM(K137:K139)</f>
        <v>406.7</v>
      </c>
      <c r="L140" s="1498">
        <f>SUM(L137:L139)</f>
        <v>406.7</v>
      </c>
      <c r="M140" s="530"/>
      <c r="N140" s="252">
        <f>SUM(N137:N139)</f>
        <v>558.6</v>
      </c>
      <c r="O140" s="1498">
        <f>SUM(O137:O139)</f>
        <v>558.6</v>
      </c>
      <c r="P140" s="252"/>
      <c r="Q140" s="1197"/>
      <c r="R140" s="1198"/>
      <c r="S140" s="1199"/>
      <c r="T140" s="1452"/>
      <c r="U140" s="1200"/>
    </row>
    <row r="141" spans="1:21" ht="15" customHeight="1" x14ac:dyDescent="0.2">
      <c r="A141" s="1825" t="s">
        <v>7</v>
      </c>
      <c r="B141" s="1828" t="s">
        <v>9</v>
      </c>
      <c r="C141" s="1814" t="s">
        <v>32</v>
      </c>
      <c r="D141" s="1831" t="s">
        <v>172</v>
      </c>
      <c r="E141" s="1834" t="s">
        <v>51</v>
      </c>
      <c r="F141" s="1814" t="s">
        <v>47</v>
      </c>
      <c r="G141" s="253" t="s">
        <v>29</v>
      </c>
      <c r="H141" s="118">
        <v>113</v>
      </c>
      <c r="I141" s="320">
        <v>113</v>
      </c>
      <c r="J141" s="118"/>
      <c r="K141" s="308">
        <v>639.6</v>
      </c>
      <c r="L141" s="250">
        <v>639.6</v>
      </c>
      <c r="M141" s="74"/>
      <c r="N141" s="118"/>
      <c r="O141" s="320"/>
      <c r="P141" s="150"/>
      <c r="Q141" s="1448" t="s">
        <v>395</v>
      </c>
      <c r="R141" s="399"/>
      <c r="S141" s="391">
        <v>17</v>
      </c>
      <c r="T141" s="1453"/>
      <c r="U141" s="1494"/>
    </row>
    <row r="142" spans="1:21" ht="14.25" customHeight="1" x14ac:dyDescent="0.2">
      <c r="A142" s="1826"/>
      <c r="B142" s="1829"/>
      <c r="C142" s="1815"/>
      <c r="D142" s="1832"/>
      <c r="E142" s="1835"/>
      <c r="F142" s="1815"/>
      <c r="G142" s="75" t="s">
        <v>48</v>
      </c>
      <c r="H142" s="188">
        <v>640</v>
      </c>
      <c r="I142" s="51">
        <v>640</v>
      </c>
      <c r="J142" s="188"/>
      <c r="K142" s="105">
        <v>3624.5</v>
      </c>
      <c r="L142" s="51">
        <v>3624.5</v>
      </c>
      <c r="M142" s="232"/>
      <c r="N142" s="188"/>
      <c r="O142" s="51"/>
      <c r="P142" s="232"/>
      <c r="Q142" s="1408"/>
      <c r="R142" s="397"/>
      <c r="S142" s="397"/>
      <c r="T142" s="459"/>
      <c r="U142" s="370"/>
    </row>
    <row r="143" spans="1:21" ht="18" customHeight="1" thickBot="1" x14ac:dyDescent="0.25">
      <c r="A143" s="1827"/>
      <c r="B143" s="1830"/>
      <c r="C143" s="1816"/>
      <c r="D143" s="1833"/>
      <c r="E143" s="1836"/>
      <c r="F143" s="1816"/>
      <c r="G143" s="108" t="s">
        <v>8</v>
      </c>
      <c r="H143" s="402">
        <f>SUM(H141:H142)</f>
        <v>753</v>
      </c>
      <c r="I143" s="251">
        <f>SUM(I141:I142)</f>
        <v>753</v>
      </c>
      <c r="J143" s="402"/>
      <c r="K143" s="249">
        <f t="shared" ref="K143:O143" si="14">SUM(K141:K142)</f>
        <v>4264.1000000000004</v>
      </c>
      <c r="L143" s="251">
        <f t="shared" ref="L143" si="15">SUM(L141:L142)</f>
        <v>4264.1000000000004</v>
      </c>
      <c r="M143" s="304"/>
      <c r="N143" s="402">
        <f t="shared" ref="N143" si="16">SUM(N141:N142)</f>
        <v>0</v>
      </c>
      <c r="O143" s="1498">
        <f t="shared" si="14"/>
        <v>0</v>
      </c>
      <c r="P143" s="1449"/>
      <c r="Q143" s="329"/>
      <c r="R143" s="258"/>
      <c r="S143" s="258"/>
      <c r="T143" s="1471"/>
      <c r="U143" s="1075"/>
    </row>
    <row r="144" spans="1:21" ht="14.25" customHeight="1" thickBot="1" x14ac:dyDescent="0.25">
      <c r="A144" s="109" t="s">
        <v>7</v>
      </c>
      <c r="B144" s="396" t="s">
        <v>9</v>
      </c>
      <c r="C144" s="1799" t="s">
        <v>10</v>
      </c>
      <c r="D144" s="1800"/>
      <c r="E144" s="1800"/>
      <c r="F144" s="1800"/>
      <c r="G144" s="1801"/>
      <c r="H144" s="522">
        <f>H140+H136+H143</f>
        <v>6829.7</v>
      </c>
      <c r="I144" s="95">
        <f>I140+I136+I143</f>
        <v>6829.7</v>
      </c>
      <c r="J144" s="163"/>
      <c r="K144" s="522">
        <f t="shared" ref="K144:O144" si="17">K140+K136+K143</f>
        <v>9997.6</v>
      </c>
      <c r="L144" s="1502">
        <f t="shared" ref="L144" si="18">L140+L136+L143</f>
        <v>9997.6</v>
      </c>
      <c r="M144" s="163"/>
      <c r="N144" s="522">
        <f t="shared" ref="N144" si="19">N140+N136+N143</f>
        <v>5886.9</v>
      </c>
      <c r="O144" s="95">
        <f t="shared" si="17"/>
        <v>5886.9</v>
      </c>
      <c r="P144" s="163"/>
      <c r="Q144" s="1855"/>
      <c r="R144" s="1855"/>
      <c r="S144" s="1855"/>
      <c r="T144" s="1855"/>
      <c r="U144" s="1856"/>
    </row>
    <row r="145" spans="1:21" ht="18" customHeight="1" thickBot="1" x14ac:dyDescent="0.25">
      <c r="A145" s="94" t="s">
        <v>7</v>
      </c>
      <c r="B145" s="396" t="s">
        <v>32</v>
      </c>
      <c r="C145" s="1804" t="s">
        <v>127</v>
      </c>
      <c r="D145" s="1839"/>
      <c r="E145" s="1839"/>
      <c r="F145" s="1839"/>
      <c r="G145" s="1839"/>
      <c r="H145" s="1839"/>
      <c r="I145" s="1839"/>
      <c r="J145" s="1839"/>
      <c r="K145" s="1839"/>
      <c r="L145" s="1839"/>
      <c r="M145" s="1839"/>
      <c r="N145" s="1839"/>
      <c r="O145" s="1839"/>
      <c r="P145" s="1839"/>
      <c r="Q145" s="1839"/>
      <c r="R145" s="1839"/>
      <c r="S145" s="1839"/>
      <c r="T145" s="1839"/>
      <c r="U145" s="1840"/>
    </row>
    <row r="146" spans="1:21" ht="11.25" customHeight="1" x14ac:dyDescent="0.2">
      <c r="A146" s="1416" t="s">
        <v>7</v>
      </c>
      <c r="B146" s="395" t="s">
        <v>32</v>
      </c>
      <c r="C146" s="1402" t="s">
        <v>7</v>
      </c>
      <c r="D146" s="1673" t="s">
        <v>122</v>
      </c>
      <c r="E146" s="139" t="s">
        <v>84</v>
      </c>
      <c r="F146" s="1230">
        <v>6</v>
      </c>
      <c r="G146" s="253" t="s">
        <v>29</v>
      </c>
      <c r="H146" s="308">
        <v>306.10000000000002</v>
      </c>
      <c r="I146" s="250">
        <v>306.10000000000002</v>
      </c>
      <c r="J146" s="309"/>
      <c r="K146" s="308">
        <v>360.1</v>
      </c>
      <c r="L146" s="250">
        <v>360.1</v>
      </c>
      <c r="M146" s="1562"/>
      <c r="N146" s="308">
        <v>360.1</v>
      </c>
      <c r="O146" s="250">
        <v>360.1</v>
      </c>
      <c r="P146" s="528"/>
      <c r="Q146" s="1528"/>
      <c r="R146" s="250"/>
      <c r="S146" s="318"/>
      <c r="T146" s="318"/>
      <c r="U146" s="319"/>
    </row>
    <row r="147" spans="1:21" ht="12.75" customHeight="1" x14ac:dyDescent="0.2">
      <c r="A147" s="1371"/>
      <c r="B147" s="1384"/>
      <c r="C147" s="1375"/>
      <c r="D147" s="1674"/>
      <c r="E147" s="909"/>
      <c r="F147" s="1377"/>
      <c r="G147" s="76" t="s">
        <v>74</v>
      </c>
      <c r="H147" s="102">
        <v>809</v>
      </c>
      <c r="I147" s="320">
        <v>809</v>
      </c>
      <c r="J147" s="118"/>
      <c r="K147" s="102">
        <v>505</v>
      </c>
      <c r="L147" s="320">
        <v>505</v>
      </c>
      <c r="M147" s="118"/>
      <c r="N147" s="102">
        <v>505</v>
      </c>
      <c r="O147" s="320">
        <v>505</v>
      </c>
      <c r="P147" s="74"/>
      <c r="Q147" s="1038"/>
      <c r="R147" s="320"/>
      <c r="S147" s="48"/>
      <c r="T147" s="48"/>
      <c r="U147" s="49"/>
    </row>
    <row r="148" spans="1:21" ht="12.75" customHeight="1" x14ac:dyDescent="0.2">
      <c r="A148" s="1371"/>
      <c r="B148" s="1384"/>
      <c r="C148" s="1375"/>
      <c r="D148" s="1674"/>
      <c r="E148" s="909"/>
      <c r="F148" s="1377"/>
      <c r="G148" s="76" t="s">
        <v>81</v>
      </c>
      <c r="H148" s="102">
        <v>8.6</v>
      </c>
      <c r="I148" s="320">
        <v>8.6</v>
      </c>
      <c r="J148" s="118"/>
      <c r="K148" s="102"/>
      <c r="L148" s="320"/>
      <c r="M148" s="118"/>
      <c r="N148" s="102"/>
      <c r="O148" s="320"/>
      <c r="P148" s="74"/>
      <c r="Q148" s="1038"/>
      <c r="R148" s="320"/>
      <c r="S148" s="48"/>
      <c r="T148" s="48"/>
      <c r="U148" s="49"/>
    </row>
    <row r="149" spans="1:21" ht="12.75" customHeight="1" x14ac:dyDescent="0.2">
      <c r="A149" s="1371"/>
      <c r="B149" s="1384"/>
      <c r="C149" s="1375"/>
      <c r="D149" s="1066"/>
      <c r="E149" s="909"/>
      <c r="F149" s="1377"/>
      <c r="G149" s="76" t="s">
        <v>66</v>
      </c>
      <c r="H149" s="102">
        <f>49+150</f>
        <v>199</v>
      </c>
      <c r="I149" s="320">
        <f>49+150</f>
        <v>199</v>
      </c>
      <c r="J149" s="118"/>
      <c r="K149" s="102"/>
      <c r="L149" s="320"/>
      <c r="M149" s="118"/>
      <c r="N149" s="102"/>
      <c r="O149" s="320"/>
      <c r="P149" s="74"/>
      <c r="Q149" s="1038"/>
      <c r="R149" s="320"/>
      <c r="S149" s="48"/>
      <c r="T149" s="48"/>
      <c r="U149" s="49"/>
    </row>
    <row r="150" spans="1:21" ht="15.75" customHeight="1" x14ac:dyDescent="0.2">
      <c r="A150" s="1371"/>
      <c r="B150" s="1384"/>
      <c r="C150" s="1375"/>
      <c r="D150" s="533"/>
      <c r="E150" s="909"/>
      <c r="F150" s="1377"/>
      <c r="G150" s="75" t="s">
        <v>112</v>
      </c>
      <c r="H150" s="105">
        <v>250</v>
      </c>
      <c r="I150" s="51">
        <v>250</v>
      </c>
      <c r="J150" s="188"/>
      <c r="K150" s="105">
        <v>250</v>
      </c>
      <c r="L150" s="51">
        <v>250</v>
      </c>
      <c r="M150" s="188"/>
      <c r="N150" s="105">
        <v>250</v>
      </c>
      <c r="O150" s="51">
        <v>250</v>
      </c>
      <c r="P150" s="232"/>
      <c r="Q150" s="1519"/>
      <c r="R150" s="51"/>
      <c r="S150" s="50"/>
      <c r="T150" s="50"/>
      <c r="U150" s="52"/>
    </row>
    <row r="151" spans="1:21" ht="13.5" customHeight="1" x14ac:dyDescent="0.2">
      <c r="A151" s="1371"/>
      <c r="B151" s="1384"/>
      <c r="C151" s="1375"/>
      <c r="D151" s="1759" t="s">
        <v>120</v>
      </c>
      <c r="E151" s="1853" t="s">
        <v>83</v>
      </c>
      <c r="F151" s="1440"/>
      <c r="G151" s="76"/>
      <c r="H151" s="102"/>
      <c r="I151" s="320"/>
      <c r="J151" s="118"/>
      <c r="K151" s="102"/>
      <c r="L151" s="320"/>
      <c r="M151" s="118"/>
      <c r="N151" s="102"/>
      <c r="O151" s="320"/>
      <c r="P151" s="74"/>
      <c r="Q151" s="1426" t="s">
        <v>128</v>
      </c>
      <c r="R151" s="320">
        <v>13.8</v>
      </c>
      <c r="S151" s="48">
        <v>13.8</v>
      </c>
      <c r="T151" s="48">
        <v>13.8</v>
      </c>
      <c r="U151" s="49"/>
    </row>
    <row r="152" spans="1:21" ht="14.25" customHeight="1" x14ac:dyDescent="0.2">
      <c r="A152" s="1371"/>
      <c r="B152" s="1384"/>
      <c r="C152" s="1375"/>
      <c r="D152" s="1832"/>
      <c r="E152" s="1854"/>
      <c r="F152" s="1440"/>
      <c r="G152" s="76"/>
      <c r="H152" s="102"/>
      <c r="I152" s="320"/>
      <c r="J152" s="118"/>
      <c r="K152" s="102"/>
      <c r="L152" s="320"/>
      <c r="M152" s="118"/>
      <c r="N152" s="102"/>
      <c r="O152" s="320"/>
      <c r="P152" s="74"/>
      <c r="Q152" s="1426" t="s">
        <v>42</v>
      </c>
      <c r="R152" s="397">
        <v>67</v>
      </c>
      <c r="S152" s="459">
        <v>67</v>
      </c>
      <c r="T152" s="202">
        <v>67</v>
      </c>
      <c r="U152" s="370"/>
    </row>
    <row r="153" spans="1:21" ht="15" customHeight="1" x14ac:dyDescent="0.2">
      <c r="A153" s="1371"/>
      <c r="B153" s="1384"/>
      <c r="C153" s="1375"/>
      <c r="D153" s="1832"/>
      <c r="E153" s="1773"/>
      <c r="F153" s="1440"/>
      <c r="G153" s="76"/>
      <c r="H153" s="102"/>
      <c r="I153" s="320"/>
      <c r="J153" s="118"/>
      <c r="K153" s="102"/>
      <c r="L153" s="320"/>
      <c r="M153" s="118"/>
      <c r="N153" s="102"/>
      <c r="O153" s="320"/>
      <c r="P153" s="74"/>
      <c r="Q153" s="1426" t="s">
        <v>89</v>
      </c>
      <c r="R153" s="1232">
        <v>1.8</v>
      </c>
      <c r="S153" s="1233">
        <v>1.8</v>
      </c>
      <c r="T153" s="48">
        <v>1.8</v>
      </c>
      <c r="U153" s="49"/>
    </row>
    <row r="154" spans="1:21" ht="15" customHeight="1" x14ac:dyDescent="0.2">
      <c r="A154" s="1371"/>
      <c r="B154" s="1384"/>
      <c r="C154" s="1375"/>
      <c r="D154" s="1832"/>
      <c r="E154" s="1405"/>
      <c r="F154" s="1440"/>
      <c r="G154" s="76"/>
      <c r="H154" s="102"/>
      <c r="I154" s="320"/>
      <c r="J154" s="150"/>
      <c r="K154" s="102"/>
      <c r="L154" s="320"/>
      <c r="M154" s="118"/>
      <c r="N154" s="102"/>
      <c r="O154" s="320"/>
      <c r="P154" s="74"/>
      <c r="Q154" s="1426" t="s">
        <v>381</v>
      </c>
      <c r="R154" s="397">
        <v>450</v>
      </c>
      <c r="S154" s="459"/>
      <c r="T154" s="1556"/>
      <c r="U154" s="1235"/>
    </row>
    <row r="155" spans="1:21" ht="15" customHeight="1" x14ac:dyDescent="0.2">
      <c r="A155" s="1371"/>
      <c r="B155" s="1384"/>
      <c r="C155" s="1375"/>
      <c r="D155" s="1832"/>
      <c r="E155" s="1405"/>
      <c r="F155" s="1440"/>
      <c r="G155" s="76"/>
      <c r="H155" s="102"/>
      <c r="I155" s="320"/>
      <c r="J155" s="150"/>
      <c r="K155" s="102"/>
      <c r="L155" s="320"/>
      <c r="M155" s="118"/>
      <c r="N155" s="102"/>
      <c r="O155" s="320"/>
      <c r="P155" s="74"/>
      <c r="Q155" s="1426" t="s">
        <v>203</v>
      </c>
      <c r="R155" s="397">
        <v>165</v>
      </c>
      <c r="S155" s="459"/>
      <c r="T155" s="1556"/>
      <c r="U155" s="1235"/>
    </row>
    <row r="156" spans="1:21" ht="15.75" customHeight="1" x14ac:dyDescent="0.2">
      <c r="A156" s="1371"/>
      <c r="B156" s="1384"/>
      <c r="C156" s="1375"/>
      <c r="D156" s="1832"/>
      <c r="E156" s="1405"/>
      <c r="F156" s="1440"/>
      <c r="G156" s="76"/>
      <c r="H156" s="102"/>
      <c r="I156" s="320"/>
      <c r="J156" s="150"/>
      <c r="K156" s="102"/>
      <c r="L156" s="320"/>
      <c r="M156" s="118"/>
      <c r="N156" s="102"/>
      <c r="O156" s="320"/>
      <c r="P156" s="74"/>
      <c r="Q156" s="1426" t="s">
        <v>434</v>
      </c>
      <c r="R156" s="397">
        <v>4</v>
      </c>
      <c r="S156" s="459"/>
      <c r="T156" s="1557"/>
      <c r="U156" s="1235"/>
    </row>
    <row r="157" spans="1:21" ht="17.25" customHeight="1" x14ac:dyDescent="0.2">
      <c r="A157" s="1371"/>
      <c r="B157" s="1384"/>
      <c r="C157" s="1375"/>
      <c r="D157" s="1229" t="s">
        <v>70</v>
      </c>
      <c r="E157" s="1405"/>
      <c r="F157" s="1440"/>
      <c r="G157" s="72"/>
      <c r="H157" s="102"/>
      <c r="I157" s="320"/>
      <c r="J157" s="118"/>
      <c r="K157" s="102"/>
      <c r="L157" s="320"/>
      <c r="M157" s="118"/>
      <c r="N157" s="102"/>
      <c r="O157" s="320"/>
      <c r="P157" s="74"/>
      <c r="Q157" s="1563" t="s">
        <v>91</v>
      </c>
      <c r="R157" s="30">
        <v>1</v>
      </c>
      <c r="S157" s="30">
        <v>1</v>
      </c>
      <c r="T157" s="1472">
        <v>1</v>
      </c>
      <c r="U157" s="370"/>
    </row>
    <row r="158" spans="1:21" ht="15.75" customHeight="1" x14ac:dyDescent="0.2">
      <c r="A158" s="1371"/>
      <c r="B158" s="1384"/>
      <c r="C158" s="1375"/>
      <c r="D158" s="1675" t="s">
        <v>131</v>
      </c>
      <c r="E158" s="176"/>
      <c r="F158" s="1377"/>
      <c r="G158" s="76"/>
      <c r="H158" s="102"/>
      <c r="I158" s="320"/>
      <c r="J158" s="118"/>
      <c r="K158" s="102"/>
      <c r="L158" s="320"/>
      <c r="M158" s="150"/>
      <c r="N158" s="102"/>
      <c r="O158" s="320"/>
      <c r="P158" s="74"/>
      <c r="Q158" s="1984" t="s">
        <v>402</v>
      </c>
      <c r="R158" s="1678">
        <v>14</v>
      </c>
      <c r="S158" s="1680"/>
      <c r="T158" s="1964"/>
      <c r="U158" s="1981"/>
    </row>
    <row r="159" spans="1:21" ht="12.75" customHeight="1" x14ac:dyDescent="0.2">
      <c r="A159" s="1371"/>
      <c r="B159" s="1384"/>
      <c r="C159" s="1375"/>
      <c r="D159" s="1675"/>
      <c r="E159" s="176"/>
      <c r="F159" s="1377"/>
      <c r="G159" s="76"/>
      <c r="H159" s="102"/>
      <c r="I159" s="320"/>
      <c r="J159" s="118"/>
      <c r="K159" s="102"/>
      <c r="L159" s="320"/>
      <c r="M159" s="118"/>
      <c r="N159" s="102"/>
      <c r="O159" s="320"/>
      <c r="P159" s="74"/>
      <c r="Q159" s="1985"/>
      <c r="R159" s="1679"/>
      <c r="S159" s="1681"/>
      <c r="T159" s="1965"/>
      <c r="U159" s="1982"/>
    </row>
    <row r="160" spans="1:21" ht="16.5" customHeight="1" x14ac:dyDescent="0.2">
      <c r="A160" s="1371"/>
      <c r="B160" s="1384"/>
      <c r="C160" s="1375"/>
      <c r="D160" s="1754" t="s">
        <v>121</v>
      </c>
      <c r="E160" s="1425"/>
      <c r="F160" s="1231"/>
      <c r="G160" s="76"/>
      <c r="H160" s="101"/>
      <c r="I160" s="40"/>
      <c r="J160" s="121"/>
      <c r="K160" s="102"/>
      <c r="L160" s="320"/>
      <c r="M160" s="118"/>
      <c r="N160" s="102"/>
      <c r="O160" s="320"/>
      <c r="P160" s="74"/>
      <c r="Q160" s="1564" t="s">
        <v>204</v>
      </c>
      <c r="R160" s="1274">
        <v>170</v>
      </c>
      <c r="S160" s="1274">
        <v>170</v>
      </c>
      <c r="T160" s="1274">
        <v>170</v>
      </c>
      <c r="U160" s="495"/>
    </row>
    <row r="161" spans="1:21" ht="41.25" customHeight="1" x14ac:dyDescent="0.2">
      <c r="A161" s="1371"/>
      <c r="B161" s="1384"/>
      <c r="C161" s="1375"/>
      <c r="D161" s="1852"/>
      <c r="E161" s="1425"/>
      <c r="F161" s="1231"/>
      <c r="G161" s="76"/>
      <c r="H161" s="102"/>
      <c r="I161" s="320"/>
      <c r="J161" s="118"/>
      <c r="K161" s="102"/>
      <c r="L161" s="320"/>
      <c r="M161" s="118"/>
      <c r="N161" s="102"/>
      <c r="O161" s="320"/>
      <c r="P161" s="74"/>
      <c r="Q161" s="1565" t="s">
        <v>199</v>
      </c>
      <c r="R161" s="1067" t="s">
        <v>124</v>
      </c>
      <c r="S161" s="1067"/>
      <c r="T161" s="1558"/>
      <c r="U161" s="1559"/>
    </row>
    <row r="162" spans="1:21" ht="24" customHeight="1" x14ac:dyDescent="0.2">
      <c r="A162" s="1381"/>
      <c r="B162" s="1384"/>
      <c r="C162" s="311"/>
      <c r="D162" s="1824" t="s">
        <v>230</v>
      </c>
      <c r="E162" s="1382"/>
      <c r="F162" s="1440"/>
      <c r="G162" s="75"/>
      <c r="H162" s="105"/>
      <c r="I162" s="51"/>
      <c r="J162" s="188"/>
      <c r="K162" s="105"/>
      <c r="L162" s="51"/>
      <c r="M162" s="188"/>
      <c r="N162" s="105"/>
      <c r="O162" s="51"/>
      <c r="P162" s="232"/>
      <c r="Q162" s="1937" t="s">
        <v>200</v>
      </c>
      <c r="R162" s="844">
        <v>19</v>
      </c>
      <c r="S162" s="844">
        <v>19</v>
      </c>
      <c r="T162" s="885">
        <v>19</v>
      </c>
      <c r="U162" s="293"/>
    </row>
    <row r="163" spans="1:21" ht="15.75" customHeight="1" thickBot="1" x14ac:dyDescent="0.25">
      <c r="A163" s="83"/>
      <c r="B163" s="1419"/>
      <c r="C163" s="114"/>
      <c r="D163" s="1849"/>
      <c r="E163" s="1195"/>
      <c r="F163" s="114"/>
      <c r="G163" s="174" t="s">
        <v>8</v>
      </c>
      <c r="H163" s="291">
        <f>SUM(H146:H162)</f>
        <v>1572.7</v>
      </c>
      <c r="I163" s="1498">
        <f>SUM(I146:I162)</f>
        <v>1572.7</v>
      </c>
      <c r="J163" s="530"/>
      <c r="K163" s="291">
        <f>SUM(K146:K162)</f>
        <v>1115.0999999999999</v>
      </c>
      <c r="L163" s="1498">
        <f>SUM(L146:L162)</f>
        <v>1115.0999999999999</v>
      </c>
      <c r="M163" s="530"/>
      <c r="N163" s="291">
        <f>SUM(N146:N162)</f>
        <v>1115.0999999999999</v>
      </c>
      <c r="O163" s="1498">
        <f>SUM(O146:O162)</f>
        <v>1115.0999999999999</v>
      </c>
      <c r="P163" s="1569"/>
      <c r="Q163" s="1983"/>
      <c r="R163" s="1198"/>
      <c r="S163" s="1199"/>
      <c r="T163" s="1452"/>
      <c r="U163" s="1200"/>
    </row>
    <row r="164" spans="1:21" ht="15" customHeight="1" x14ac:dyDescent="0.2">
      <c r="A164" s="1841" t="s">
        <v>7</v>
      </c>
      <c r="B164" s="1843" t="s">
        <v>32</v>
      </c>
      <c r="C164" s="1814" t="s">
        <v>9</v>
      </c>
      <c r="D164" s="1845" t="s">
        <v>372</v>
      </c>
      <c r="E164" s="1834" t="s">
        <v>82</v>
      </c>
      <c r="F164" s="1847" t="s">
        <v>60</v>
      </c>
      <c r="G164" s="115" t="s">
        <v>29</v>
      </c>
      <c r="H164" s="308">
        <v>112.6</v>
      </c>
      <c r="I164" s="250">
        <v>112.6</v>
      </c>
      <c r="J164" s="309"/>
      <c r="K164" s="308">
        <v>112.6</v>
      </c>
      <c r="L164" s="250">
        <v>112.6</v>
      </c>
      <c r="M164" s="309"/>
      <c r="N164" s="308">
        <v>112.6</v>
      </c>
      <c r="O164" s="250">
        <v>112.6</v>
      </c>
      <c r="P164" s="528"/>
      <c r="Q164" s="1566" t="s">
        <v>73</v>
      </c>
      <c r="R164" s="391">
        <v>18</v>
      </c>
      <c r="S164" s="391">
        <v>18</v>
      </c>
      <c r="T164" s="1453">
        <v>18</v>
      </c>
      <c r="U164" s="1494"/>
    </row>
    <row r="165" spans="1:21" ht="16.5" customHeight="1" x14ac:dyDescent="0.2">
      <c r="A165" s="1714"/>
      <c r="B165" s="1715"/>
      <c r="C165" s="1815"/>
      <c r="D165" s="1824"/>
      <c r="E165" s="1835"/>
      <c r="F165" s="1738"/>
      <c r="G165" s="88" t="s">
        <v>66</v>
      </c>
      <c r="H165" s="184">
        <v>93</v>
      </c>
      <c r="I165" s="198">
        <v>93</v>
      </c>
      <c r="J165" s="155"/>
      <c r="K165" s="184"/>
      <c r="L165" s="198"/>
      <c r="M165" s="155"/>
      <c r="N165" s="184"/>
      <c r="O165" s="198"/>
      <c r="P165" s="592"/>
      <c r="Q165" s="1426" t="s">
        <v>92</v>
      </c>
      <c r="R165" s="397">
        <v>7</v>
      </c>
      <c r="S165" s="397">
        <v>7</v>
      </c>
      <c r="T165" s="459">
        <v>7</v>
      </c>
      <c r="U165" s="370"/>
    </row>
    <row r="166" spans="1:21" ht="15" customHeight="1" thickBot="1" x14ac:dyDescent="0.25">
      <c r="A166" s="1842"/>
      <c r="B166" s="1844"/>
      <c r="C166" s="1816"/>
      <c r="D166" s="1846"/>
      <c r="E166" s="1836"/>
      <c r="F166" s="1848"/>
      <c r="G166" s="108" t="s">
        <v>8</v>
      </c>
      <c r="H166" s="291">
        <f>SUM(H164:H165)</f>
        <v>205.6</v>
      </c>
      <c r="I166" s="1498">
        <f>SUM(I164:I165)</f>
        <v>205.6</v>
      </c>
      <c r="J166" s="1449"/>
      <c r="K166" s="291">
        <f t="shared" ref="K166:O166" si="20">SUM(K164:K165)</f>
        <v>112.6</v>
      </c>
      <c r="L166" s="1498">
        <f t="shared" ref="L166" si="21">SUM(L164:L165)</f>
        <v>112.6</v>
      </c>
      <c r="M166" s="252"/>
      <c r="N166" s="291">
        <f t="shared" ref="N166" si="22">SUM(N164:N165)</f>
        <v>112.6</v>
      </c>
      <c r="O166" s="1498">
        <f t="shared" si="20"/>
        <v>112.6</v>
      </c>
      <c r="P166" s="530"/>
      <c r="Q166" s="1227"/>
      <c r="R166" s="258"/>
      <c r="S166" s="258"/>
      <c r="T166" s="1471"/>
      <c r="U166" s="1075"/>
    </row>
    <row r="167" spans="1:21" ht="11.25" customHeight="1" x14ac:dyDescent="0.2">
      <c r="A167" s="1398" t="s">
        <v>7</v>
      </c>
      <c r="B167" s="1243" t="s">
        <v>32</v>
      </c>
      <c r="C167" s="1401" t="s">
        <v>32</v>
      </c>
      <c r="D167" s="1673" t="s">
        <v>272</v>
      </c>
      <c r="E167" s="139" t="s">
        <v>51</v>
      </c>
      <c r="F167" s="1230">
        <v>5</v>
      </c>
      <c r="G167" s="253" t="s">
        <v>29</v>
      </c>
      <c r="H167" s="308">
        <v>197.1</v>
      </c>
      <c r="I167" s="250">
        <v>197.1</v>
      </c>
      <c r="J167" s="309"/>
      <c r="K167" s="308">
        <v>412.5</v>
      </c>
      <c r="L167" s="250">
        <v>412.5</v>
      </c>
      <c r="M167" s="528"/>
      <c r="N167" s="308">
        <v>155</v>
      </c>
      <c r="O167" s="250">
        <v>155</v>
      </c>
      <c r="P167" s="74"/>
      <c r="Q167" s="1253"/>
      <c r="R167" s="320"/>
      <c r="S167" s="320"/>
      <c r="T167" s="118"/>
      <c r="U167" s="49"/>
    </row>
    <row r="168" spans="1:21" ht="12" customHeight="1" x14ac:dyDescent="0.2">
      <c r="A168" s="1399"/>
      <c r="B168" s="1415"/>
      <c r="C168" s="1373"/>
      <c r="D168" s="1864"/>
      <c r="E168" s="909"/>
      <c r="F168" s="1377"/>
      <c r="G168" s="76" t="s">
        <v>112</v>
      </c>
      <c r="H168" s="102"/>
      <c r="I168" s="320"/>
      <c r="J168" s="118"/>
      <c r="K168" s="102"/>
      <c r="L168" s="320"/>
      <c r="M168" s="74"/>
      <c r="N168" s="102"/>
      <c r="O168" s="320"/>
      <c r="P168" s="74"/>
      <c r="Q168" s="1253"/>
      <c r="R168" s="48"/>
      <c r="S168" s="320"/>
      <c r="T168" s="118"/>
      <c r="U168" s="49"/>
    </row>
    <row r="169" spans="1:21" ht="12" customHeight="1" x14ac:dyDescent="0.2">
      <c r="A169" s="1399"/>
      <c r="B169" s="1415"/>
      <c r="C169" s="1373"/>
      <c r="D169" s="1864"/>
      <c r="E169" s="909"/>
      <c r="F169" s="1377"/>
      <c r="G169" s="76" t="s">
        <v>66</v>
      </c>
      <c r="H169" s="102">
        <v>150</v>
      </c>
      <c r="I169" s="320">
        <v>150</v>
      </c>
      <c r="J169" s="118"/>
      <c r="K169" s="102"/>
      <c r="L169" s="320"/>
      <c r="M169" s="74"/>
      <c r="N169" s="102"/>
      <c r="O169" s="320"/>
      <c r="P169" s="74"/>
      <c r="Q169" s="1253"/>
      <c r="R169" s="48"/>
      <c r="S169" s="320"/>
      <c r="T169" s="118"/>
      <c r="U169" s="49"/>
    </row>
    <row r="170" spans="1:21" ht="15" customHeight="1" x14ac:dyDescent="0.2">
      <c r="A170" s="1399"/>
      <c r="B170" s="1415"/>
      <c r="C170" s="1373"/>
      <c r="D170" s="1865"/>
      <c r="E170" s="903"/>
      <c r="F170" s="1440"/>
      <c r="G170" s="75" t="s">
        <v>48</v>
      </c>
      <c r="H170" s="105">
        <v>579.5</v>
      </c>
      <c r="I170" s="51">
        <v>579.5</v>
      </c>
      <c r="J170" s="188"/>
      <c r="K170" s="105">
        <v>634.1</v>
      </c>
      <c r="L170" s="51">
        <v>634.1</v>
      </c>
      <c r="M170" s="232"/>
      <c r="N170" s="105">
        <f>279+850</f>
        <v>1129</v>
      </c>
      <c r="O170" s="51">
        <f>279+850</f>
        <v>1129</v>
      </c>
      <c r="P170" s="232"/>
      <c r="Q170" s="1254"/>
      <c r="R170" s="50"/>
      <c r="S170" s="51"/>
      <c r="T170" s="188"/>
      <c r="U170" s="49"/>
    </row>
    <row r="171" spans="1:21" ht="24.75" customHeight="1" x14ac:dyDescent="0.2">
      <c r="A171" s="1826"/>
      <c r="B171" s="1860"/>
      <c r="C171" s="1815"/>
      <c r="D171" s="1823" t="s">
        <v>417</v>
      </c>
      <c r="E171" s="1853" t="s">
        <v>102</v>
      </c>
      <c r="F171" s="1422"/>
      <c r="G171" s="270"/>
      <c r="H171" s="106"/>
      <c r="I171" s="60"/>
      <c r="J171" s="153"/>
      <c r="K171" s="106"/>
      <c r="L171" s="60"/>
      <c r="M171" s="273"/>
      <c r="N171" s="106"/>
      <c r="O171" s="60"/>
      <c r="P171" s="273"/>
      <c r="Q171" s="1255" t="s">
        <v>189</v>
      </c>
      <c r="R171" s="1069" t="s">
        <v>190</v>
      </c>
      <c r="S171" s="1441">
        <v>100</v>
      </c>
      <c r="T171" s="1473"/>
      <c r="U171" s="370"/>
    </row>
    <row r="172" spans="1:21" ht="26.25" customHeight="1" x14ac:dyDescent="0.2">
      <c r="A172" s="1826"/>
      <c r="B172" s="1860"/>
      <c r="C172" s="1815"/>
      <c r="D172" s="1866"/>
      <c r="E172" s="1868"/>
      <c r="F172" s="1377"/>
      <c r="G172" s="76"/>
      <c r="H172" s="118"/>
      <c r="I172" s="320"/>
      <c r="J172" s="118"/>
      <c r="K172" s="102"/>
      <c r="L172" s="320"/>
      <c r="M172" s="74"/>
      <c r="N172" s="102"/>
      <c r="O172" s="320"/>
      <c r="P172" s="74"/>
      <c r="Q172" s="1256" t="s">
        <v>416</v>
      </c>
      <c r="R172" s="223">
        <v>1</v>
      </c>
      <c r="S172" s="38"/>
      <c r="T172" s="676"/>
      <c r="U172" s="370"/>
    </row>
    <row r="173" spans="1:21" ht="15.75" customHeight="1" x14ac:dyDescent="0.2">
      <c r="A173" s="1826"/>
      <c r="B173" s="1860"/>
      <c r="C173" s="1815"/>
      <c r="D173" s="1867"/>
      <c r="E173" s="1869"/>
      <c r="F173" s="1377"/>
      <c r="G173" s="76"/>
      <c r="H173" s="118"/>
      <c r="I173" s="320"/>
      <c r="J173" s="118"/>
      <c r="K173" s="102"/>
      <c r="L173" s="320"/>
      <c r="M173" s="74"/>
      <c r="N173" s="102"/>
      <c r="O173" s="320"/>
      <c r="P173" s="74"/>
      <c r="Q173" s="1257" t="s">
        <v>175</v>
      </c>
      <c r="R173" s="1070" t="s">
        <v>331</v>
      </c>
      <c r="S173" s="1071">
        <v>2</v>
      </c>
      <c r="T173" s="1071"/>
      <c r="U173" s="370"/>
    </row>
    <row r="174" spans="1:21" ht="15" customHeight="1" x14ac:dyDescent="0.2">
      <c r="A174" s="1826"/>
      <c r="B174" s="1860"/>
      <c r="C174" s="1815"/>
      <c r="D174" s="1756" t="s">
        <v>345</v>
      </c>
      <c r="E174" s="1862" t="s">
        <v>176</v>
      </c>
      <c r="F174" s="1422"/>
      <c r="G174" s="72"/>
      <c r="H174" s="102"/>
      <c r="I174" s="320"/>
      <c r="J174" s="118"/>
      <c r="K174" s="102"/>
      <c r="L174" s="320"/>
      <c r="M174" s="74"/>
      <c r="N174" s="102"/>
      <c r="O174" s="320"/>
      <c r="P174" s="74"/>
      <c r="Q174" s="1256" t="s">
        <v>252</v>
      </c>
      <c r="R174" s="223">
        <v>1</v>
      </c>
      <c r="S174" s="223"/>
      <c r="T174" s="202"/>
      <c r="U174" s="370"/>
    </row>
    <row r="175" spans="1:21" ht="29.25" customHeight="1" x14ac:dyDescent="0.2">
      <c r="A175" s="1826"/>
      <c r="B175" s="1860"/>
      <c r="C175" s="1815"/>
      <c r="D175" s="1861"/>
      <c r="E175" s="1863"/>
      <c r="F175" s="1377"/>
      <c r="G175" s="76"/>
      <c r="H175" s="102"/>
      <c r="I175" s="320"/>
      <c r="J175" s="118"/>
      <c r="K175" s="102"/>
      <c r="L175" s="320"/>
      <c r="M175" s="74"/>
      <c r="N175" s="102"/>
      <c r="O175" s="320"/>
      <c r="P175" s="74"/>
      <c r="Q175" s="1256" t="s">
        <v>346</v>
      </c>
      <c r="R175" s="223"/>
      <c r="S175" s="223">
        <v>1</v>
      </c>
      <c r="T175" s="223"/>
      <c r="U175" s="370"/>
    </row>
    <row r="176" spans="1:21" ht="14.25" customHeight="1" x14ac:dyDescent="0.2">
      <c r="A176" s="1714"/>
      <c r="B176" s="1715"/>
      <c r="C176" s="1815"/>
      <c r="D176" s="1754" t="s">
        <v>243</v>
      </c>
      <c r="E176" s="1862"/>
      <c r="F176" s="1859"/>
      <c r="G176" s="72"/>
      <c r="H176" s="102"/>
      <c r="I176" s="320"/>
      <c r="J176" s="118"/>
      <c r="K176" s="102"/>
      <c r="L176" s="320"/>
      <c r="M176" s="74"/>
      <c r="N176" s="102"/>
      <c r="O176" s="320"/>
      <c r="P176" s="74"/>
      <c r="Q176" s="1258" t="s">
        <v>205</v>
      </c>
      <c r="R176" s="1411">
        <v>1</v>
      </c>
      <c r="S176" s="1413"/>
      <c r="T176" s="483"/>
      <c r="U176" s="370"/>
    </row>
    <row r="177" spans="1:23" ht="15" customHeight="1" x14ac:dyDescent="0.2">
      <c r="A177" s="1714"/>
      <c r="B177" s="1715"/>
      <c r="C177" s="1815"/>
      <c r="D177" s="1870"/>
      <c r="E177" s="1869"/>
      <c r="F177" s="1859"/>
      <c r="G177" s="76"/>
      <c r="H177" s="102"/>
      <c r="I177" s="320"/>
      <c r="J177" s="118"/>
      <c r="K177" s="102"/>
      <c r="L177" s="320"/>
      <c r="M177" s="74"/>
      <c r="N177" s="102"/>
      <c r="O177" s="320"/>
      <c r="P177" s="74"/>
      <c r="Q177" s="1567" t="s">
        <v>347</v>
      </c>
      <c r="R177" s="55">
        <v>6</v>
      </c>
      <c r="S177" s="204"/>
      <c r="T177" s="58"/>
      <c r="U177" s="370"/>
    </row>
    <row r="178" spans="1:23" ht="26.25" customHeight="1" x14ac:dyDescent="0.2">
      <c r="A178" s="1826"/>
      <c r="B178" s="1860"/>
      <c r="C178" s="1815"/>
      <c r="D178" s="1756" t="s">
        <v>399</v>
      </c>
      <c r="E178" s="1920" t="s">
        <v>438</v>
      </c>
      <c r="F178" s="1422"/>
      <c r="G178" s="76"/>
      <c r="H178" s="102"/>
      <c r="I178" s="320"/>
      <c r="J178" s="118"/>
      <c r="K178" s="102"/>
      <c r="L178" s="320"/>
      <c r="M178" s="74"/>
      <c r="N178" s="102"/>
      <c r="O178" s="320"/>
      <c r="P178" s="74"/>
      <c r="Q178" s="1426" t="s">
        <v>401</v>
      </c>
      <c r="R178" s="1409">
        <v>1</v>
      </c>
      <c r="S178" s="1414"/>
      <c r="T178" s="1414"/>
      <c r="U178" s="370"/>
      <c r="W178" s="1339"/>
    </row>
    <row r="179" spans="1:23" ht="15.75" customHeight="1" x14ac:dyDescent="0.2">
      <c r="A179" s="1826"/>
      <c r="B179" s="1860"/>
      <c r="C179" s="1815"/>
      <c r="D179" s="1756"/>
      <c r="E179" s="1921"/>
      <c r="F179" s="1422"/>
      <c r="G179" s="76"/>
      <c r="H179" s="118"/>
      <c r="I179" s="320"/>
      <c r="J179" s="118"/>
      <c r="K179" s="102"/>
      <c r="L179" s="320"/>
      <c r="M179" s="74"/>
      <c r="N179" s="102"/>
      <c r="O179" s="320"/>
      <c r="P179" s="74"/>
      <c r="Q179" s="1568" t="s">
        <v>104</v>
      </c>
      <c r="R179" s="31"/>
      <c r="S179" s="223">
        <v>1</v>
      </c>
      <c r="T179" s="223"/>
      <c r="U179" s="370"/>
      <c r="W179" s="1339"/>
    </row>
    <row r="180" spans="1:23" ht="16.5" customHeight="1" x14ac:dyDescent="0.2">
      <c r="A180" s="1826"/>
      <c r="B180" s="1860"/>
      <c r="C180" s="1815"/>
      <c r="D180" s="1861"/>
      <c r="E180" s="1334"/>
      <c r="F180" s="1422"/>
      <c r="G180" s="76"/>
      <c r="H180" s="118"/>
      <c r="I180" s="320"/>
      <c r="J180" s="118"/>
      <c r="K180" s="102"/>
      <c r="L180" s="320"/>
      <c r="M180" s="74"/>
      <c r="N180" s="102"/>
      <c r="O180" s="320"/>
      <c r="P180" s="74"/>
      <c r="Q180" s="1426" t="s">
        <v>400</v>
      </c>
      <c r="R180" s="1443"/>
      <c r="S180" s="531"/>
      <c r="T180" s="65">
        <v>30</v>
      </c>
      <c r="U180" s="370"/>
    </row>
    <row r="181" spans="1:23" ht="38.25" customHeight="1" x14ac:dyDescent="0.2">
      <c r="A181" s="1371"/>
      <c r="B181" s="1372"/>
      <c r="C181" s="1375"/>
      <c r="D181" s="1293" t="s">
        <v>418</v>
      </c>
      <c r="E181" s="1294" t="s">
        <v>262</v>
      </c>
      <c r="F181" s="1295" t="s">
        <v>41</v>
      </c>
      <c r="G181" s="68" t="s">
        <v>81</v>
      </c>
      <c r="H181" s="106">
        <f>24.2+4</f>
        <v>28.2</v>
      </c>
      <c r="I181" s="60">
        <f>24.2+4</f>
        <v>28.2</v>
      </c>
      <c r="J181" s="153"/>
      <c r="K181" s="106"/>
      <c r="L181" s="60"/>
      <c r="M181" s="273"/>
      <c r="N181" s="106"/>
      <c r="O181" s="60"/>
      <c r="P181" s="273"/>
      <c r="Q181" s="1301" t="s">
        <v>93</v>
      </c>
      <c r="R181" s="30">
        <v>1</v>
      </c>
      <c r="S181" s="30"/>
      <c r="T181" s="1472"/>
      <c r="U181" s="370"/>
    </row>
    <row r="182" spans="1:23" ht="27.75" customHeight="1" x14ac:dyDescent="0.2">
      <c r="A182" s="1381"/>
      <c r="B182" s="1372"/>
      <c r="C182" s="107"/>
      <c r="D182" s="1395" t="s">
        <v>397</v>
      </c>
      <c r="E182" s="1423" t="s">
        <v>176</v>
      </c>
      <c r="F182" s="1377"/>
      <c r="G182" s="75"/>
      <c r="H182" s="105"/>
      <c r="I182" s="51"/>
      <c r="J182" s="188"/>
      <c r="K182" s="105"/>
      <c r="L182" s="51"/>
      <c r="M182" s="188"/>
      <c r="N182" s="105"/>
      <c r="O182" s="51"/>
      <c r="P182" s="232"/>
      <c r="Q182" s="1038" t="s">
        <v>398</v>
      </c>
      <c r="R182" s="369">
        <v>5</v>
      </c>
      <c r="S182" s="369"/>
      <c r="T182" s="733"/>
      <c r="U182" s="482"/>
    </row>
    <row r="183" spans="1:23" ht="14.25" customHeight="1" thickBot="1" x14ac:dyDescent="0.25">
      <c r="A183" s="83"/>
      <c r="B183" s="1419"/>
      <c r="C183" s="63"/>
      <c r="D183" s="1039"/>
      <c r="E183" s="1074"/>
      <c r="F183" s="1252"/>
      <c r="G183" s="174" t="s">
        <v>8</v>
      </c>
      <c r="H183" s="291">
        <f>SUM(H167:H181)</f>
        <v>954.8</v>
      </c>
      <c r="I183" s="1498">
        <f>SUM(I167:I181)</f>
        <v>954.8</v>
      </c>
      <c r="J183" s="252"/>
      <c r="K183" s="291">
        <f>SUM(K167:K181)</f>
        <v>1046.5999999999999</v>
      </c>
      <c r="L183" s="1498">
        <f>SUM(L167:L181)</f>
        <v>1046.5999999999999</v>
      </c>
      <c r="M183" s="252"/>
      <c r="N183" s="291">
        <f>SUM(N167:N181)</f>
        <v>1284</v>
      </c>
      <c r="O183" s="1498">
        <f>SUM(O167:O181)</f>
        <v>1284</v>
      </c>
      <c r="P183" s="530"/>
      <c r="Q183" s="1227"/>
      <c r="R183" s="258"/>
      <c r="S183" s="258"/>
      <c r="T183" s="255"/>
      <c r="U183" s="1075"/>
    </row>
    <row r="184" spans="1:23" ht="14.25" customHeight="1" thickBot="1" x14ac:dyDescent="0.25">
      <c r="A184" s="109" t="s">
        <v>7</v>
      </c>
      <c r="B184" s="95" t="s">
        <v>32</v>
      </c>
      <c r="C184" s="1800" t="s">
        <v>10</v>
      </c>
      <c r="D184" s="1800"/>
      <c r="E184" s="1800"/>
      <c r="F184" s="1800"/>
      <c r="G184" s="1801"/>
      <c r="H184" s="1560">
        <f>H183+H166+H163</f>
        <v>2733.1</v>
      </c>
      <c r="I184" s="1419">
        <f>I183+I166+I163</f>
        <v>2733.1</v>
      </c>
      <c r="J184" s="1561"/>
      <c r="K184" s="1560">
        <f>K183+K166+K163</f>
        <v>2274.3000000000002</v>
      </c>
      <c r="L184" s="1419">
        <f>L183+L166+L163</f>
        <v>2274.3000000000002</v>
      </c>
      <c r="M184" s="1561"/>
      <c r="N184" s="1560">
        <f>N183+N166+N163</f>
        <v>2511.6999999999998</v>
      </c>
      <c r="O184" s="1419">
        <f>O183+O166+O163</f>
        <v>2511.6999999999998</v>
      </c>
      <c r="P184" s="1570"/>
      <c r="Q184" s="1855"/>
      <c r="R184" s="1855"/>
      <c r="S184" s="1855"/>
      <c r="T184" s="1855"/>
      <c r="U184" s="1856"/>
    </row>
    <row r="185" spans="1:23" ht="14.25" customHeight="1" thickBot="1" x14ac:dyDescent="0.25">
      <c r="A185" s="94" t="s">
        <v>7</v>
      </c>
      <c r="B185" s="95" t="s">
        <v>37</v>
      </c>
      <c r="C185" s="1804" t="s">
        <v>271</v>
      </c>
      <c r="D185" s="1839"/>
      <c r="E185" s="1839"/>
      <c r="F185" s="1839"/>
      <c r="G185" s="1839"/>
      <c r="H185" s="1839"/>
      <c r="I185" s="1839"/>
      <c r="J185" s="1839"/>
      <c r="K185" s="1839"/>
      <c r="L185" s="1839"/>
      <c r="M185" s="1839"/>
      <c r="N185" s="1839"/>
      <c r="O185" s="1839"/>
      <c r="P185" s="1839"/>
      <c r="Q185" s="1839"/>
      <c r="R185" s="1839"/>
      <c r="S185" s="1839"/>
      <c r="T185" s="1839"/>
      <c r="U185" s="1840"/>
    </row>
    <row r="186" spans="1:23" ht="12" customHeight="1" x14ac:dyDescent="0.2">
      <c r="A186" s="1416" t="s">
        <v>7</v>
      </c>
      <c r="B186" s="1418" t="s">
        <v>37</v>
      </c>
      <c r="C186" s="355" t="s">
        <v>7</v>
      </c>
      <c r="D186" s="312" t="s">
        <v>119</v>
      </c>
      <c r="E186" s="532"/>
      <c r="F186" s="1230">
        <v>6</v>
      </c>
      <c r="G186" s="76" t="s">
        <v>29</v>
      </c>
      <c r="H186" s="308">
        <v>4300.5</v>
      </c>
      <c r="I186" s="250">
        <v>4300.5</v>
      </c>
      <c r="J186" s="309"/>
      <c r="K186" s="308">
        <v>3279.6</v>
      </c>
      <c r="L186" s="250">
        <v>3279.6</v>
      </c>
      <c r="M186" s="528"/>
      <c r="N186" s="308">
        <v>3388</v>
      </c>
      <c r="O186" s="250">
        <v>3388</v>
      </c>
      <c r="P186" s="319"/>
      <c r="Q186" s="117"/>
      <c r="R186" s="6"/>
      <c r="S186" s="6"/>
      <c r="T186" s="1474"/>
      <c r="U186" s="1581"/>
    </row>
    <row r="187" spans="1:23" ht="12" customHeight="1" x14ac:dyDescent="0.2">
      <c r="A187" s="1371"/>
      <c r="B187" s="1372"/>
      <c r="C187" s="311"/>
      <c r="D187" s="533"/>
      <c r="E187" s="1425"/>
      <c r="F187" s="1377"/>
      <c r="G187" s="76" t="s">
        <v>81</v>
      </c>
      <c r="H187" s="102">
        <v>300</v>
      </c>
      <c r="I187" s="320">
        <v>300</v>
      </c>
      <c r="J187" s="118"/>
      <c r="K187" s="102"/>
      <c r="L187" s="320"/>
      <c r="M187" s="74"/>
      <c r="N187" s="102"/>
      <c r="O187" s="320"/>
      <c r="P187" s="49"/>
      <c r="Q187" s="1038"/>
      <c r="R187" s="320"/>
      <c r="S187" s="320"/>
      <c r="T187" s="118"/>
      <c r="U187" s="49"/>
    </row>
    <row r="188" spans="1:23" ht="12.75" customHeight="1" x14ac:dyDescent="0.2">
      <c r="A188" s="1371"/>
      <c r="B188" s="1372"/>
      <c r="C188" s="311"/>
      <c r="D188" s="533"/>
      <c r="E188" s="1425"/>
      <c r="F188" s="1377"/>
      <c r="G188" s="76" t="s">
        <v>112</v>
      </c>
      <c r="H188" s="102">
        <f>1271.8+0.2</f>
        <v>1272</v>
      </c>
      <c r="I188" s="320">
        <f>1271.8+0.2</f>
        <v>1272</v>
      </c>
      <c r="J188" s="118"/>
      <c r="K188" s="102">
        <v>1272</v>
      </c>
      <c r="L188" s="320">
        <v>1272</v>
      </c>
      <c r="M188" s="74"/>
      <c r="N188" s="102">
        <v>1272</v>
      </c>
      <c r="O188" s="320">
        <v>1272</v>
      </c>
      <c r="P188" s="49"/>
      <c r="Q188" s="1038"/>
      <c r="R188" s="320"/>
      <c r="S188" s="320"/>
      <c r="T188" s="118"/>
      <c r="U188" s="49"/>
    </row>
    <row r="189" spans="1:23" ht="13.5" customHeight="1" x14ac:dyDescent="0.2">
      <c r="A189" s="1371"/>
      <c r="B189" s="1372"/>
      <c r="C189" s="311"/>
      <c r="D189" s="534"/>
      <c r="E189" s="1425"/>
      <c r="F189" s="1377"/>
      <c r="G189" s="75" t="s">
        <v>66</v>
      </c>
      <c r="H189" s="105">
        <v>73</v>
      </c>
      <c r="I189" s="51">
        <v>73</v>
      </c>
      <c r="J189" s="188"/>
      <c r="K189" s="105"/>
      <c r="L189" s="51"/>
      <c r="M189" s="232"/>
      <c r="N189" s="105"/>
      <c r="O189" s="51"/>
      <c r="P189" s="52"/>
      <c r="Q189" s="1076"/>
      <c r="R189" s="1059"/>
      <c r="S189" s="1059"/>
      <c r="T189" s="1475"/>
      <c r="U189" s="1582"/>
    </row>
    <row r="190" spans="1:23" ht="15.75" customHeight="1" x14ac:dyDescent="0.2">
      <c r="A190" s="1371"/>
      <c r="B190" s="1372"/>
      <c r="C190" s="113"/>
      <c r="D190" s="1379" t="s">
        <v>115</v>
      </c>
      <c r="E190" s="1425"/>
      <c r="F190" s="1422"/>
      <c r="G190" s="76"/>
      <c r="H190" s="102"/>
      <c r="I190" s="320"/>
      <c r="J190" s="118"/>
      <c r="K190" s="102"/>
      <c r="L190" s="320"/>
      <c r="M190" s="74"/>
      <c r="N190" s="102"/>
      <c r="O190" s="320"/>
      <c r="P190" s="49"/>
      <c r="Q190" s="1038" t="s">
        <v>72</v>
      </c>
      <c r="R190" s="40">
        <v>11</v>
      </c>
      <c r="S190" s="320"/>
      <c r="T190" s="118"/>
      <c r="U190" s="49"/>
    </row>
    <row r="191" spans="1:23" ht="26.25" customHeight="1" x14ac:dyDescent="0.2">
      <c r="A191" s="1371"/>
      <c r="B191" s="1372"/>
      <c r="C191" s="1928" t="s">
        <v>294</v>
      </c>
      <c r="D191" s="711" t="s">
        <v>295</v>
      </c>
      <c r="E191" s="1425"/>
      <c r="F191" s="1377"/>
      <c r="G191" s="76"/>
      <c r="H191" s="102"/>
      <c r="I191" s="320"/>
      <c r="J191" s="118"/>
      <c r="K191" s="102"/>
      <c r="L191" s="320"/>
      <c r="M191" s="74"/>
      <c r="N191" s="102"/>
      <c r="O191" s="320"/>
      <c r="P191" s="49"/>
      <c r="Q191" s="1038"/>
      <c r="R191" s="320"/>
      <c r="S191" s="320"/>
      <c r="T191" s="118"/>
      <c r="U191" s="49"/>
    </row>
    <row r="192" spans="1:23" ht="27.75" customHeight="1" x14ac:dyDescent="0.2">
      <c r="A192" s="1371"/>
      <c r="B192" s="1372"/>
      <c r="C192" s="1928"/>
      <c r="D192" s="328" t="s">
        <v>419</v>
      </c>
      <c r="E192" s="1425"/>
      <c r="F192" s="1377"/>
      <c r="G192" s="76"/>
      <c r="H192" s="102"/>
      <c r="I192" s="320"/>
      <c r="J192" s="118"/>
      <c r="K192" s="102"/>
      <c r="L192" s="320"/>
      <c r="M192" s="74"/>
      <c r="N192" s="102"/>
      <c r="O192" s="320"/>
      <c r="P192" s="49"/>
      <c r="Q192" s="1038"/>
      <c r="R192" s="320"/>
      <c r="S192" s="320"/>
      <c r="T192" s="118"/>
      <c r="U192" s="49"/>
    </row>
    <row r="193" spans="1:21" ht="24.75" customHeight="1" x14ac:dyDescent="0.2">
      <c r="A193" s="1371"/>
      <c r="B193" s="1372"/>
      <c r="C193" s="1928"/>
      <c r="D193" s="328" t="s">
        <v>420</v>
      </c>
      <c r="E193" s="1425"/>
      <c r="F193" s="1377"/>
      <c r="G193" s="76"/>
      <c r="H193" s="102"/>
      <c r="I193" s="320"/>
      <c r="J193" s="118"/>
      <c r="K193" s="102"/>
      <c r="L193" s="320"/>
      <c r="M193" s="74"/>
      <c r="N193" s="102"/>
      <c r="O193" s="320"/>
      <c r="P193" s="49"/>
      <c r="Q193" s="1038"/>
      <c r="R193" s="320"/>
      <c r="S193" s="320"/>
      <c r="T193" s="118"/>
      <c r="U193" s="49"/>
    </row>
    <row r="194" spans="1:21" ht="12.75" customHeight="1" x14ac:dyDescent="0.2">
      <c r="A194" s="1371"/>
      <c r="B194" s="1372"/>
      <c r="C194" s="1928"/>
      <c r="D194" s="328" t="s">
        <v>299</v>
      </c>
      <c r="E194" s="1425"/>
      <c r="F194" s="1377"/>
      <c r="G194" s="76"/>
      <c r="H194" s="102"/>
      <c r="I194" s="320"/>
      <c r="J194" s="118"/>
      <c r="K194" s="102"/>
      <c r="L194" s="320"/>
      <c r="M194" s="74"/>
      <c r="N194" s="102"/>
      <c r="O194" s="320"/>
      <c r="P194" s="49"/>
      <c r="Q194" s="1038"/>
      <c r="R194" s="320"/>
      <c r="S194" s="320"/>
      <c r="T194" s="118"/>
      <c r="U194" s="49"/>
    </row>
    <row r="195" spans="1:21" ht="13.5" customHeight="1" x14ac:dyDescent="0.2">
      <c r="A195" s="1371"/>
      <c r="B195" s="1372"/>
      <c r="C195" s="1928"/>
      <c r="D195" s="328" t="s">
        <v>421</v>
      </c>
      <c r="E195" s="1425"/>
      <c r="F195" s="1377"/>
      <c r="G195" s="76"/>
      <c r="H195" s="102"/>
      <c r="I195" s="320"/>
      <c r="J195" s="118"/>
      <c r="K195" s="102"/>
      <c r="L195" s="320"/>
      <c r="M195" s="74"/>
      <c r="N195" s="102"/>
      <c r="O195" s="320"/>
      <c r="P195" s="49"/>
      <c r="Q195" s="1038"/>
      <c r="R195" s="320"/>
      <c r="S195" s="320"/>
      <c r="T195" s="118"/>
      <c r="U195" s="49"/>
    </row>
    <row r="196" spans="1:21" ht="13.5" customHeight="1" x14ac:dyDescent="0.2">
      <c r="A196" s="1371"/>
      <c r="B196" s="1372"/>
      <c r="C196" s="1928"/>
      <c r="D196" s="328" t="s">
        <v>304</v>
      </c>
      <c r="E196" s="1425"/>
      <c r="F196" s="1377"/>
      <c r="G196" s="76"/>
      <c r="H196" s="102"/>
      <c r="I196" s="320"/>
      <c r="J196" s="118"/>
      <c r="K196" s="102"/>
      <c r="L196" s="320"/>
      <c r="M196" s="74"/>
      <c r="N196" s="102"/>
      <c r="O196" s="320"/>
      <c r="P196" s="49"/>
      <c r="Q196" s="1038"/>
      <c r="R196" s="320"/>
      <c r="S196" s="320"/>
      <c r="T196" s="118"/>
      <c r="U196" s="49"/>
    </row>
    <row r="197" spans="1:21" ht="25.5" customHeight="1" x14ac:dyDescent="0.2">
      <c r="A197" s="1371"/>
      <c r="B197" s="1372"/>
      <c r="C197" s="1928"/>
      <c r="D197" s="710" t="s">
        <v>305</v>
      </c>
      <c r="E197" s="1425"/>
      <c r="F197" s="1377"/>
      <c r="G197" s="76"/>
      <c r="H197" s="102"/>
      <c r="I197" s="320"/>
      <c r="J197" s="118"/>
      <c r="K197" s="102"/>
      <c r="L197" s="320"/>
      <c r="M197" s="74"/>
      <c r="N197" s="102"/>
      <c r="O197" s="320"/>
      <c r="P197" s="49"/>
      <c r="Q197" s="1038"/>
      <c r="R197" s="320"/>
      <c r="S197" s="320"/>
      <c r="T197" s="118"/>
      <c r="U197" s="49"/>
    </row>
    <row r="198" spans="1:21" ht="25.5" customHeight="1" x14ac:dyDescent="0.2">
      <c r="A198" s="1371"/>
      <c r="B198" s="1372"/>
      <c r="C198" s="1929"/>
      <c r="D198" s="708" t="s">
        <v>422</v>
      </c>
      <c r="E198" s="1425"/>
      <c r="F198" s="1375"/>
      <c r="G198" s="76"/>
      <c r="H198" s="102"/>
      <c r="I198" s="320"/>
      <c r="J198" s="118"/>
      <c r="K198" s="102"/>
      <c r="L198" s="320"/>
      <c r="M198" s="74"/>
      <c r="N198" s="102"/>
      <c r="O198" s="320"/>
      <c r="P198" s="49"/>
      <c r="Q198" s="1519"/>
      <c r="R198" s="51"/>
      <c r="S198" s="51"/>
      <c r="T198" s="188"/>
      <c r="U198" s="52"/>
    </row>
    <row r="199" spans="1:21" ht="27.75" customHeight="1" x14ac:dyDescent="0.2">
      <c r="A199" s="1371"/>
      <c r="B199" s="1372"/>
      <c r="C199" s="1930" t="s">
        <v>300</v>
      </c>
      <c r="D199" s="1395" t="s">
        <v>423</v>
      </c>
      <c r="E199" s="1425"/>
      <c r="F199" s="1377"/>
      <c r="G199" s="76"/>
      <c r="H199" s="102"/>
      <c r="I199" s="320"/>
      <c r="J199" s="118"/>
      <c r="K199" s="102"/>
      <c r="L199" s="320"/>
      <c r="M199" s="74"/>
      <c r="N199" s="102"/>
      <c r="O199" s="320"/>
      <c r="P199" s="49"/>
      <c r="Q199" s="1532" t="s">
        <v>72</v>
      </c>
      <c r="R199" s="320"/>
      <c r="S199" s="320">
        <v>5.7</v>
      </c>
      <c r="T199" s="118"/>
      <c r="U199" s="49"/>
    </row>
    <row r="200" spans="1:21" ht="13.5" customHeight="1" x14ac:dyDescent="0.2">
      <c r="A200" s="1371"/>
      <c r="B200" s="1372"/>
      <c r="C200" s="1928"/>
      <c r="D200" s="328" t="s">
        <v>308</v>
      </c>
      <c r="E200" s="1425"/>
      <c r="F200" s="1377"/>
      <c r="G200" s="76"/>
      <c r="H200" s="102"/>
      <c r="I200" s="320"/>
      <c r="J200" s="118"/>
      <c r="K200" s="102"/>
      <c r="L200" s="320"/>
      <c r="M200" s="74"/>
      <c r="N200" s="102"/>
      <c r="O200" s="320"/>
      <c r="P200" s="49"/>
      <c r="Q200" s="1038"/>
      <c r="R200" s="320"/>
      <c r="S200" s="320"/>
      <c r="T200" s="118"/>
      <c r="U200" s="49"/>
    </row>
    <row r="201" spans="1:21" ht="27.75" customHeight="1" x14ac:dyDescent="0.2">
      <c r="A201" s="1371"/>
      <c r="B201" s="1372"/>
      <c r="C201" s="1928"/>
      <c r="D201" s="328" t="s">
        <v>424</v>
      </c>
      <c r="E201" s="1425"/>
      <c r="F201" s="1377"/>
      <c r="G201" s="76"/>
      <c r="H201" s="102"/>
      <c r="I201" s="320"/>
      <c r="J201" s="118"/>
      <c r="K201" s="102"/>
      <c r="L201" s="320"/>
      <c r="M201" s="74"/>
      <c r="N201" s="102"/>
      <c r="O201" s="320"/>
      <c r="P201" s="49"/>
      <c r="Q201" s="1038"/>
      <c r="R201" s="320"/>
      <c r="S201" s="320"/>
      <c r="T201" s="118"/>
      <c r="U201" s="49"/>
    </row>
    <row r="202" spans="1:21" ht="15.75" customHeight="1" x14ac:dyDescent="0.2">
      <c r="A202" s="1371"/>
      <c r="B202" s="1372"/>
      <c r="C202" s="1928"/>
      <c r="D202" s="712" t="s">
        <v>310</v>
      </c>
      <c r="E202" s="1425"/>
      <c r="F202" s="1377"/>
      <c r="G202" s="76"/>
      <c r="H202" s="102"/>
      <c r="I202" s="320"/>
      <c r="J202" s="118"/>
      <c r="K202" s="102"/>
      <c r="L202" s="320"/>
      <c r="M202" s="74"/>
      <c r="N202" s="102"/>
      <c r="O202" s="320"/>
      <c r="P202" s="49"/>
      <c r="Q202" s="1038"/>
      <c r="R202" s="320"/>
      <c r="S202" s="320"/>
      <c r="T202" s="118"/>
      <c r="U202" s="49"/>
    </row>
    <row r="203" spans="1:21" ht="15" customHeight="1" x14ac:dyDescent="0.2">
      <c r="A203" s="1371"/>
      <c r="B203" s="1372"/>
      <c r="C203" s="1928"/>
      <c r="D203" s="712" t="s">
        <v>311</v>
      </c>
      <c r="E203" s="1425"/>
      <c r="F203" s="1377"/>
      <c r="G203" s="76"/>
      <c r="H203" s="102"/>
      <c r="I203" s="320"/>
      <c r="J203" s="118"/>
      <c r="K203" s="102"/>
      <c r="L203" s="320"/>
      <c r="M203" s="74"/>
      <c r="N203" s="102"/>
      <c r="O203" s="320"/>
      <c r="P203" s="49"/>
      <c r="Q203" s="1038"/>
      <c r="R203" s="320"/>
      <c r="S203" s="320"/>
      <c r="T203" s="118"/>
      <c r="U203" s="49"/>
    </row>
    <row r="204" spans="1:21" ht="14.25" customHeight="1" x14ac:dyDescent="0.2">
      <c r="A204" s="1371"/>
      <c r="B204" s="1372"/>
      <c r="C204" s="1928"/>
      <c r="D204" s="712" t="s">
        <v>312</v>
      </c>
      <c r="E204" s="1425"/>
      <c r="F204" s="1377"/>
      <c r="G204" s="76"/>
      <c r="H204" s="102"/>
      <c r="I204" s="320"/>
      <c r="J204" s="118"/>
      <c r="K204" s="102"/>
      <c r="L204" s="320"/>
      <c r="M204" s="74"/>
      <c r="N204" s="102"/>
      <c r="O204" s="320"/>
      <c r="P204" s="49"/>
      <c r="Q204" s="1038"/>
      <c r="R204" s="320"/>
      <c r="S204" s="320"/>
      <c r="T204" s="118"/>
      <c r="U204" s="49"/>
    </row>
    <row r="205" spans="1:21" ht="12.75" customHeight="1" x14ac:dyDescent="0.2">
      <c r="A205" s="1371"/>
      <c r="B205" s="1372"/>
      <c r="C205" s="1928"/>
      <c r="D205" s="1395" t="s">
        <v>296</v>
      </c>
      <c r="E205" s="1425"/>
      <c r="F205" s="1377"/>
      <c r="G205" s="76"/>
      <c r="H205" s="102"/>
      <c r="I205" s="320"/>
      <c r="J205" s="118"/>
      <c r="K205" s="102"/>
      <c r="L205" s="320"/>
      <c r="M205" s="74"/>
      <c r="N205" s="102"/>
      <c r="O205" s="320"/>
      <c r="P205" s="49"/>
      <c r="Q205" s="1038"/>
      <c r="R205" s="320"/>
      <c r="S205" s="320"/>
      <c r="T205" s="118"/>
      <c r="U205" s="49"/>
    </row>
    <row r="206" spans="1:21" ht="15.75" customHeight="1" x14ac:dyDescent="0.2">
      <c r="A206" s="1371"/>
      <c r="B206" s="1372"/>
      <c r="C206" s="1929"/>
      <c r="D206" s="1379" t="s">
        <v>313</v>
      </c>
      <c r="E206" s="1425"/>
      <c r="F206" s="1377"/>
      <c r="G206" s="76"/>
      <c r="H206" s="102"/>
      <c r="I206" s="320"/>
      <c r="J206" s="118"/>
      <c r="K206" s="102"/>
      <c r="L206" s="320"/>
      <c r="M206" s="74"/>
      <c r="N206" s="102"/>
      <c r="O206" s="320"/>
      <c r="P206" s="49"/>
      <c r="Q206" s="1519"/>
      <c r="R206" s="51"/>
      <c r="S206" s="51"/>
      <c r="T206" s="188"/>
      <c r="U206" s="52"/>
    </row>
    <row r="207" spans="1:21" ht="27.75" customHeight="1" x14ac:dyDescent="0.2">
      <c r="A207" s="1371"/>
      <c r="B207" s="1372"/>
      <c r="C207" s="1930" t="s">
        <v>301</v>
      </c>
      <c r="D207" s="1378" t="s">
        <v>425</v>
      </c>
      <c r="E207" s="1425"/>
      <c r="F207" s="1377"/>
      <c r="G207" s="76"/>
      <c r="H207" s="102"/>
      <c r="I207" s="320"/>
      <c r="J207" s="118"/>
      <c r="K207" s="102"/>
      <c r="L207" s="320"/>
      <c r="M207" s="74"/>
      <c r="N207" s="102"/>
      <c r="O207" s="320"/>
      <c r="P207" s="49"/>
      <c r="Q207" s="1532" t="s">
        <v>72</v>
      </c>
      <c r="R207" s="60"/>
      <c r="S207" s="60"/>
      <c r="T207" s="153">
        <v>6.5</v>
      </c>
      <c r="U207" s="730"/>
    </row>
    <row r="208" spans="1:21" ht="29.25" customHeight="1" x14ac:dyDescent="0.2">
      <c r="A208" s="1371"/>
      <c r="B208" s="1372"/>
      <c r="C208" s="1928"/>
      <c r="D208" s="328" t="s">
        <v>426</v>
      </c>
      <c r="E208" s="1425"/>
      <c r="F208" s="1377"/>
      <c r="G208" s="76"/>
      <c r="H208" s="102"/>
      <c r="I208" s="320"/>
      <c r="J208" s="118"/>
      <c r="K208" s="102"/>
      <c r="L208" s="320"/>
      <c r="M208" s="74"/>
      <c r="N208" s="102"/>
      <c r="O208" s="320"/>
      <c r="P208" s="49"/>
      <c r="Q208" s="1038"/>
      <c r="R208" s="320"/>
      <c r="S208" s="320"/>
      <c r="T208" s="118"/>
      <c r="U208" s="49"/>
    </row>
    <row r="209" spans="1:21" ht="15.75" customHeight="1" x14ac:dyDescent="0.2">
      <c r="A209" s="1371"/>
      <c r="B209" s="1372"/>
      <c r="C209" s="1928"/>
      <c r="D209" s="328" t="s">
        <v>316</v>
      </c>
      <c r="E209" s="1425"/>
      <c r="F209" s="1377"/>
      <c r="G209" s="76"/>
      <c r="H209" s="102"/>
      <c r="I209" s="320"/>
      <c r="J209" s="118"/>
      <c r="K209" s="102"/>
      <c r="L209" s="320"/>
      <c r="M209" s="74"/>
      <c r="N209" s="102"/>
      <c r="O209" s="320"/>
      <c r="P209" s="49"/>
      <c r="Q209" s="1038"/>
      <c r="R209" s="320"/>
      <c r="S209" s="320"/>
      <c r="T209" s="118"/>
      <c r="U209" s="49"/>
    </row>
    <row r="210" spans="1:21" ht="16.5" customHeight="1" x14ac:dyDescent="0.2">
      <c r="A210" s="1371"/>
      <c r="B210" s="1372"/>
      <c r="C210" s="1929"/>
      <c r="D210" s="1379" t="s">
        <v>427</v>
      </c>
      <c r="E210" s="1425"/>
      <c r="F210" s="1377"/>
      <c r="G210" s="76"/>
      <c r="H210" s="102"/>
      <c r="I210" s="320"/>
      <c r="J210" s="118"/>
      <c r="K210" s="102"/>
      <c r="L210" s="320"/>
      <c r="M210" s="74"/>
      <c r="N210" s="102"/>
      <c r="O210" s="320"/>
      <c r="P210" s="49"/>
      <c r="Q210" s="1519"/>
      <c r="R210" s="51"/>
      <c r="S210" s="51"/>
      <c r="T210" s="188"/>
      <c r="U210" s="52"/>
    </row>
    <row r="211" spans="1:21" ht="29.25" customHeight="1" x14ac:dyDescent="0.2">
      <c r="A211" s="1371"/>
      <c r="B211" s="1372"/>
      <c r="C211" s="311"/>
      <c r="D211" s="1752" t="s">
        <v>118</v>
      </c>
      <c r="E211" s="1425"/>
      <c r="F211" s="1377"/>
      <c r="G211" s="76"/>
      <c r="H211" s="102"/>
      <c r="I211" s="320"/>
      <c r="J211" s="118"/>
      <c r="K211" s="102"/>
      <c r="L211" s="320"/>
      <c r="M211" s="74"/>
      <c r="N211" s="102"/>
      <c r="O211" s="320"/>
      <c r="P211" s="49"/>
      <c r="Q211" s="1576" t="s">
        <v>251</v>
      </c>
      <c r="R211" s="486">
        <v>0.2</v>
      </c>
      <c r="S211" s="486">
        <v>0.2</v>
      </c>
      <c r="T211" s="1476">
        <v>0.2</v>
      </c>
      <c r="U211" s="730"/>
    </row>
    <row r="212" spans="1:21" ht="26.25" customHeight="1" x14ac:dyDescent="0.2">
      <c r="A212" s="1371"/>
      <c r="B212" s="1372"/>
      <c r="C212" s="311"/>
      <c r="D212" s="1741"/>
      <c r="E212" s="1425"/>
      <c r="F212" s="1377"/>
      <c r="G212" s="76"/>
      <c r="H212" s="102"/>
      <c r="I212" s="320"/>
      <c r="J212" s="118"/>
      <c r="K212" s="102"/>
      <c r="L212" s="320"/>
      <c r="M212" s="74"/>
      <c r="N212" s="102"/>
      <c r="O212" s="320"/>
      <c r="P212" s="49"/>
      <c r="Q212" s="1577" t="s">
        <v>44</v>
      </c>
      <c r="R212" s="412">
        <v>4</v>
      </c>
      <c r="S212" s="412">
        <v>4</v>
      </c>
      <c r="T212" s="1477">
        <v>4</v>
      </c>
      <c r="U212" s="523"/>
    </row>
    <row r="213" spans="1:21" ht="17.25" customHeight="1" x14ac:dyDescent="0.2">
      <c r="A213" s="1371"/>
      <c r="B213" s="1372"/>
      <c r="C213" s="311"/>
      <c r="D213" s="1742"/>
      <c r="E213" s="1425"/>
      <c r="F213" s="1377"/>
      <c r="G213" s="331"/>
      <c r="H213" s="1265"/>
      <c r="I213" s="966"/>
      <c r="J213" s="334"/>
      <c r="K213" s="1265"/>
      <c r="L213" s="966"/>
      <c r="M213" s="410"/>
      <c r="N213" s="1265"/>
      <c r="O213" s="966"/>
      <c r="P213" s="1553"/>
      <c r="Q213" s="1076" t="s">
        <v>71</v>
      </c>
      <c r="R213" s="356">
        <v>54.6</v>
      </c>
      <c r="S213" s="356">
        <v>54.6</v>
      </c>
      <c r="T213" s="1478">
        <v>54.6</v>
      </c>
      <c r="U213" s="41"/>
    </row>
    <row r="214" spans="1:21" ht="15.75" customHeight="1" x14ac:dyDescent="0.2">
      <c r="A214" s="1714"/>
      <c r="B214" s="1715"/>
      <c r="C214" s="1716"/>
      <c r="D214" s="1759" t="s">
        <v>57</v>
      </c>
      <c r="E214" s="1425"/>
      <c r="F214" s="1377"/>
      <c r="G214" s="76"/>
      <c r="H214" s="102"/>
      <c r="I214" s="320"/>
      <c r="J214" s="118"/>
      <c r="K214" s="102"/>
      <c r="L214" s="320"/>
      <c r="M214" s="74"/>
      <c r="N214" s="102"/>
      <c r="O214" s="320"/>
      <c r="P214" s="49"/>
      <c r="Q214" s="1979" t="s">
        <v>237</v>
      </c>
      <c r="R214" s="44" t="s">
        <v>187</v>
      </c>
      <c r="S214" s="44" t="s">
        <v>187</v>
      </c>
      <c r="T214" s="963" t="s">
        <v>188</v>
      </c>
      <c r="U214" s="523"/>
    </row>
    <row r="215" spans="1:21" ht="21" customHeight="1" x14ac:dyDescent="0.2">
      <c r="A215" s="1714"/>
      <c r="B215" s="1715"/>
      <c r="C215" s="1716"/>
      <c r="D215" s="1760"/>
      <c r="E215" s="1425"/>
      <c r="F215" s="1377"/>
      <c r="G215" s="76"/>
      <c r="H215" s="102"/>
      <c r="I215" s="320"/>
      <c r="J215" s="118"/>
      <c r="K215" s="102"/>
      <c r="L215" s="320"/>
      <c r="M215" s="74"/>
      <c r="N215" s="102"/>
      <c r="O215" s="320"/>
      <c r="P215" s="49"/>
      <c r="Q215" s="1980"/>
      <c r="R215" s="51"/>
      <c r="S215" s="51"/>
      <c r="T215" s="188"/>
      <c r="U215" s="49"/>
    </row>
    <row r="216" spans="1:21" ht="39.75" customHeight="1" x14ac:dyDescent="0.2">
      <c r="A216" s="1714"/>
      <c r="B216" s="1715"/>
      <c r="C216" s="1716"/>
      <c r="D216" s="1424" t="s">
        <v>318</v>
      </c>
      <c r="E216" s="1862"/>
      <c r="F216" s="1716"/>
      <c r="G216" s="76"/>
      <c r="H216" s="102"/>
      <c r="I216" s="320"/>
      <c r="J216" s="118"/>
      <c r="K216" s="102"/>
      <c r="L216" s="320"/>
      <c r="M216" s="74"/>
      <c r="N216" s="102"/>
      <c r="O216" s="320"/>
      <c r="P216" s="49"/>
      <c r="Q216" s="1578" t="s">
        <v>328</v>
      </c>
      <c r="R216" s="476">
        <v>44.6</v>
      </c>
      <c r="S216" s="476">
        <v>44.6</v>
      </c>
      <c r="T216" s="1479">
        <v>44.6</v>
      </c>
      <c r="U216" s="49"/>
    </row>
    <row r="217" spans="1:21" ht="21.75" customHeight="1" x14ac:dyDescent="0.2">
      <c r="A217" s="1714"/>
      <c r="B217" s="1715"/>
      <c r="C217" s="1716"/>
      <c r="D217" s="650"/>
      <c r="E217" s="1862"/>
      <c r="F217" s="1716"/>
      <c r="G217" s="76"/>
      <c r="H217" s="102"/>
      <c r="I217" s="320"/>
      <c r="J217" s="118"/>
      <c r="K217" s="102"/>
      <c r="L217" s="320"/>
      <c r="M217" s="74"/>
      <c r="N217" s="102"/>
      <c r="O217" s="320"/>
      <c r="P217" s="49"/>
      <c r="Q217" s="1977" t="s">
        <v>242</v>
      </c>
      <c r="R217" s="1948">
        <v>100</v>
      </c>
      <c r="S217" s="1950"/>
      <c r="T217" s="1966"/>
      <c r="U217" s="1873"/>
    </row>
    <row r="218" spans="1:21" ht="19.5" customHeight="1" x14ac:dyDescent="0.2">
      <c r="A218" s="1714"/>
      <c r="B218" s="1715"/>
      <c r="C218" s="1716"/>
      <c r="D218" s="538"/>
      <c r="E218" s="1862"/>
      <c r="F218" s="1716"/>
      <c r="G218" s="76"/>
      <c r="H218" s="102"/>
      <c r="I218" s="320"/>
      <c r="J218" s="118"/>
      <c r="K218" s="102"/>
      <c r="L218" s="320"/>
      <c r="M218" s="74"/>
      <c r="N218" s="102"/>
      <c r="O218" s="320"/>
      <c r="P218" s="49"/>
      <c r="Q218" s="1978"/>
      <c r="R218" s="1949"/>
      <c r="S218" s="1949"/>
      <c r="T218" s="1967"/>
      <c r="U218" s="1974"/>
    </row>
    <row r="219" spans="1:21" ht="18.75" customHeight="1" x14ac:dyDescent="0.2">
      <c r="A219" s="1371"/>
      <c r="B219" s="1372"/>
      <c r="C219" s="1375"/>
      <c r="D219" s="1824" t="s">
        <v>116</v>
      </c>
      <c r="E219" s="1425"/>
      <c r="F219" s="1377"/>
      <c r="G219" s="76"/>
      <c r="H219" s="102"/>
      <c r="I219" s="320"/>
      <c r="J219" s="118"/>
      <c r="K219" s="102"/>
      <c r="L219" s="320"/>
      <c r="M219" s="74"/>
      <c r="N219" s="102"/>
      <c r="O219" s="320"/>
      <c r="P219" s="49"/>
      <c r="Q219" s="1975" t="s">
        <v>223</v>
      </c>
      <c r="R219" s="489">
        <v>19</v>
      </c>
      <c r="S219" s="397">
        <v>15</v>
      </c>
      <c r="T219" s="459">
        <v>15</v>
      </c>
      <c r="U219" s="370"/>
    </row>
    <row r="220" spans="1:21" ht="14.25" customHeight="1" x14ac:dyDescent="0.2">
      <c r="A220" s="1371"/>
      <c r="B220" s="1372"/>
      <c r="C220" s="1375"/>
      <c r="D220" s="1878"/>
      <c r="E220" s="1425"/>
      <c r="F220" s="1377"/>
      <c r="G220" s="76"/>
      <c r="H220" s="102"/>
      <c r="I220" s="320"/>
      <c r="J220" s="118"/>
      <c r="K220" s="102"/>
      <c r="L220" s="320"/>
      <c r="M220" s="74"/>
      <c r="N220" s="102"/>
      <c r="O220" s="320"/>
      <c r="P220" s="49"/>
      <c r="Q220" s="1976"/>
      <c r="R220" s="25"/>
      <c r="S220" s="25"/>
      <c r="T220" s="462"/>
      <c r="U220" s="370"/>
    </row>
    <row r="221" spans="1:21" ht="21.75" customHeight="1" x14ac:dyDescent="0.2">
      <c r="A221" s="1381"/>
      <c r="B221" s="1372"/>
      <c r="C221" s="1377"/>
      <c r="D221" s="1376" t="s">
        <v>43</v>
      </c>
      <c r="E221" s="1425"/>
      <c r="F221" s="1377"/>
      <c r="G221" s="70"/>
      <c r="H221" s="105"/>
      <c r="I221" s="51"/>
      <c r="J221" s="188"/>
      <c r="K221" s="105"/>
      <c r="L221" s="51"/>
      <c r="M221" s="232"/>
      <c r="N221" s="105"/>
      <c r="O221" s="51"/>
      <c r="P221" s="52"/>
      <c r="Q221" s="1532" t="s">
        <v>59</v>
      </c>
      <c r="R221" s="1409">
        <v>15</v>
      </c>
      <c r="S221" s="1409">
        <v>15</v>
      </c>
      <c r="T221" s="1459">
        <v>15</v>
      </c>
      <c r="U221" s="370"/>
    </row>
    <row r="222" spans="1:21" ht="14.25" customHeight="1" thickBot="1" x14ac:dyDescent="0.25">
      <c r="A222" s="83"/>
      <c r="B222" s="1419"/>
      <c r="C222" s="114"/>
      <c r="D222" s="1039"/>
      <c r="E222" s="1074"/>
      <c r="F222" s="63"/>
      <c r="G222" s="174" t="s">
        <v>8</v>
      </c>
      <c r="H222" s="291">
        <f>SUM(H186:H221)</f>
        <v>5945.5</v>
      </c>
      <c r="I222" s="1498">
        <f>SUM(I186:I221)</f>
        <v>5945.5</v>
      </c>
      <c r="J222" s="252"/>
      <c r="K222" s="291">
        <f>SUM(K186:K221)</f>
        <v>4551.6000000000004</v>
      </c>
      <c r="L222" s="1498">
        <f>SUM(L186:L221)</f>
        <v>4551.6000000000004</v>
      </c>
      <c r="M222" s="252"/>
      <c r="N222" s="291">
        <f>SUM(N186:N221)</f>
        <v>4660</v>
      </c>
      <c r="O222" s="1498">
        <f>SUM(O186:O221)</f>
        <v>4660</v>
      </c>
      <c r="P222" s="1115"/>
      <c r="Q222" s="1579"/>
      <c r="R222" s="258"/>
      <c r="S222" s="258"/>
      <c r="T222" s="255"/>
      <c r="U222" s="1075"/>
    </row>
    <row r="223" spans="1:21" ht="28.5" customHeight="1" x14ac:dyDescent="0.2">
      <c r="A223" s="1381" t="s">
        <v>7</v>
      </c>
      <c r="B223" s="1372" t="s">
        <v>37</v>
      </c>
      <c r="C223" s="311" t="s">
        <v>9</v>
      </c>
      <c r="D223" s="1831" t="s">
        <v>201</v>
      </c>
      <c r="E223" s="1946"/>
      <c r="F223" s="1934" t="s">
        <v>47</v>
      </c>
      <c r="G223" s="76" t="s">
        <v>29</v>
      </c>
      <c r="H223" s="102">
        <f>100-30-34</f>
        <v>36</v>
      </c>
      <c r="I223" s="320">
        <f>100-30-34</f>
        <v>36</v>
      </c>
      <c r="J223" s="118"/>
      <c r="K223" s="102">
        <v>194.1</v>
      </c>
      <c r="L223" s="320">
        <v>194.1</v>
      </c>
      <c r="M223" s="74"/>
      <c r="N223" s="102"/>
      <c r="O223" s="320"/>
      <c r="P223" s="49"/>
      <c r="Q223" s="1580" t="s">
        <v>211</v>
      </c>
      <c r="R223" s="281">
        <v>1</v>
      </c>
      <c r="S223" s="281"/>
      <c r="T223" s="854"/>
      <c r="U223" s="1214"/>
    </row>
    <row r="224" spans="1:21" ht="27" customHeight="1" x14ac:dyDescent="0.2">
      <c r="A224" s="1381"/>
      <c r="B224" s="1372"/>
      <c r="C224" s="311"/>
      <c r="D224" s="1832"/>
      <c r="E224" s="1946"/>
      <c r="F224" s="1934"/>
      <c r="G224" s="76" t="s">
        <v>66</v>
      </c>
      <c r="H224" s="102">
        <v>64</v>
      </c>
      <c r="I224" s="320">
        <v>64</v>
      </c>
      <c r="J224" s="118"/>
      <c r="K224" s="102"/>
      <c r="L224" s="320"/>
      <c r="M224" s="74"/>
      <c r="N224" s="102"/>
      <c r="O224" s="320"/>
      <c r="P224" s="49"/>
      <c r="Q224" s="1530" t="s">
        <v>396</v>
      </c>
      <c r="R224" s="31">
        <v>100</v>
      </c>
      <c r="S224" s="31"/>
      <c r="T224" s="471"/>
      <c r="U224" s="370"/>
    </row>
    <row r="225" spans="1:21" ht="15.75" customHeight="1" x14ac:dyDescent="0.2">
      <c r="A225" s="1381"/>
      <c r="B225" s="1372"/>
      <c r="C225" s="311"/>
      <c r="D225" s="1832"/>
      <c r="E225" s="1946"/>
      <c r="F225" s="1935"/>
      <c r="G225" s="75"/>
      <c r="H225" s="105"/>
      <c r="I225" s="51"/>
      <c r="J225" s="188"/>
      <c r="K225" s="105"/>
      <c r="L225" s="51"/>
      <c r="M225" s="232"/>
      <c r="N225" s="105"/>
      <c r="O225" s="51"/>
      <c r="P225" s="52"/>
      <c r="Q225" s="1937" t="s">
        <v>206</v>
      </c>
      <c r="R225" s="44"/>
      <c r="S225" s="44" t="s">
        <v>124</v>
      </c>
      <c r="T225" s="963"/>
      <c r="U225" s="523"/>
    </row>
    <row r="226" spans="1:21" ht="17.25" customHeight="1" thickBot="1" x14ac:dyDescent="0.25">
      <c r="A226" s="83"/>
      <c r="B226" s="1419"/>
      <c r="C226" s="114"/>
      <c r="D226" s="1945"/>
      <c r="E226" s="1947"/>
      <c r="F226" s="1936"/>
      <c r="G226" s="174" t="s">
        <v>8</v>
      </c>
      <c r="H226" s="291">
        <f>SUM(H223:H225)</f>
        <v>100</v>
      </c>
      <c r="I226" s="1498">
        <f>SUM(I223:I225)</f>
        <v>100</v>
      </c>
      <c r="J226" s="252"/>
      <c r="K226" s="291">
        <f>SUM(K223:K225)</f>
        <v>194.1</v>
      </c>
      <c r="L226" s="1498">
        <f>SUM(L223:L225)</f>
        <v>194.1</v>
      </c>
      <c r="M226" s="530"/>
      <c r="N226" s="291">
        <f t="shared" ref="N226:O226" si="23">SUM(N223:N225)</f>
        <v>0</v>
      </c>
      <c r="O226" s="1498">
        <f t="shared" si="23"/>
        <v>0</v>
      </c>
      <c r="P226" s="1115"/>
      <c r="Q226" s="1938"/>
      <c r="R226" s="280"/>
      <c r="S226" s="280"/>
      <c r="T226" s="1480"/>
      <c r="U226" s="1583"/>
    </row>
    <row r="227" spans="1:21" ht="14.25" customHeight="1" thickBot="1" x14ac:dyDescent="0.25">
      <c r="A227" s="83" t="s">
        <v>7</v>
      </c>
      <c r="B227" s="1419" t="s">
        <v>37</v>
      </c>
      <c r="C227" s="1939" t="s">
        <v>10</v>
      </c>
      <c r="D227" s="1939"/>
      <c r="E227" s="1939"/>
      <c r="F227" s="1939"/>
      <c r="G227" s="1801"/>
      <c r="H227" s="522">
        <f t="shared" ref="H227:O227" si="24">H226+H222</f>
        <v>6045.5</v>
      </c>
      <c r="I227" s="95">
        <f t="shared" ref="I227" si="25">I226+I222</f>
        <v>6045.5</v>
      </c>
      <c r="J227" s="163"/>
      <c r="K227" s="522">
        <f t="shared" si="24"/>
        <v>4745.7</v>
      </c>
      <c r="L227" s="95">
        <f t="shared" ref="L227:M227" si="26">L226+L222</f>
        <v>4745.7</v>
      </c>
      <c r="M227" s="95">
        <f t="shared" si="26"/>
        <v>0</v>
      </c>
      <c r="N227" s="522">
        <f t="shared" ref="N227" si="27">N226+N222</f>
        <v>4660</v>
      </c>
      <c r="O227" s="95">
        <f t="shared" si="24"/>
        <v>4660</v>
      </c>
      <c r="P227" s="95">
        <f t="shared" ref="P227" si="28">P226+P222</f>
        <v>0</v>
      </c>
      <c r="Q227" s="1855"/>
      <c r="R227" s="1855"/>
      <c r="S227" s="1855"/>
      <c r="T227" s="1855"/>
      <c r="U227" s="1856"/>
    </row>
    <row r="228" spans="1:21" ht="14.25" customHeight="1" thickBot="1" x14ac:dyDescent="0.25">
      <c r="A228" s="109" t="s">
        <v>7</v>
      </c>
      <c r="B228" s="1940" t="s">
        <v>11</v>
      </c>
      <c r="C228" s="1941"/>
      <c r="D228" s="1941"/>
      <c r="E228" s="1941"/>
      <c r="F228" s="1941"/>
      <c r="G228" s="1942"/>
      <c r="H228" s="83">
        <f>H227+H184+H144+H108</f>
        <v>28111</v>
      </c>
      <c r="I228" s="1574">
        <f>I227+I184+I144+I108</f>
        <v>28111</v>
      </c>
      <c r="J228" s="1571"/>
      <c r="K228" s="83">
        <f t="shared" ref="K228:P228" si="29">K227+K184+K144+K108</f>
        <v>34426.300000000003</v>
      </c>
      <c r="L228" s="1574">
        <f t="shared" si="29"/>
        <v>34451.300000000003</v>
      </c>
      <c r="M228" s="1574">
        <f t="shared" si="29"/>
        <v>25</v>
      </c>
      <c r="N228" s="83">
        <f t="shared" si="29"/>
        <v>32440</v>
      </c>
      <c r="O228" s="1574">
        <f t="shared" si="29"/>
        <v>32765</v>
      </c>
      <c r="P228" s="1574">
        <f t="shared" si="29"/>
        <v>325</v>
      </c>
      <c r="Q228" s="1943"/>
      <c r="R228" s="1943"/>
      <c r="S228" s="1943"/>
      <c r="T228" s="1943"/>
      <c r="U228" s="1944"/>
    </row>
    <row r="229" spans="1:21" ht="14.25" customHeight="1" thickBot="1" x14ac:dyDescent="0.25">
      <c r="A229" s="120" t="s">
        <v>39</v>
      </c>
      <c r="B229" s="1917" t="s">
        <v>62</v>
      </c>
      <c r="C229" s="1918"/>
      <c r="D229" s="1918"/>
      <c r="E229" s="1918"/>
      <c r="F229" s="1918"/>
      <c r="G229" s="1919"/>
      <c r="H229" s="1573">
        <f t="shared" ref="H229:O229" si="30">SUM(H228)</f>
        <v>28111</v>
      </c>
      <c r="I229" s="1575">
        <f t="shared" ref="I229" si="31">SUM(I228)</f>
        <v>28111</v>
      </c>
      <c r="J229" s="1572"/>
      <c r="K229" s="1573">
        <f>SUM(K228)</f>
        <v>34426.300000000003</v>
      </c>
      <c r="L229" s="1575">
        <f>SUM(L228)</f>
        <v>34451.300000000003</v>
      </c>
      <c r="M229" s="1575">
        <f>SUM(M228)</f>
        <v>25</v>
      </c>
      <c r="N229" s="1573">
        <f t="shared" ref="N229" si="32">SUM(N228)</f>
        <v>32440</v>
      </c>
      <c r="O229" s="1575">
        <f t="shared" si="30"/>
        <v>32765</v>
      </c>
      <c r="P229" s="1575">
        <f t="shared" ref="P229" si="33">SUM(P228)</f>
        <v>325</v>
      </c>
      <c r="Q229" s="1871"/>
      <c r="R229" s="1871"/>
      <c r="S229" s="1871"/>
      <c r="T229" s="1871"/>
      <c r="U229" s="1872"/>
    </row>
    <row r="230" spans="1:21" s="5" customFormat="1" ht="15" customHeight="1" x14ac:dyDescent="0.2">
      <c r="A230" s="1094"/>
      <c r="B230" s="1430"/>
      <c r="C230" s="1430"/>
      <c r="D230" s="1430"/>
      <c r="E230" s="1430"/>
      <c r="F230" s="1430"/>
      <c r="G230" s="1430"/>
      <c r="H230" s="1430"/>
      <c r="I230" s="1430"/>
      <c r="J230" s="1430"/>
      <c r="K230" s="1430"/>
      <c r="L230" s="1430"/>
      <c r="M230" s="1430"/>
      <c r="N230" s="1430"/>
      <c r="O230" s="1430"/>
      <c r="P230" s="1430"/>
      <c r="Q230" s="1430"/>
      <c r="R230" s="1430"/>
      <c r="S230" s="1430"/>
      <c r="T230" s="1430"/>
      <c r="U230" s="1430"/>
    </row>
    <row r="231" spans="1:21" s="4" customFormat="1" ht="17.25" customHeight="1" x14ac:dyDescent="0.2">
      <c r="A231" s="1431"/>
      <c r="B231" s="1432"/>
      <c r="C231" s="1432"/>
      <c r="D231" s="1432"/>
      <c r="E231" s="1432"/>
      <c r="F231" s="1432"/>
      <c r="G231" s="1432"/>
      <c r="H231" s="1432"/>
      <c r="I231" s="1432"/>
      <c r="J231" s="1432"/>
      <c r="K231" s="1432"/>
      <c r="L231" s="1432"/>
      <c r="M231" s="1432"/>
      <c r="N231" s="1432"/>
      <c r="O231" s="1432"/>
      <c r="P231" s="1432"/>
      <c r="Q231" s="1432"/>
      <c r="R231" s="1431"/>
      <c r="S231" s="1431"/>
      <c r="T231" s="1431"/>
      <c r="U231" s="1431"/>
    </row>
    <row r="232" spans="1:21" s="5" customFormat="1" ht="15" customHeight="1" thickBot="1" x14ac:dyDescent="0.25">
      <c r="A232" s="1877" t="s">
        <v>16</v>
      </c>
      <c r="B232" s="1877"/>
      <c r="C232" s="1877"/>
      <c r="D232" s="1877"/>
      <c r="E232" s="1877"/>
      <c r="F232" s="1877"/>
      <c r="G232" s="1877"/>
      <c r="H232" s="189"/>
      <c r="I232" s="189"/>
      <c r="J232" s="189"/>
      <c r="K232" s="189"/>
      <c r="L232" s="189"/>
      <c r="M232" s="189"/>
      <c r="N232" s="189"/>
      <c r="O232" s="189"/>
      <c r="P232" s="189"/>
      <c r="Q232" s="121"/>
      <c r="R232" s="121"/>
      <c r="S232" s="121"/>
      <c r="T232" s="121"/>
      <c r="U232" s="121"/>
    </row>
    <row r="233" spans="1:21" ht="62.25" customHeight="1" thickBot="1" x14ac:dyDescent="0.25">
      <c r="A233" s="1971" t="s">
        <v>12</v>
      </c>
      <c r="B233" s="1972"/>
      <c r="C233" s="1972"/>
      <c r="D233" s="1972"/>
      <c r="E233" s="1972"/>
      <c r="F233" s="1972"/>
      <c r="G233" s="1973"/>
      <c r="H233" s="1604" t="s">
        <v>441</v>
      </c>
      <c r="I233" s="1605" t="s">
        <v>446</v>
      </c>
      <c r="J233" s="1606" t="s">
        <v>443</v>
      </c>
      <c r="K233" s="1607" t="s">
        <v>167</v>
      </c>
      <c r="L233" s="1605" t="s">
        <v>444</v>
      </c>
      <c r="M233" s="1606" t="s">
        <v>443</v>
      </c>
      <c r="N233" s="1607" t="s">
        <v>258</v>
      </c>
      <c r="O233" s="1608" t="s">
        <v>445</v>
      </c>
      <c r="P233" s="1606" t="s">
        <v>443</v>
      </c>
      <c r="Q233" s="17"/>
      <c r="R233" s="17"/>
      <c r="S233" s="17"/>
      <c r="T233" s="17"/>
      <c r="U233" s="17"/>
    </row>
    <row r="234" spans="1:21" ht="14.25" customHeight="1" x14ac:dyDescent="0.2">
      <c r="A234" s="1908" t="s">
        <v>17</v>
      </c>
      <c r="B234" s="1909"/>
      <c r="C234" s="1909"/>
      <c r="D234" s="1909"/>
      <c r="E234" s="1909"/>
      <c r="F234" s="1909"/>
      <c r="G234" s="1910"/>
      <c r="H234" s="1435">
        <f>H235+H241+H242+H243</f>
        <v>24209.1</v>
      </c>
      <c r="I234" s="1587">
        <f>I235+I241+I242+I243</f>
        <v>24209.1</v>
      </c>
      <c r="J234" s="1436">
        <f>I234-H234</f>
        <v>0</v>
      </c>
      <c r="K234" s="1588">
        <f>K235+K241+K242+K243</f>
        <v>27776.9</v>
      </c>
      <c r="L234" s="1589">
        <f>L235+L241+L242+L243</f>
        <v>27801.9</v>
      </c>
      <c r="M234" s="1590">
        <f>L234-K234</f>
        <v>25</v>
      </c>
      <c r="N234" s="1589">
        <f>N235+N241+N242+N243</f>
        <v>29688.1</v>
      </c>
      <c r="O234" s="1589">
        <f>O235+O241+O242+O243</f>
        <v>30013.1</v>
      </c>
      <c r="P234" s="1590">
        <f>O234-N234</f>
        <v>325</v>
      </c>
      <c r="Q234" s="17"/>
      <c r="R234" s="17"/>
      <c r="S234" s="17"/>
      <c r="T234" s="17"/>
      <c r="U234" s="17"/>
    </row>
    <row r="235" spans="1:21" ht="14.25" customHeight="1" x14ac:dyDescent="0.2">
      <c r="A235" s="1911" t="s">
        <v>103</v>
      </c>
      <c r="B235" s="1912"/>
      <c r="C235" s="1912"/>
      <c r="D235" s="1912"/>
      <c r="E235" s="1912"/>
      <c r="F235" s="1912"/>
      <c r="G235" s="1913"/>
      <c r="H235" s="1427">
        <f>SUM(H236:H240)</f>
        <v>18447</v>
      </c>
      <c r="I235" s="1584">
        <f>SUM(I236:I240)</f>
        <v>18447</v>
      </c>
      <c r="J235" s="1428">
        <f t="shared" ref="J235:J249" si="34">I235-H235</f>
        <v>0</v>
      </c>
      <c r="K235" s="1591">
        <f>SUM(K236:K240)</f>
        <v>27776.9</v>
      </c>
      <c r="L235" s="1592">
        <f>SUM(L236:L240)</f>
        <v>27801.9</v>
      </c>
      <c r="M235" s="1593">
        <f t="shared" ref="M235:M249" si="35">L235-K235</f>
        <v>25</v>
      </c>
      <c r="N235" s="1592">
        <f>SUM(N236:N240)</f>
        <v>29688.1</v>
      </c>
      <c r="O235" s="1592">
        <f>SUM(O236:O240)</f>
        <v>30013.1</v>
      </c>
      <c r="P235" s="1593">
        <f t="shared" ref="P235:P249" si="36">O235-N235</f>
        <v>325</v>
      </c>
      <c r="Q235" s="17"/>
      <c r="R235" s="17"/>
      <c r="S235" s="17"/>
      <c r="T235" s="17"/>
      <c r="U235" s="17"/>
    </row>
    <row r="236" spans="1:21" ht="14.25" customHeight="1" x14ac:dyDescent="0.2">
      <c r="A236" s="1914" t="s">
        <v>23</v>
      </c>
      <c r="B236" s="1915"/>
      <c r="C236" s="1915"/>
      <c r="D236" s="1915"/>
      <c r="E236" s="1915"/>
      <c r="F236" s="1915"/>
      <c r="G236" s="1916"/>
      <c r="H236" s="1429">
        <f>SUMIF(G12:G229,"SB",H12:H229)</f>
        <v>11855.6</v>
      </c>
      <c r="I236" s="1585">
        <f>SUMIF(G12:G229,"SB",I12:I229)</f>
        <v>11855.6</v>
      </c>
      <c r="J236" s="1594">
        <f t="shared" si="34"/>
        <v>0</v>
      </c>
      <c r="K236" s="1298">
        <f>SUMIF(G12:G229,"SB",K12:K229)</f>
        <v>18711.5</v>
      </c>
      <c r="L236" s="1299">
        <f>SUMIF(G12:G229,"SB",L12:L229)</f>
        <v>18736.5</v>
      </c>
      <c r="M236" s="1595">
        <f t="shared" si="35"/>
        <v>25</v>
      </c>
      <c r="N236" s="1299">
        <f>SUMIF(G12:G229,"SB",N12:N229)</f>
        <v>22050.799999999999</v>
      </c>
      <c r="O236" s="1299">
        <f>SUMIF(G12:G229,"SB",O12:O229)</f>
        <v>22375.8</v>
      </c>
      <c r="P236" s="1595">
        <f t="shared" si="36"/>
        <v>325</v>
      </c>
      <c r="Q236" s="17"/>
      <c r="R236" s="17"/>
      <c r="S236" s="17"/>
      <c r="T236" s="17"/>
      <c r="U236" s="17"/>
    </row>
    <row r="237" spans="1:21" ht="14.25" customHeight="1" x14ac:dyDescent="0.2">
      <c r="A237" s="1886" t="s">
        <v>24</v>
      </c>
      <c r="B237" s="1887"/>
      <c r="C237" s="1887"/>
      <c r="D237" s="1887"/>
      <c r="E237" s="1887"/>
      <c r="F237" s="1887"/>
      <c r="G237" s="1888"/>
      <c r="H237" s="1433">
        <f>SUMIF(G18:G229,"SB(P)",H18:H229)</f>
        <v>0</v>
      </c>
      <c r="I237" s="1585">
        <f>SUMIF(G18:G229,"SB(P)",I18:I229)</f>
        <v>0</v>
      </c>
      <c r="J237" s="1594">
        <f t="shared" si="34"/>
        <v>0</v>
      </c>
      <c r="K237" s="1298">
        <f>SUMIF(G18:G229,"SB(P)",K18:K229)</f>
        <v>0</v>
      </c>
      <c r="L237" s="1299">
        <f>SUMIF(G18:G229,"SB(P)",L18:L229)</f>
        <v>0</v>
      </c>
      <c r="M237" s="1595">
        <f t="shared" si="35"/>
        <v>0</v>
      </c>
      <c r="N237" s="1299">
        <f>SUMIF(G18:G229,"SB(P)",N18:N229)</f>
        <v>0</v>
      </c>
      <c r="O237" s="1299">
        <f>SUMIF(G18:G229,"SB(P)",O18:O229)</f>
        <v>0</v>
      </c>
      <c r="P237" s="1595">
        <f t="shared" si="36"/>
        <v>0</v>
      </c>
      <c r="Q237" s="17"/>
      <c r="R237" s="17"/>
      <c r="S237" s="17"/>
      <c r="T237" s="17"/>
      <c r="U237" s="17"/>
    </row>
    <row r="238" spans="1:21" ht="14.25" customHeight="1" x14ac:dyDescent="0.2">
      <c r="A238" s="1886" t="s">
        <v>75</v>
      </c>
      <c r="B238" s="1887"/>
      <c r="C238" s="1887"/>
      <c r="D238" s="1887"/>
      <c r="E238" s="1887"/>
      <c r="F238" s="1887"/>
      <c r="G238" s="1888"/>
      <c r="H238" s="1429">
        <f>SUMIF(G18:G229,"SB(VR)",H18:H229)</f>
        <v>1506.4</v>
      </c>
      <c r="I238" s="1585">
        <f>SUMIF(G18:G229,"SB(VR)",I18:I229)</f>
        <v>1506.4</v>
      </c>
      <c r="J238" s="1594">
        <f t="shared" si="34"/>
        <v>0</v>
      </c>
      <c r="K238" s="1298">
        <f>SUMIF(G18:G229,"SB(VR)",K18:K229)</f>
        <v>1160.4000000000001</v>
      </c>
      <c r="L238" s="1299">
        <f>SUMIF(G18:G229,"SB(VR)",L18:L229)</f>
        <v>1160.4000000000001</v>
      </c>
      <c r="M238" s="1595">
        <f t="shared" si="35"/>
        <v>0</v>
      </c>
      <c r="N238" s="1299">
        <f>SUMIF(G18:G229,"SB(VR)",N18:N229)</f>
        <v>1312.3</v>
      </c>
      <c r="O238" s="1299">
        <f>SUMIF(G18:G229,"SB(VR)",O18:O229)</f>
        <v>1312.3</v>
      </c>
      <c r="P238" s="1595">
        <f t="shared" si="36"/>
        <v>0</v>
      </c>
      <c r="Q238" s="17"/>
      <c r="R238" s="17"/>
      <c r="S238" s="17"/>
      <c r="T238" s="17"/>
      <c r="U238" s="17"/>
    </row>
    <row r="239" spans="1:21" ht="14.25" customHeight="1" x14ac:dyDescent="0.2">
      <c r="A239" s="1905" t="s">
        <v>110</v>
      </c>
      <c r="B239" s="1906"/>
      <c r="C239" s="1906"/>
      <c r="D239" s="1906"/>
      <c r="E239" s="1906"/>
      <c r="F239" s="1906"/>
      <c r="G239" s="1907"/>
      <c r="H239" s="1429">
        <f>SUMIF(G18:G228,"SB(KPP)",H18:H228)</f>
        <v>5085</v>
      </c>
      <c r="I239" s="1585">
        <f>SUMIF(G18:G228,"SB(KPP)",I18:I228)</f>
        <v>5085</v>
      </c>
      <c r="J239" s="1594">
        <f t="shared" si="34"/>
        <v>0</v>
      </c>
      <c r="K239" s="1298">
        <f>SUMIF(G18:G228,"SB(KPP)",K18:K228)</f>
        <v>7905</v>
      </c>
      <c r="L239" s="1299">
        <f>SUMIF(G15:G228,"SB(KPP)",L15:L228)</f>
        <v>7905</v>
      </c>
      <c r="M239" s="1595">
        <f t="shared" si="35"/>
        <v>0</v>
      </c>
      <c r="N239" s="1299">
        <f>SUMIF(G18:G228,"SB(KPP)",N18:N228)</f>
        <v>6325</v>
      </c>
      <c r="O239" s="1299">
        <f>SUMIF(G18:G228,"SB(KPP)",O18:O228)</f>
        <v>6325</v>
      </c>
      <c r="P239" s="1595">
        <f t="shared" si="36"/>
        <v>0</v>
      </c>
      <c r="Q239" s="17"/>
      <c r="R239" s="17"/>
      <c r="S239" s="17"/>
      <c r="T239" s="17"/>
      <c r="U239" s="17"/>
    </row>
    <row r="240" spans="1:21" ht="14.25" customHeight="1" x14ac:dyDescent="0.2">
      <c r="A240" s="1898" t="s">
        <v>430</v>
      </c>
      <c r="B240" s="1899"/>
      <c r="C240" s="1899"/>
      <c r="D240" s="1899"/>
      <c r="E240" s="1899"/>
      <c r="F240" s="1899"/>
      <c r="G240" s="1900"/>
      <c r="H240" s="1433">
        <f>SUMIF(G15:G223,"SB(ES)",H15:H223)</f>
        <v>0</v>
      </c>
      <c r="I240" s="1585">
        <f>SUMIF(G15:G223,"SB(ES)",I15:I223)</f>
        <v>0</v>
      </c>
      <c r="J240" s="1594">
        <f t="shared" si="34"/>
        <v>0</v>
      </c>
      <c r="K240" s="1298">
        <f>SUMIF(G15:G223,"SB(ES)",K15:K223)</f>
        <v>0</v>
      </c>
      <c r="L240" s="1299">
        <f>SUMIF(G15:G223,"SB(ES)",L15:L223)</f>
        <v>0</v>
      </c>
      <c r="M240" s="1595">
        <f t="shared" si="35"/>
        <v>0</v>
      </c>
      <c r="N240" s="1299">
        <f>SUMIF(G15:G223,"SB(ES)",N15:N223)</f>
        <v>0</v>
      </c>
      <c r="O240" s="1299">
        <f>SUMIF(G15:G223,"SB(ES)",O15:O223)</f>
        <v>0</v>
      </c>
      <c r="P240" s="1595">
        <f t="shared" si="36"/>
        <v>0</v>
      </c>
      <c r="Q240" s="17"/>
      <c r="R240" s="17"/>
      <c r="S240" s="17"/>
      <c r="T240" s="17"/>
      <c r="U240" s="17"/>
    </row>
    <row r="241" spans="1:21" ht="14.25" customHeight="1" x14ac:dyDescent="0.2">
      <c r="A241" s="1901" t="s">
        <v>108</v>
      </c>
      <c r="B241" s="1902"/>
      <c r="C241" s="1902"/>
      <c r="D241" s="1902"/>
      <c r="E241" s="1902"/>
      <c r="F241" s="1902"/>
      <c r="G241" s="1903"/>
      <c r="H241" s="1434">
        <f>SUMIF(G18:G228,"SB(VRL)",H18:H228)</f>
        <v>552.9</v>
      </c>
      <c r="I241" s="1586">
        <f>SUMIF(G18:G228,"SB(VRL)",I18:I228)</f>
        <v>552.9</v>
      </c>
      <c r="J241" s="1428">
        <f t="shared" si="34"/>
        <v>0</v>
      </c>
      <c r="K241" s="1596">
        <f>SUMIF(G21:G228,"SB(VRL)",K21:K228)</f>
        <v>0</v>
      </c>
      <c r="L241" s="1597">
        <f>SUMIF(G21:G228,"SB(VRL)",L21:L228)</f>
        <v>0</v>
      </c>
      <c r="M241" s="1593">
        <f t="shared" si="35"/>
        <v>0</v>
      </c>
      <c r="N241" s="1597">
        <f>SUMIF(G18:G228,"SB(VRL)",N18:N228)</f>
        <v>0</v>
      </c>
      <c r="O241" s="1597">
        <f>SUMIF(G18:G228,"SB(VRL)",O18:O228)</f>
        <v>0</v>
      </c>
      <c r="P241" s="1593">
        <f t="shared" si="36"/>
        <v>0</v>
      </c>
      <c r="Q241" s="17"/>
      <c r="R241" s="17"/>
      <c r="S241" s="17"/>
      <c r="T241" s="17"/>
      <c r="U241" s="17"/>
    </row>
    <row r="242" spans="1:21" ht="14.25" customHeight="1" x14ac:dyDescent="0.2">
      <c r="A242" s="1904" t="s">
        <v>109</v>
      </c>
      <c r="B242" s="1902"/>
      <c r="C242" s="1902"/>
      <c r="D242" s="1902"/>
      <c r="E242" s="1902"/>
      <c r="F242" s="1902"/>
      <c r="G242" s="1903"/>
      <c r="H242" s="1434">
        <f>SUMIF(G15:G229,"SB(ŽPL)",H15:H229)</f>
        <v>1122.7</v>
      </c>
      <c r="I242" s="1586">
        <f>SUMIF(G15:G229,"SB(ŽPL)",I15:I229)</f>
        <v>1122.7</v>
      </c>
      <c r="J242" s="1428">
        <f t="shared" si="34"/>
        <v>0</v>
      </c>
      <c r="K242" s="1596">
        <f>SUMIF(G10:G229,"SB(ŽPL)",K10:K229)</f>
        <v>0</v>
      </c>
      <c r="L242" s="1597">
        <f>SUMIF(G10:G229,"SB(ŽPL)",L10:L229)</f>
        <v>0</v>
      </c>
      <c r="M242" s="1593">
        <f t="shared" si="35"/>
        <v>0</v>
      </c>
      <c r="N242" s="1597">
        <f>SUMIF(G18:G229,"SB(ŽPL)",N18:N229)</f>
        <v>0</v>
      </c>
      <c r="O242" s="1597">
        <f>SUMIF(G18:G229,"SB(ŽPL)",O18:O229)</f>
        <v>0</v>
      </c>
      <c r="P242" s="1593">
        <f t="shared" si="36"/>
        <v>0</v>
      </c>
      <c r="Q242" s="17"/>
      <c r="R242" s="17"/>
      <c r="S242" s="17"/>
      <c r="T242" s="17"/>
      <c r="U242" s="17"/>
    </row>
    <row r="243" spans="1:21" ht="14.25" customHeight="1" x14ac:dyDescent="0.2">
      <c r="A243" s="1892" t="s">
        <v>270</v>
      </c>
      <c r="B243" s="1893"/>
      <c r="C243" s="1893"/>
      <c r="D243" s="1893"/>
      <c r="E243" s="1893"/>
      <c r="F243" s="1893"/>
      <c r="G243" s="1894"/>
      <c r="H243" s="1434">
        <f>SUMIF(G18:G229,"SB(L)",H18:H229)</f>
        <v>4086.5</v>
      </c>
      <c r="I243" s="1586">
        <f>SUMIF(G18:G229,"SB(L)",I18:I229)</f>
        <v>4086.5</v>
      </c>
      <c r="J243" s="1428">
        <f t="shared" si="34"/>
        <v>0</v>
      </c>
      <c r="K243" s="1596">
        <f>SUMIF(G21:G229,"SB(L)",K21:K229)</f>
        <v>0</v>
      </c>
      <c r="L243" s="1597">
        <f>SUMIF(G21:G229,"SB(L)",L21:L229)</f>
        <v>0</v>
      </c>
      <c r="M243" s="1593">
        <f t="shared" si="35"/>
        <v>0</v>
      </c>
      <c r="N243" s="1597">
        <f>SUMIF(G18:G229,"SB(L)",N18:N229)</f>
        <v>0</v>
      </c>
      <c r="O243" s="1597">
        <f>SUMIF(G18:G227,"SB(L)",O18:O229)</f>
        <v>0</v>
      </c>
      <c r="P243" s="1593">
        <f t="shared" si="36"/>
        <v>0</v>
      </c>
      <c r="Q243" s="17"/>
      <c r="R243" s="17"/>
      <c r="S243" s="17"/>
      <c r="T243" s="17"/>
      <c r="U243" s="17"/>
    </row>
    <row r="244" spans="1:21" ht="14.25" customHeight="1" x14ac:dyDescent="0.2">
      <c r="A244" s="1895" t="s">
        <v>18</v>
      </c>
      <c r="B244" s="1896"/>
      <c r="C244" s="1896"/>
      <c r="D244" s="1896"/>
      <c r="E244" s="1896"/>
      <c r="F244" s="1896"/>
      <c r="G244" s="1897"/>
      <c r="H244" s="1435">
        <f>SUM(H245:H248)</f>
        <v>3901.9</v>
      </c>
      <c r="I244" s="1587">
        <f>SUM(I245:I248)</f>
        <v>3901.9</v>
      </c>
      <c r="J244" s="1436">
        <f t="shared" si="34"/>
        <v>0</v>
      </c>
      <c r="K244" s="1588">
        <f>K246+K247+K248+K245</f>
        <v>6649.4</v>
      </c>
      <c r="L244" s="1589">
        <f>L246+L247+L248+L245</f>
        <v>6649.4</v>
      </c>
      <c r="M244" s="1590">
        <f t="shared" si="35"/>
        <v>0</v>
      </c>
      <c r="N244" s="1589">
        <f>N246+N247+N248+N245</f>
        <v>2751.9</v>
      </c>
      <c r="O244" s="1589">
        <f>O246+O247+O248+O245</f>
        <v>2751.9</v>
      </c>
      <c r="P244" s="1590">
        <f t="shared" si="36"/>
        <v>0</v>
      </c>
      <c r="Q244" s="17"/>
      <c r="R244" s="17"/>
      <c r="S244" s="17"/>
      <c r="T244" s="17"/>
      <c r="U244" s="17"/>
    </row>
    <row r="245" spans="1:21" ht="14.25" customHeight="1" x14ac:dyDescent="0.2">
      <c r="A245" s="1898" t="s">
        <v>25</v>
      </c>
      <c r="B245" s="1899"/>
      <c r="C245" s="1899"/>
      <c r="D245" s="1899"/>
      <c r="E245" s="1899"/>
      <c r="F245" s="1899"/>
      <c r="G245" s="1900"/>
      <c r="H245" s="1429">
        <f>SUMIF(G15:G229,"ES",H15:H229)</f>
        <v>2204</v>
      </c>
      <c r="I245" s="1585">
        <f>SUMIF(G15:G229,"ES",I15:I229)</f>
        <v>2204</v>
      </c>
      <c r="J245" s="1594">
        <f t="shared" si="34"/>
        <v>0</v>
      </c>
      <c r="K245" s="1298">
        <f>SUMIF(G15:G229,"ES",K15:K229)</f>
        <v>5104.8</v>
      </c>
      <c r="L245" s="1299">
        <f>SUMIF(G15:G229,"ES",L15:L229)</f>
        <v>5104.8</v>
      </c>
      <c r="M245" s="1595">
        <f t="shared" si="35"/>
        <v>0</v>
      </c>
      <c r="N245" s="1299">
        <f>SUMIF(G15:G229,"ES",N15:N229)</f>
        <v>1278.9000000000001</v>
      </c>
      <c r="O245" s="1299">
        <f>SUMIF(G15:G229,"ES",O15:O229)</f>
        <v>1278.9000000000001</v>
      </c>
      <c r="P245" s="1595">
        <f t="shared" si="36"/>
        <v>0</v>
      </c>
      <c r="Q245" s="17"/>
      <c r="R245" s="17"/>
      <c r="S245" s="17"/>
      <c r="T245" s="17"/>
      <c r="U245" s="17"/>
    </row>
    <row r="246" spans="1:21" ht="14.25" customHeight="1" x14ac:dyDescent="0.2">
      <c r="A246" s="1883" t="s">
        <v>26</v>
      </c>
      <c r="B246" s="1884"/>
      <c r="C246" s="1884"/>
      <c r="D246" s="1884"/>
      <c r="E246" s="1884"/>
      <c r="F246" s="1884"/>
      <c r="G246" s="1885"/>
      <c r="H246" s="1429">
        <f>SUMIF(G18:G229,"KVJUD",H18:H229)</f>
        <v>1593.4</v>
      </c>
      <c r="I246" s="1585">
        <f>SUMIF(G18:G229,"KVJUD",I18:I229)</f>
        <v>1593.4</v>
      </c>
      <c r="J246" s="1594">
        <f t="shared" si="34"/>
        <v>0</v>
      </c>
      <c r="K246" s="1298">
        <f>SUMIF(G18:G229,"KVJUD",K18:K229)</f>
        <v>1322.1</v>
      </c>
      <c r="L246" s="1299">
        <f>SUMIF(G18:G229,"KVJUD",L18:L229)</f>
        <v>1322.1</v>
      </c>
      <c r="M246" s="1595">
        <f t="shared" si="35"/>
        <v>0</v>
      </c>
      <c r="N246" s="1299">
        <f>SUMIF(G18:G229,"KVJUD",N18:N229)</f>
        <v>1378</v>
      </c>
      <c r="O246" s="1299">
        <f>SUMIF(G18:G229,"KVJUD",O18:O229)</f>
        <v>1378</v>
      </c>
      <c r="P246" s="1595">
        <f t="shared" si="36"/>
        <v>0</v>
      </c>
      <c r="Q246" s="61"/>
      <c r="R246" s="61"/>
      <c r="S246" s="61"/>
      <c r="T246" s="61"/>
      <c r="U246" s="61"/>
    </row>
    <row r="247" spans="1:21" ht="14.25" customHeight="1" x14ac:dyDescent="0.2">
      <c r="A247" s="1886" t="s">
        <v>27</v>
      </c>
      <c r="B247" s="1887"/>
      <c r="C247" s="1887"/>
      <c r="D247" s="1887"/>
      <c r="E247" s="1887"/>
      <c r="F247" s="1887"/>
      <c r="G247" s="1888"/>
      <c r="H247" s="1429">
        <f>SUMIF(G18:G229,"LRVB",H18:H229)</f>
        <v>0</v>
      </c>
      <c r="I247" s="1585">
        <f>SUMIF(G18:G229,"LRVB",I18:I229)</f>
        <v>0</v>
      </c>
      <c r="J247" s="1594">
        <f t="shared" si="34"/>
        <v>0</v>
      </c>
      <c r="K247" s="1298">
        <f>SUMIF(G18:G229,"LRVB",K18:K229)</f>
        <v>0</v>
      </c>
      <c r="L247" s="1299">
        <f>SUMIF(G18:G229,"LRVB",L18:L229)</f>
        <v>0</v>
      </c>
      <c r="M247" s="1595">
        <f t="shared" si="35"/>
        <v>0</v>
      </c>
      <c r="N247" s="1299">
        <f>SUMIF(G18:G229,"LRVB",N18:N229)</f>
        <v>0</v>
      </c>
      <c r="O247" s="1299">
        <f>SUMIF(G18:G229,"LRVB",O18:O229)</f>
        <v>0</v>
      </c>
      <c r="P247" s="1595">
        <f t="shared" si="36"/>
        <v>0</v>
      </c>
      <c r="Q247" s="61"/>
      <c r="R247" s="61"/>
      <c r="S247" s="61"/>
      <c r="T247" s="61"/>
      <c r="U247" s="61"/>
    </row>
    <row r="248" spans="1:21" ht="14.25" customHeight="1" x14ac:dyDescent="0.2">
      <c r="A248" s="1889" t="s">
        <v>28</v>
      </c>
      <c r="B248" s="1890"/>
      <c r="C248" s="1890"/>
      <c r="D248" s="1890"/>
      <c r="E248" s="1890"/>
      <c r="F248" s="1890"/>
      <c r="G248" s="1891"/>
      <c r="H248" s="1429">
        <f>SUMIF(G18:G229,"Kt",H18:H229)</f>
        <v>104.5</v>
      </c>
      <c r="I248" s="1585">
        <f>SUMIF(G18:G229,"Kt",I18:I229)</f>
        <v>104.5</v>
      </c>
      <c r="J248" s="1594">
        <f t="shared" si="34"/>
        <v>0</v>
      </c>
      <c r="K248" s="1298">
        <f>SUMIF(G18:G229,"Kt",K18:K229)</f>
        <v>222.5</v>
      </c>
      <c r="L248" s="1299">
        <f>SUMIF(G18:G229,"Kt",L18:L229)</f>
        <v>222.5</v>
      </c>
      <c r="M248" s="1595">
        <f t="shared" si="35"/>
        <v>0</v>
      </c>
      <c r="N248" s="1299">
        <f>SUMIF(G18:G229,"Kt",N18:N229)</f>
        <v>95</v>
      </c>
      <c r="O248" s="1299">
        <f>SUMIF(G18:G229,"Kt",O18:O229)</f>
        <v>95</v>
      </c>
      <c r="P248" s="1595">
        <f t="shared" si="36"/>
        <v>0</v>
      </c>
      <c r="Q248" s="61"/>
      <c r="R248" s="61"/>
      <c r="S248" s="61"/>
      <c r="T248" s="61"/>
      <c r="U248" s="61"/>
    </row>
    <row r="249" spans="1:21" ht="14.25" customHeight="1" thickBot="1" x14ac:dyDescent="0.25">
      <c r="A249" s="1925" t="s">
        <v>19</v>
      </c>
      <c r="B249" s="1926"/>
      <c r="C249" s="1926"/>
      <c r="D249" s="1926"/>
      <c r="E249" s="1926"/>
      <c r="F249" s="1926"/>
      <c r="G249" s="1927"/>
      <c r="H249" s="1598">
        <f>SUM(H234,H244)</f>
        <v>28111</v>
      </c>
      <c r="I249" s="1599">
        <f>SUM(I234,I244)</f>
        <v>28111</v>
      </c>
      <c r="J249" s="1600">
        <f t="shared" si="34"/>
        <v>0</v>
      </c>
      <c r="K249" s="1601">
        <f>SUM(K234,K244)</f>
        <v>34426.300000000003</v>
      </c>
      <c r="L249" s="1602">
        <f>SUM(L234,L244)</f>
        <v>34451.300000000003</v>
      </c>
      <c r="M249" s="1603">
        <f t="shared" si="35"/>
        <v>25</v>
      </c>
      <c r="N249" s="1602">
        <f>SUM(N234,N244)</f>
        <v>32440</v>
      </c>
      <c r="O249" s="1602">
        <f>SUM(O234,O244)</f>
        <v>32765</v>
      </c>
      <c r="P249" s="1603">
        <f t="shared" si="36"/>
        <v>325</v>
      </c>
      <c r="Q249" s="61"/>
      <c r="R249" s="61"/>
      <c r="S249" s="61"/>
      <c r="T249" s="61"/>
      <c r="U249" s="61"/>
    </row>
    <row r="250" spans="1:21" x14ac:dyDescent="0.2">
      <c r="H250" s="353"/>
      <c r="I250" s="353"/>
      <c r="J250" s="353"/>
      <c r="K250" s="353"/>
      <c r="L250" s="353"/>
      <c r="M250" s="353"/>
      <c r="N250" s="353"/>
      <c r="O250" s="353"/>
      <c r="P250" s="353"/>
    </row>
    <row r="251" spans="1:21" x14ac:dyDescent="0.2">
      <c r="F251" s="1672" t="s">
        <v>431</v>
      </c>
      <c r="G251" s="1672"/>
      <c r="H251" s="1672"/>
      <c r="I251" s="1672"/>
      <c r="J251" s="1672"/>
      <c r="K251" s="1672"/>
      <c r="L251" s="1437"/>
      <c r="M251" s="1437"/>
    </row>
    <row r="252" spans="1:21" x14ac:dyDescent="0.2">
      <c r="H252" s="17"/>
      <c r="I252" s="17"/>
      <c r="J252" s="17"/>
      <c r="K252" s="17"/>
      <c r="L252" s="17"/>
      <c r="M252" s="17"/>
      <c r="N252" s="17"/>
      <c r="O252" s="17"/>
      <c r="P252" s="17"/>
    </row>
    <row r="253" spans="1:21" x14ac:dyDescent="0.2">
      <c r="A253" s="1"/>
      <c r="B253" s="1"/>
      <c r="C253" s="524"/>
      <c r="D253" s="1"/>
      <c r="E253" s="1"/>
      <c r="F253" s="1"/>
      <c r="G253" s="1"/>
      <c r="H253" s="61"/>
      <c r="I253" s="61"/>
      <c r="J253" s="61"/>
      <c r="K253" s="61"/>
      <c r="L253" s="61"/>
      <c r="M253" s="61"/>
      <c r="N253" s="61"/>
      <c r="O253" s="61"/>
      <c r="P253" s="61"/>
      <c r="Q253" s="1"/>
      <c r="R253" s="1"/>
      <c r="S253" s="1"/>
      <c r="T253" s="1"/>
      <c r="U253" s="1"/>
    </row>
    <row r="254" spans="1:21" x14ac:dyDescent="0.2">
      <c r="A254" s="1"/>
      <c r="B254" s="1"/>
      <c r="C254" s="524"/>
      <c r="D254" s="1"/>
      <c r="E254" s="1"/>
      <c r="F254" s="1"/>
      <c r="G254" s="1"/>
      <c r="H254" s="61"/>
      <c r="I254" s="61"/>
      <c r="J254" s="61"/>
      <c r="K254" s="61"/>
      <c r="L254" s="61"/>
      <c r="M254" s="61"/>
      <c r="N254" s="61"/>
      <c r="O254" s="61"/>
      <c r="P254" s="61"/>
      <c r="Q254" s="1"/>
      <c r="R254" s="1"/>
      <c r="S254" s="1"/>
      <c r="T254" s="1"/>
      <c r="U254" s="1"/>
    </row>
  </sheetData>
  <mergeCells count="260">
    <mergeCell ref="U32:U33"/>
    <mergeCell ref="A4:U4"/>
    <mergeCell ref="A5:U5"/>
    <mergeCell ref="A6:U6"/>
    <mergeCell ref="Q7:U7"/>
    <mergeCell ref="A8:A10"/>
    <mergeCell ref="B8:B10"/>
    <mergeCell ref="C8:C10"/>
    <mergeCell ref="D8:D10"/>
    <mergeCell ref="E8:E10"/>
    <mergeCell ref="A11:U11"/>
    <mergeCell ref="A12:U12"/>
    <mergeCell ref="B13:U13"/>
    <mergeCell ref="C14:U14"/>
    <mergeCell ref="D15:D16"/>
    <mergeCell ref="E15:E17"/>
    <mergeCell ref="F8:F10"/>
    <mergeCell ref="G8:G10"/>
    <mergeCell ref="H8:H10"/>
    <mergeCell ref="K8:K10"/>
    <mergeCell ref="O8:O10"/>
    <mergeCell ref="Q9:Q10"/>
    <mergeCell ref="M8:M10"/>
    <mergeCell ref="P8:P10"/>
    <mergeCell ref="Q19:Q20"/>
    <mergeCell ref="A21:A22"/>
    <mergeCell ref="B21:B22"/>
    <mergeCell ref="C21:C22"/>
    <mergeCell ref="D21:D22"/>
    <mergeCell ref="F21:F22"/>
    <mergeCell ref="A18:A20"/>
    <mergeCell ref="B18:B20"/>
    <mergeCell ref="C18:C20"/>
    <mergeCell ref="D18:D20"/>
    <mergeCell ref="F18:F20"/>
    <mergeCell ref="E19:E20"/>
    <mergeCell ref="D29:D31"/>
    <mergeCell ref="E29:E31"/>
    <mergeCell ref="D34:D35"/>
    <mergeCell ref="F34:F35"/>
    <mergeCell ref="D36:D37"/>
    <mergeCell ref="D23:D26"/>
    <mergeCell ref="Q23:Q24"/>
    <mergeCell ref="E24:E26"/>
    <mergeCell ref="A46:A47"/>
    <mergeCell ref="B46:B47"/>
    <mergeCell ref="C46:C47"/>
    <mergeCell ref="D46:D47"/>
    <mergeCell ref="F46:F47"/>
    <mergeCell ref="A27:A28"/>
    <mergeCell ref="B27:B28"/>
    <mergeCell ref="C27:C28"/>
    <mergeCell ref="D27:D28"/>
    <mergeCell ref="F27:F28"/>
    <mergeCell ref="D48:D49"/>
    <mergeCell ref="E48:E49"/>
    <mergeCell ref="F48:F49"/>
    <mergeCell ref="Q36:Q37"/>
    <mergeCell ref="D39:D40"/>
    <mergeCell ref="E39:E41"/>
    <mergeCell ref="A42:A45"/>
    <mergeCell ref="B42:B45"/>
    <mergeCell ref="C42:C45"/>
    <mergeCell ref="D42:D45"/>
    <mergeCell ref="F42:F45"/>
    <mergeCell ref="A59:A63"/>
    <mergeCell ref="B59:B63"/>
    <mergeCell ref="C59:C63"/>
    <mergeCell ref="E59:E63"/>
    <mergeCell ref="F59:F63"/>
    <mergeCell ref="D50:D51"/>
    <mergeCell ref="D52:D53"/>
    <mergeCell ref="E52:E53"/>
    <mergeCell ref="F52:F53"/>
    <mergeCell ref="D55:D58"/>
    <mergeCell ref="E55:E58"/>
    <mergeCell ref="D69:D70"/>
    <mergeCell ref="F69:F70"/>
    <mergeCell ref="D73:D76"/>
    <mergeCell ref="E73:E76"/>
    <mergeCell ref="F73:F76"/>
    <mergeCell ref="Q73:Q74"/>
    <mergeCell ref="Q75:Q76"/>
    <mergeCell ref="Q59:Q60"/>
    <mergeCell ref="D64:D66"/>
    <mergeCell ref="E64:E66"/>
    <mergeCell ref="F64:F66"/>
    <mergeCell ref="Q65:Q66"/>
    <mergeCell ref="D67:D68"/>
    <mergeCell ref="E67:E68"/>
    <mergeCell ref="F67:F68"/>
    <mergeCell ref="D59:D61"/>
    <mergeCell ref="D83:D85"/>
    <mergeCell ref="E83:E86"/>
    <mergeCell ref="D87:D89"/>
    <mergeCell ref="Q87:Q88"/>
    <mergeCell ref="D90:D91"/>
    <mergeCell ref="D92:D93"/>
    <mergeCell ref="Q77:Q78"/>
    <mergeCell ref="A79:A81"/>
    <mergeCell ref="B79:B81"/>
    <mergeCell ref="C79:C81"/>
    <mergeCell ref="D79:D81"/>
    <mergeCell ref="E79:E81"/>
    <mergeCell ref="F79:F81"/>
    <mergeCell ref="Q80:Q81"/>
    <mergeCell ref="A77:A78"/>
    <mergeCell ref="B77:B78"/>
    <mergeCell ref="C77:C78"/>
    <mergeCell ref="D77:D78"/>
    <mergeCell ref="E77:E78"/>
    <mergeCell ref="F77:F78"/>
    <mergeCell ref="E110:E112"/>
    <mergeCell ref="D115:D116"/>
    <mergeCell ref="D119:D120"/>
    <mergeCell ref="Q119:Q120"/>
    <mergeCell ref="D123:D124"/>
    <mergeCell ref="Q123:Q124"/>
    <mergeCell ref="D96:D97"/>
    <mergeCell ref="D98:D100"/>
    <mergeCell ref="D102:D103"/>
    <mergeCell ref="Q104:Q106"/>
    <mergeCell ref="C108:G108"/>
    <mergeCell ref="C109:U109"/>
    <mergeCell ref="E130:E131"/>
    <mergeCell ref="F130:F131"/>
    <mergeCell ref="Q125:Q126"/>
    <mergeCell ref="R125:R126"/>
    <mergeCell ref="S125:S126"/>
    <mergeCell ref="U125:U126"/>
    <mergeCell ref="A127:A129"/>
    <mergeCell ref="B127:B129"/>
    <mergeCell ref="C127:C129"/>
    <mergeCell ref="D127:D129"/>
    <mergeCell ref="E127:E129"/>
    <mergeCell ref="F127:F129"/>
    <mergeCell ref="A125:A126"/>
    <mergeCell ref="B125:B126"/>
    <mergeCell ref="C125:C126"/>
    <mergeCell ref="D125:D126"/>
    <mergeCell ref="E125:E126"/>
    <mergeCell ref="F125:F126"/>
    <mergeCell ref="D132:D133"/>
    <mergeCell ref="D134:D135"/>
    <mergeCell ref="A141:A143"/>
    <mergeCell ref="B141:B143"/>
    <mergeCell ref="C141:C143"/>
    <mergeCell ref="D141:D143"/>
    <mergeCell ref="A130:A131"/>
    <mergeCell ref="B130:B131"/>
    <mergeCell ref="C130:C131"/>
    <mergeCell ref="D130:D131"/>
    <mergeCell ref="D151:D156"/>
    <mergeCell ref="E151:E153"/>
    <mergeCell ref="D158:D159"/>
    <mergeCell ref="Q158:Q159"/>
    <mergeCell ref="R158:R159"/>
    <mergeCell ref="S158:S159"/>
    <mergeCell ref="E141:E143"/>
    <mergeCell ref="F141:F143"/>
    <mergeCell ref="C144:G144"/>
    <mergeCell ref="Q144:U144"/>
    <mergeCell ref="C145:U145"/>
    <mergeCell ref="D146:D148"/>
    <mergeCell ref="D167:D170"/>
    <mergeCell ref="A171:A173"/>
    <mergeCell ref="B171:B173"/>
    <mergeCell ref="C171:C173"/>
    <mergeCell ref="D171:D173"/>
    <mergeCell ref="E171:E173"/>
    <mergeCell ref="U158:U159"/>
    <mergeCell ref="D160:D161"/>
    <mergeCell ref="D162:D163"/>
    <mergeCell ref="Q162:Q163"/>
    <mergeCell ref="A164:A166"/>
    <mergeCell ref="B164:B166"/>
    <mergeCell ref="C164:C166"/>
    <mergeCell ref="D164:D166"/>
    <mergeCell ref="E164:E166"/>
    <mergeCell ref="F164:F166"/>
    <mergeCell ref="A174:A175"/>
    <mergeCell ref="B174:B175"/>
    <mergeCell ref="C174:C175"/>
    <mergeCell ref="D174:D175"/>
    <mergeCell ref="E174:E175"/>
    <mergeCell ref="A176:A177"/>
    <mergeCell ref="B176:B177"/>
    <mergeCell ref="C176:C177"/>
    <mergeCell ref="D176:D177"/>
    <mergeCell ref="E176:E177"/>
    <mergeCell ref="C184:G184"/>
    <mergeCell ref="Q184:U184"/>
    <mergeCell ref="C185:U185"/>
    <mergeCell ref="C191:C198"/>
    <mergeCell ref="C199:C206"/>
    <mergeCell ref="C207:C210"/>
    <mergeCell ref="F176:F177"/>
    <mergeCell ref="A178:A180"/>
    <mergeCell ref="B178:B180"/>
    <mergeCell ref="C178:C180"/>
    <mergeCell ref="D178:D180"/>
    <mergeCell ref="E178:E179"/>
    <mergeCell ref="A216:A218"/>
    <mergeCell ref="B216:B218"/>
    <mergeCell ref="C216:C218"/>
    <mergeCell ref="E216:E218"/>
    <mergeCell ref="F216:F218"/>
    <mergeCell ref="Q217:Q218"/>
    <mergeCell ref="D211:D213"/>
    <mergeCell ref="A214:A215"/>
    <mergeCell ref="B214:B215"/>
    <mergeCell ref="C214:C215"/>
    <mergeCell ref="D214:D215"/>
    <mergeCell ref="Q214:Q215"/>
    <mergeCell ref="R217:R218"/>
    <mergeCell ref="S217:S218"/>
    <mergeCell ref="U217:U218"/>
    <mergeCell ref="D219:D220"/>
    <mergeCell ref="Q219:Q220"/>
    <mergeCell ref="D223:D226"/>
    <mergeCell ref="E223:E226"/>
    <mergeCell ref="F223:F226"/>
    <mergeCell ref="Q225:Q226"/>
    <mergeCell ref="A243:G243"/>
    <mergeCell ref="A232:G232"/>
    <mergeCell ref="A233:G233"/>
    <mergeCell ref="A234:G234"/>
    <mergeCell ref="A235:G235"/>
    <mergeCell ref="A236:G236"/>
    <mergeCell ref="A237:G237"/>
    <mergeCell ref="C227:G227"/>
    <mergeCell ref="Q227:U227"/>
    <mergeCell ref="B228:G228"/>
    <mergeCell ref="Q228:U228"/>
    <mergeCell ref="B229:G229"/>
    <mergeCell ref="Q229:U229"/>
    <mergeCell ref="U34:U35"/>
    <mergeCell ref="Q132:Q133"/>
    <mergeCell ref="Q130:Q131"/>
    <mergeCell ref="F251:K251"/>
    <mergeCell ref="I8:I10"/>
    <mergeCell ref="L8:L10"/>
    <mergeCell ref="N8:N10"/>
    <mergeCell ref="T125:T126"/>
    <mergeCell ref="T158:T159"/>
    <mergeCell ref="T217:T218"/>
    <mergeCell ref="Q8:T8"/>
    <mergeCell ref="R9:T9"/>
    <mergeCell ref="J8:J10"/>
    <mergeCell ref="A244:G244"/>
    <mergeCell ref="A245:G245"/>
    <mergeCell ref="A246:G246"/>
    <mergeCell ref="A247:G247"/>
    <mergeCell ref="A248:G248"/>
    <mergeCell ref="A249:G249"/>
    <mergeCell ref="A238:G238"/>
    <mergeCell ref="A239:G239"/>
    <mergeCell ref="A240:G240"/>
    <mergeCell ref="A241:G241"/>
    <mergeCell ref="A242:G242"/>
  </mergeCells>
  <printOptions horizontalCentered="1"/>
  <pageMargins left="0.19685039370078741" right="0.19685039370078741" top="0.59055118110236227" bottom="0" header="0" footer="0"/>
  <pageSetup paperSize="9" scale="67" orientation="landscape" r:id="rId1"/>
  <headerFooter alignWithMargins="0"/>
  <rowBreaks count="4" manualBreakCount="4">
    <brk id="35" max="20" man="1"/>
    <brk id="66" max="20" man="1"/>
    <brk id="103" max="20" man="1"/>
    <brk id="230" max="20"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06"/>
  <sheetViews>
    <sheetView topLeftCell="A13" zoomScaleNormal="100" zoomScaleSheetLayoutView="100" workbookViewId="0">
      <selection activeCell="AA34" sqref="AA34"/>
    </sheetView>
  </sheetViews>
  <sheetFormatPr defaultRowHeight="12.75" x14ac:dyDescent="0.2"/>
  <cols>
    <col min="1" max="3" width="2.7109375" style="2" customWidth="1"/>
    <col min="4" max="4" width="3.140625" style="2" customWidth="1"/>
    <col min="5" max="5" width="36.28515625" style="2" customWidth="1"/>
    <col min="6" max="6" width="2.85546875" style="8" customWidth="1"/>
    <col min="7" max="7" width="0.140625" style="8" hidden="1" customWidth="1"/>
    <col min="8" max="8" width="3" style="12" customWidth="1"/>
    <col min="9" max="9" width="12.28515625" style="12" customWidth="1"/>
    <col min="10" max="10" width="7.85546875" style="3" customWidth="1"/>
    <col min="11" max="11" width="8.42578125" style="2" customWidth="1"/>
    <col min="12" max="12" width="9.28515625" style="2" customWidth="1"/>
    <col min="13" max="14" width="8.28515625" style="2" customWidth="1"/>
    <col min="15" max="15" width="6.28515625" style="2" customWidth="1"/>
    <col min="16" max="16" width="8.28515625" style="2" customWidth="1"/>
    <col min="17" max="17" width="8.85546875" style="2" customWidth="1"/>
    <col min="18" max="18" width="9" style="2" customWidth="1"/>
    <col min="19" max="19" width="38.7109375" style="2" customWidth="1"/>
    <col min="20" max="20" width="4.7109375" style="2" customWidth="1"/>
    <col min="21" max="21" width="4" style="2" customWidth="1"/>
    <col min="22" max="23" width="3.85546875" style="2" customWidth="1"/>
    <col min="24" max="24" width="10.5703125" style="1" customWidth="1"/>
    <col min="25" max="16384" width="9.140625" style="1"/>
  </cols>
  <sheetData>
    <row r="1" spans="1:23" s="191" customFormat="1" ht="15.75" customHeight="1" x14ac:dyDescent="0.25">
      <c r="S1" s="2174" t="s">
        <v>166</v>
      </c>
      <c r="T1" s="2175"/>
      <c r="U1" s="2175"/>
      <c r="V1" s="2175"/>
      <c r="W1" s="2175"/>
    </row>
    <row r="2" spans="1:23" s="47" customFormat="1" ht="15" x14ac:dyDescent="0.2">
      <c r="A2" s="1685" t="s">
        <v>435</v>
      </c>
      <c r="B2" s="1685"/>
      <c r="C2" s="1685"/>
      <c r="D2" s="1685"/>
      <c r="E2" s="1685"/>
      <c r="F2" s="1685"/>
      <c r="G2" s="1685"/>
      <c r="H2" s="1685"/>
      <c r="I2" s="1685"/>
      <c r="J2" s="1685"/>
      <c r="K2" s="1685"/>
      <c r="L2" s="1685"/>
      <c r="M2" s="1685"/>
      <c r="N2" s="1685"/>
      <c r="O2" s="1685"/>
      <c r="P2" s="1685"/>
      <c r="Q2" s="1685"/>
      <c r="R2" s="1685"/>
      <c r="S2" s="1685"/>
      <c r="T2" s="1685"/>
      <c r="U2" s="1685"/>
      <c r="V2" s="1685"/>
      <c r="W2" s="1685"/>
    </row>
    <row r="3" spans="1:23" ht="15.75" customHeight="1" x14ac:dyDescent="0.2">
      <c r="A3" s="1686" t="s">
        <v>33</v>
      </c>
      <c r="B3" s="1686"/>
      <c r="C3" s="1686"/>
      <c r="D3" s="1686"/>
      <c r="E3" s="1686"/>
      <c r="F3" s="1686"/>
      <c r="G3" s="1686"/>
      <c r="H3" s="1686"/>
      <c r="I3" s="1686"/>
      <c r="J3" s="1686"/>
      <c r="K3" s="1686"/>
      <c r="L3" s="1686"/>
      <c r="M3" s="1686"/>
      <c r="N3" s="1686"/>
      <c r="O3" s="1686"/>
      <c r="P3" s="1686"/>
      <c r="Q3" s="1686"/>
      <c r="R3" s="1686"/>
      <c r="S3" s="1686"/>
      <c r="T3" s="1686"/>
      <c r="U3" s="1686"/>
      <c r="V3" s="1686"/>
      <c r="W3" s="1686"/>
    </row>
    <row r="4" spans="1:23" ht="15" customHeight="1" x14ac:dyDescent="0.2">
      <c r="A4" s="1687" t="s">
        <v>21</v>
      </c>
      <c r="B4" s="1687"/>
      <c r="C4" s="1687"/>
      <c r="D4" s="1687"/>
      <c r="E4" s="1687"/>
      <c r="F4" s="1687"/>
      <c r="G4" s="1687"/>
      <c r="H4" s="1687"/>
      <c r="I4" s="1687"/>
      <c r="J4" s="1687"/>
      <c r="K4" s="1687"/>
      <c r="L4" s="1687"/>
      <c r="M4" s="1687"/>
      <c r="N4" s="1687"/>
      <c r="O4" s="1687"/>
      <c r="P4" s="1687"/>
      <c r="Q4" s="1687"/>
      <c r="R4" s="1687"/>
      <c r="S4" s="1687"/>
      <c r="T4" s="1687"/>
      <c r="U4" s="1687"/>
      <c r="V4" s="1687"/>
      <c r="W4" s="1687"/>
    </row>
    <row r="5" spans="1:23" ht="15" customHeight="1" thickBot="1" x14ac:dyDescent="0.25">
      <c r="A5" s="19"/>
      <c r="B5" s="19"/>
      <c r="C5" s="19"/>
      <c r="D5" s="19"/>
      <c r="E5" s="19"/>
      <c r="F5" s="20"/>
      <c r="G5" s="20"/>
      <c r="H5" s="21"/>
      <c r="I5" s="21"/>
      <c r="J5" s="340"/>
      <c r="K5" s="19"/>
      <c r="L5" s="19"/>
      <c r="M5" s="19"/>
      <c r="N5" s="19"/>
      <c r="O5" s="19"/>
      <c r="P5" s="19"/>
      <c r="Q5" s="19"/>
      <c r="R5" s="19"/>
      <c r="S5" s="1688" t="s">
        <v>126</v>
      </c>
      <c r="T5" s="1688"/>
      <c r="U5" s="1688"/>
      <c r="V5" s="1688"/>
      <c r="W5" s="1689"/>
    </row>
    <row r="6" spans="1:23" s="47" customFormat="1" ht="30" customHeight="1" x14ac:dyDescent="0.2">
      <c r="A6" s="1690" t="s">
        <v>22</v>
      </c>
      <c r="B6" s="1693" t="s">
        <v>0</v>
      </c>
      <c r="C6" s="1693" t="s">
        <v>1</v>
      </c>
      <c r="D6" s="1693" t="s">
        <v>31</v>
      </c>
      <c r="E6" s="1699" t="s">
        <v>14</v>
      </c>
      <c r="F6" s="1729" t="s">
        <v>2</v>
      </c>
      <c r="G6" s="2176" t="s">
        <v>134</v>
      </c>
      <c r="H6" s="1732" t="s">
        <v>3</v>
      </c>
      <c r="I6" s="2179" t="s">
        <v>68</v>
      </c>
      <c r="J6" s="1735" t="s">
        <v>4</v>
      </c>
      <c r="K6" s="2188" t="s">
        <v>255</v>
      </c>
      <c r="L6" s="2190" t="s">
        <v>256</v>
      </c>
      <c r="M6" s="2182" t="s">
        <v>257</v>
      </c>
      <c r="N6" s="2183"/>
      <c r="O6" s="2183"/>
      <c r="P6" s="2184"/>
      <c r="Q6" s="2185" t="s">
        <v>167</v>
      </c>
      <c r="R6" s="2185" t="s">
        <v>258</v>
      </c>
      <c r="S6" s="1722" t="s">
        <v>13</v>
      </c>
      <c r="T6" s="1723"/>
      <c r="U6" s="1723"/>
      <c r="V6" s="1723"/>
      <c r="W6" s="1724"/>
    </row>
    <row r="7" spans="1:23" s="47" customFormat="1" ht="18.75" customHeight="1" x14ac:dyDescent="0.2">
      <c r="A7" s="1691"/>
      <c r="B7" s="1694"/>
      <c r="C7" s="1694"/>
      <c r="D7" s="1694"/>
      <c r="E7" s="1700"/>
      <c r="F7" s="1730"/>
      <c r="G7" s="2177"/>
      <c r="H7" s="1733"/>
      <c r="I7" s="2180"/>
      <c r="J7" s="1736"/>
      <c r="K7" s="2189"/>
      <c r="L7" s="2191"/>
      <c r="M7" s="2193" t="s">
        <v>5</v>
      </c>
      <c r="N7" s="2192" t="s">
        <v>6</v>
      </c>
      <c r="O7" s="2195"/>
      <c r="P7" s="2196" t="s">
        <v>20</v>
      </c>
      <c r="Q7" s="2186"/>
      <c r="R7" s="2186"/>
      <c r="S7" s="1725" t="s">
        <v>14</v>
      </c>
      <c r="T7" s="2192" t="s">
        <v>105</v>
      </c>
      <c r="U7" s="1727"/>
      <c r="V7" s="1727"/>
      <c r="W7" s="1728"/>
    </row>
    <row r="8" spans="1:23" s="47" customFormat="1" ht="63" customHeight="1" thickBot="1" x14ac:dyDescent="0.25">
      <c r="A8" s="1692"/>
      <c r="B8" s="1695"/>
      <c r="C8" s="1695"/>
      <c r="D8" s="1695"/>
      <c r="E8" s="1701"/>
      <c r="F8" s="1731"/>
      <c r="G8" s="2178"/>
      <c r="H8" s="1734"/>
      <c r="I8" s="2181"/>
      <c r="J8" s="1737"/>
      <c r="K8" s="2189"/>
      <c r="L8" s="2191"/>
      <c r="M8" s="2194"/>
      <c r="N8" s="192" t="s">
        <v>5</v>
      </c>
      <c r="O8" s="193" t="s">
        <v>15</v>
      </c>
      <c r="P8" s="2197"/>
      <c r="Q8" s="2187"/>
      <c r="R8" s="2187"/>
      <c r="S8" s="1726"/>
      <c r="T8" s="194" t="s">
        <v>90</v>
      </c>
      <c r="U8" s="195" t="s">
        <v>113</v>
      </c>
      <c r="V8" s="195" t="s">
        <v>168</v>
      </c>
      <c r="W8" s="196" t="s">
        <v>259</v>
      </c>
    </row>
    <row r="9" spans="1:23" s="10" customFormat="1" ht="14.25" customHeight="1" x14ac:dyDescent="0.2">
      <c r="A9" s="1702" t="s">
        <v>67</v>
      </c>
      <c r="B9" s="1703"/>
      <c r="C9" s="1703"/>
      <c r="D9" s="1703"/>
      <c r="E9" s="1703"/>
      <c r="F9" s="1703"/>
      <c r="G9" s="1703"/>
      <c r="H9" s="1703"/>
      <c r="I9" s="1703"/>
      <c r="J9" s="1703"/>
      <c r="K9" s="1703"/>
      <c r="L9" s="1703"/>
      <c r="M9" s="1703"/>
      <c r="N9" s="1703"/>
      <c r="O9" s="1703"/>
      <c r="P9" s="1703"/>
      <c r="Q9" s="1703"/>
      <c r="R9" s="1703"/>
      <c r="S9" s="1703"/>
      <c r="T9" s="1703"/>
      <c r="U9" s="1703"/>
      <c r="V9" s="1703"/>
      <c r="W9" s="1704"/>
    </row>
    <row r="10" spans="1:23" s="10" customFormat="1" ht="14.25" customHeight="1" x14ac:dyDescent="0.2">
      <c r="A10" s="1705" t="s">
        <v>30</v>
      </c>
      <c r="B10" s="1706"/>
      <c r="C10" s="1706"/>
      <c r="D10" s="1706"/>
      <c r="E10" s="1706"/>
      <c r="F10" s="1706"/>
      <c r="G10" s="1706"/>
      <c r="H10" s="1706"/>
      <c r="I10" s="1706"/>
      <c r="J10" s="1706"/>
      <c r="K10" s="1706"/>
      <c r="L10" s="1706"/>
      <c r="M10" s="1706"/>
      <c r="N10" s="1706"/>
      <c r="O10" s="1706"/>
      <c r="P10" s="1706"/>
      <c r="Q10" s="1706"/>
      <c r="R10" s="1706"/>
      <c r="S10" s="1706"/>
      <c r="T10" s="1706"/>
      <c r="U10" s="1706"/>
      <c r="V10" s="1706"/>
      <c r="W10" s="1707"/>
    </row>
    <row r="11" spans="1:23" ht="16.5" customHeight="1" x14ac:dyDescent="0.2">
      <c r="A11" s="23" t="s">
        <v>7</v>
      </c>
      <c r="B11" s="1708" t="s">
        <v>34</v>
      </c>
      <c r="C11" s="1709"/>
      <c r="D11" s="1709"/>
      <c r="E11" s="1709"/>
      <c r="F11" s="1709"/>
      <c r="G11" s="1709"/>
      <c r="H11" s="1709"/>
      <c r="I11" s="1709"/>
      <c r="J11" s="1709"/>
      <c r="K11" s="1709"/>
      <c r="L11" s="1709"/>
      <c r="M11" s="1709"/>
      <c r="N11" s="1709"/>
      <c r="O11" s="1709"/>
      <c r="P11" s="1709"/>
      <c r="Q11" s="1709"/>
      <c r="R11" s="1709"/>
      <c r="S11" s="1709"/>
      <c r="T11" s="1709"/>
      <c r="U11" s="1709"/>
      <c r="V11" s="1709"/>
      <c r="W11" s="1710"/>
    </row>
    <row r="12" spans="1:23" ht="15" customHeight="1" x14ac:dyDescent="0.2">
      <c r="A12" s="339" t="s">
        <v>7</v>
      </c>
      <c r="B12" s="16" t="s">
        <v>7</v>
      </c>
      <c r="C12" s="1711" t="s">
        <v>35</v>
      </c>
      <c r="D12" s="1712"/>
      <c r="E12" s="1712"/>
      <c r="F12" s="1712"/>
      <c r="G12" s="1712"/>
      <c r="H12" s="1712"/>
      <c r="I12" s="1712"/>
      <c r="J12" s="1712"/>
      <c r="K12" s="1712"/>
      <c r="L12" s="1712"/>
      <c r="M12" s="1712"/>
      <c r="N12" s="1712"/>
      <c r="O12" s="1712"/>
      <c r="P12" s="1712"/>
      <c r="Q12" s="1712"/>
      <c r="R12" s="1712"/>
      <c r="S12" s="1712"/>
      <c r="T12" s="1712"/>
      <c r="U12" s="1712"/>
      <c r="V12" s="1712"/>
      <c r="W12" s="1713"/>
    </row>
    <row r="13" spans="1:23" ht="35.25" customHeight="1" x14ac:dyDescent="0.2">
      <c r="A13" s="336" t="s">
        <v>7</v>
      </c>
      <c r="B13" s="337" t="s">
        <v>7</v>
      </c>
      <c r="C13" s="547" t="s">
        <v>7</v>
      </c>
      <c r="D13" s="310"/>
      <c r="E13" s="67" t="s">
        <v>53</v>
      </c>
      <c r="F13" s="286" t="s">
        <v>96</v>
      </c>
      <c r="G13" s="287"/>
      <c r="H13" s="338" t="s">
        <v>47</v>
      </c>
      <c r="I13" s="42"/>
      <c r="J13" s="221"/>
      <c r="K13" s="807"/>
      <c r="L13" s="807"/>
      <c r="M13" s="808"/>
      <c r="N13" s="809"/>
      <c r="O13" s="810"/>
      <c r="P13" s="811"/>
      <c r="Q13" s="807"/>
      <c r="R13" s="808"/>
      <c r="S13" s="27"/>
      <c r="T13" s="220"/>
      <c r="U13" s="454"/>
      <c r="V13" s="13"/>
      <c r="W13" s="46"/>
    </row>
    <row r="14" spans="1:23" ht="27.75" customHeight="1" x14ac:dyDescent="0.2">
      <c r="A14" s="1714"/>
      <c r="B14" s="1715"/>
      <c r="C14" s="2058"/>
      <c r="D14" s="2080" t="s">
        <v>7</v>
      </c>
      <c r="E14" s="1717" t="s">
        <v>191</v>
      </c>
      <c r="F14" s="447" t="s">
        <v>51</v>
      </c>
      <c r="G14" s="2133" t="s">
        <v>155</v>
      </c>
      <c r="H14" s="1716"/>
      <c r="I14" s="2172" t="s">
        <v>77</v>
      </c>
      <c r="J14" s="453" t="s">
        <v>111</v>
      </c>
      <c r="K14" s="68">
        <v>557.70000000000005</v>
      </c>
      <c r="L14" s="68">
        <v>557.70000000000005</v>
      </c>
      <c r="M14" s="579">
        <v>557.70000000000005</v>
      </c>
      <c r="N14" s="60"/>
      <c r="O14" s="60"/>
      <c r="P14" s="730">
        <v>557.70000000000005</v>
      </c>
      <c r="Q14" s="377"/>
      <c r="R14" s="273"/>
      <c r="S14" s="939" t="s">
        <v>208</v>
      </c>
      <c r="T14" s="761" t="s">
        <v>60</v>
      </c>
      <c r="U14" s="536" t="s">
        <v>331</v>
      </c>
      <c r="V14" s="1080"/>
      <c r="W14" s="762"/>
    </row>
    <row r="15" spans="1:23" ht="13.5" customHeight="1" x14ac:dyDescent="0.2">
      <c r="A15" s="1714"/>
      <c r="B15" s="1715"/>
      <c r="C15" s="2058"/>
      <c r="D15" s="1815"/>
      <c r="E15" s="1675"/>
      <c r="F15" s="1748" t="s">
        <v>125</v>
      </c>
      <c r="G15" s="2134"/>
      <c r="H15" s="1716"/>
      <c r="I15" s="2031"/>
      <c r="J15" s="57"/>
      <c r="K15" s="76"/>
      <c r="L15" s="76"/>
      <c r="M15" s="512"/>
      <c r="N15" s="320"/>
      <c r="O15" s="320"/>
      <c r="P15" s="48"/>
      <c r="Q15" s="78"/>
      <c r="R15" s="118"/>
      <c r="S15" s="1750" t="s">
        <v>362</v>
      </c>
      <c r="T15" s="763"/>
      <c r="U15" s="578" t="s">
        <v>60</v>
      </c>
      <c r="V15" s="975"/>
      <c r="W15" s="764"/>
    </row>
    <row r="16" spans="1:23" ht="19.5" customHeight="1" x14ac:dyDescent="0.2">
      <c r="A16" s="1714"/>
      <c r="B16" s="1715"/>
      <c r="C16" s="2058"/>
      <c r="D16" s="1815"/>
      <c r="E16" s="1718"/>
      <c r="F16" s="1749"/>
      <c r="G16" s="2134"/>
      <c r="H16" s="1716"/>
      <c r="I16" s="2149"/>
      <c r="J16" s="56"/>
      <c r="K16" s="75"/>
      <c r="L16" s="75"/>
      <c r="M16" s="970"/>
      <c r="N16" s="51"/>
      <c r="O16" s="51"/>
      <c r="P16" s="50"/>
      <c r="Q16" s="71"/>
      <c r="R16" s="151"/>
      <c r="S16" s="1751"/>
      <c r="T16" s="467"/>
      <c r="U16" s="466"/>
      <c r="V16" s="58"/>
      <c r="W16" s="765"/>
    </row>
    <row r="17" spans="1:25" ht="15" customHeight="1" x14ac:dyDescent="0.2">
      <c r="A17" s="1714"/>
      <c r="B17" s="1715"/>
      <c r="C17" s="2058"/>
      <c r="D17" s="2080" t="s">
        <v>9</v>
      </c>
      <c r="E17" s="1752" t="s">
        <v>226</v>
      </c>
      <c r="F17" s="447" t="s">
        <v>51</v>
      </c>
      <c r="G17" s="2165" t="s">
        <v>275</v>
      </c>
      <c r="H17" s="1738"/>
      <c r="I17" s="2031" t="s">
        <v>76</v>
      </c>
      <c r="J17" s="102" t="s">
        <v>29</v>
      </c>
      <c r="K17" s="76"/>
      <c r="L17" s="76"/>
      <c r="M17" s="118">
        <v>25</v>
      </c>
      <c r="N17" s="320"/>
      <c r="O17" s="320"/>
      <c r="P17" s="48">
        <v>25</v>
      </c>
      <c r="Q17" s="76">
        <v>33</v>
      </c>
      <c r="R17" s="150"/>
      <c r="S17" s="1086" t="s">
        <v>50</v>
      </c>
      <c r="T17" s="977"/>
      <c r="U17" s="977"/>
      <c r="V17" s="978">
        <v>1</v>
      </c>
      <c r="W17" s="979"/>
    </row>
    <row r="18" spans="1:25" ht="18.75" customHeight="1" x14ac:dyDescent="0.2">
      <c r="A18" s="1714"/>
      <c r="B18" s="1715"/>
      <c r="C18" s="2058"/>
      <c r="D18" s="1815"/>
      <c r="E18" s="1741"/>
      <c r="F18" s="1748" t="s">
        <v>125</v>
      </c>
      <c r="G18" s="2165"/>
      <c r="H18" s="1738"/>
      <c r="I18" s="2031"/>
      <c r="J18" s="102"/>
      <c r="K18" s="76"/>
      <c r="L18" s="76"/>
      <c r="M18" s="118"/>
      <c r="N18" s="320"/>
      <c r="O18" s="320"/>
      <c r="P18" s="48"/>
      <c r="Q18" s="76"/>
      <c r="R18" s="150"/>
      <c r="S18" s="1151"/>
      <c r="T18" s="1201"/>
      <c r="U18" s="1201"/>
      <c r="V18" s="1202"/>
      <c r="W18" s="1203"/>
    </row>
    <row r="19" spans="1:25" ht="18" customHeight="1" x14ac:dyDescent="0.2">
      <c r="A19" s="1714"/>
      <c r="B19" s="1715"/>
      <c r="C19" s="2058"/>
      <c r="D19" s="2081"/>
      <c r="E19" s="1742"/>
      <c r="F19" s="1749"/>
      <c r="G19" s="2173"/>
      <c r="H19" s="1738"/>
      <c r="I19" s="2171"/>
      <c r="J19" s="105" t="s">
        <v>111</v>
      </c>
      <c r="K19" s="75">
        <v>40</v>
      </c>
      <c r="L19" s="75">
        <v>23</v>
      </c>
      <c r="M19" s="188"/>
      <c r="N19" s="51"/>
      <c r="O19" s="51"/>
      <c r="P19" s="50"/>
      <c r="Q19" s="816"/>
      <c r="R19" s="820"/>
      <c r="S19" s="1090"/>
      <c r="T19" s="976"/>
      <c r="U19" s="25"/>
      <c r="V19" s="58"/>
      <c r="W19" s="37"/>
    </row>
    <row r="20" spans="1:25" ht="18.75" customHeight="1" x14ac:dyDescent="0.2">
      <c r="A20" s="341"/>
      <c r="B20" s="343"/>
      <c r="C20" s="559"/>
      <c r="D20" s="541" t="s">
        <v>32</v>
      </c>
      <c r="E20" s="1741" t="s">
        <v>363</v>
      </c>
      <c r="F20" s="447" t="s">
        <v>51</v>
      </c>
      <c r="G20" s="2134" t="s">
        <v>273</v>
      </c>
      <c r="H20" s="107"/>
      <c r="I20" s="2171"/>
      <c r="J20" s="76" t="s">
        <v>29</v>
      </c>
      <c r="K20" s="118"/>
      <c r="L20" s="76"/>
      <c r="M20" s="118">
        <v>1</v>
      </c>
      <c r="N20" s="320"/>
      <c r="O20" s="320"/>
      <c r="P20" s="48">
        <v>1</v>
      </c>
      <c r="Q20" s="76">
        <v>150</v>
      </c>
      <c r="R20" s="118">
        <v>578.9</v>
      </c>
      <c r="S20" s="1743" t="s">
        <v>212</v>
      </c>
      <c r="T20" s="769"/>
      <c r="U20" s="769">
        <v>1</v>
      </c>
      <c r="V20" s="202"/>
      <c r="W20" s="495"/>
    </row>
    <row r="21" spans="1:25" ht="24" customHeight="1" x14ac:dyDescent="0.2">
      <c r="A21" s="341"/>
      <c r="B21" s="343"/>
      <c r="C21" s="559"/>
      <c r="D21" s="541"/>
      <c r="E21" s="1741"/>
      <c r="F21" s="1745" t="s">
        <v>125</v>
      </c>
      <c r="G21" s="2134"/>
      <c r="H21" s="107"/>
      <c r="I21" s="1079"/>
      <c r="J21" s="76" t="s">
        <v>111</v>
      </c>
      <c r="K21" s="118">
        <v>113</v>
      </c>
      <c r="L21" s="76">
        <v>25.7</v>
      </c>
      <c r="M21" s="118"/>
      <c r="N21" s="320"/>
      <c r="O21" s="320"/>
      <c r="P21" s="48"/>
      <c r="Q21" s="76"/>
      <c r="R21" s="118"/>
      <c r="S21" s="1744"/>
      <c r="T21" s="769"/>
      <c r="U21" s="769"/>
      <c r="V21" s="202"/>
      <c r="W21" s="495"/>
    </row>
    <row r="22" spans="1:25" ht="26.25" customHeight="1" x14ac:dyDescent="0.2">
      <c r="A22" s="341"/>
      <c r="B22" s="343"/>
      <c r="C22" s="559"/>
      <c r="D22" s="541"/>
      <c r="E22" s="1741"/>
      <c r="F22" s="1746"/>
      <c r="G22" s="2134"/>
      <c r="H22" s="107"/>
      <c r="I22" s="1079"/>
      <c r="J22" s="76"/>
      <c r="K22" s="815"/>
      <c r="L22" s="812"/>
      <c r="M22" s="118"/>
      <c r="N22" s="320"/>
      <c r="O22" s="320"/>
      <c r="P22" s="48"/>
      <c r="Q22" s="76"/>
      <c r="R22" s="118"/>
      <c r="S22" s="1206" t="s">
        <v>213</v>
      </c>
      <c r="T22" s="31">
        <v>1</v>
      </c>
      <c r="U22" s="1122"/>
      <c r="V22" s="223"/>
      <c r="W22" s="127"/>
    </row>
    <row r="23" spans="1:25" ht="27.75" customHeight="1" x14ac:dyDescent="0.2">
      <c r="A23" s="341"/>
      <c r="B23" s="343"/>
      <c r="C23" s="559"/>
      <c r="D23" s="541"/>
      <c r="E23" s="1741"/>
      <c r="F23" s="1746"/>
      <c r="G23" s="2134"/>
      <c r="H23" s="107"/>
      <c r="I23" s="1079"/>
      <c r="J23" s="76"/>
      <c r="K23" s="815"/>
      <c r="L23" s="812"/>
      <c r="M23" s="118"/>
      <c r="N23" s="320"/>
      <c r="O23" s="320"/>
      <c r="P23" s="48"/>
      <c r="Q23" s="76"/>
      <c r="R23" s="118"/>
      <c r="S23" s="767" t="s">
        <v>214</v>
      </c>
      <c r="T23" s="768"/>
      <c r="U23" s="768"/>
      <c r="V23" s="260">
        <v>1</v>
      </c>
      <c r="W23" s="128"/>
    </row>
    <row r="24" spans="1:25" ht="20.25" customHeight="1" x14ac:dyDescent="0.2">
      <c r="A24" s="341"/>
      <c r="B24" s="343"/>
      <c r="C24" s="559"/>
      <c r="D24" s="444"/>
      <c r="E24" s="1742"/>
      <c r="F24" s="1747"/>
      <c r="G24" s="2159"/>
      <c r="H24" s="107"/>
      <c r="I24" s="1079"/>
      <c r="J24" s="71"/>
      <c r="K24" s="819"/>
      <c r="L24" s="816"/>
      <c r="M24" s="188"/>
      <c r="N24" s="51"/>
      <c r="O24" s="51"/>
      <c r="P24" s="50"/>
      <c r="Q24" s="75"/>
      <c r="R24" s="151"/>
      <c r="S24" s="940" t="s">
        <v>215</v>
      </c>
      <c r="T24" s="941"/>
      <c r="U24" s="25"/>
      <c r="V24" s="58">
        <v>20</v>
      </c>
      <c r="W24" s="456">
        <v>100</v>
      </c>
    </row>
    <row r="25" spans="1:25" ht="15" customHeight="1" x14ac:dyDescent="0.2">
      <c r="A25" s="1714"/>
      <c r="B25" s="1715"/>
      <c r="C25" s="2058"/>
      <c r="D25" s="2080" t="s">
        <v>37</v>
      </c>
      <c r="E25" s="1759" t="s">
        <v>364</v>
      </c>
      <c r="F25" s="1081" t="s">
        <v>51</v>
      </c>
      <c r="G25" s="2164" t="s">
        <v>156</v>
      </c>
      <c r="H25" s="1738"/>
      <c r="I25" s="754"/>
      <c r="J25" s="106" t="s">
        <v>29</v>
      </c>
      <c r="K25" s="68"/>
      <c r="L25" s="68"/>
      <c r="M25" s="153">
        <f>700-300</f>
        <v>400</v>
      </c>
      <c r="N25" s="60"/>
      <c r="O25" s="60"/>
      <c r="P25" s="580">
        <v>400</v>
      </c>
      <c r="Q25" s="68">
        <f>1629.1+300</f>
        <v>1929.1</v>
      </c>
      <c r="R25" s="152"/>
      <c r="S25" s="1087" t="s">
        <v>260</v>
      </c>
      <c r="T25" s="844"/>
      <c r="U25" s="844">
        <v>20</v>
      </c>
      <c r="V25" s="885">
        <v>100</v>
      </c>
      <c r="W25" s="886"/>
    </row>
    <row r="26" spans="1:25" ht="18" customHeight="1" x14ac:dyDescent="0.2">
      <c r="A26" s="1714"/>
      <c r="B26" s="1715"/>
      <c r="C26" s="2058"/>
      <c r="D26" s="1815"/>
      <c r="E26" s="1832"/>
      <c r="F26" s="952"/>
      <c r="G26" s="2165"/>
      <c r="H26" s="1738"/>
      <c r="I26" s="754"/>
      <c r="J26" s="102" t="s">
        <v>112</v>
      </c>
      <c r="K26" s="76">
        <v>75</v>
      </c>
      <c r="L26" s="76">
        <v>64</v>
      </c>
      <c r="M26" s="118"/>
      <c r="N26" s="320"/>
      <c r="O26" s="320"/>
      <c r="P26" s="48"/>
      <c r="Q26" s="76"/>
      <c r="R26" s="150"/>
      <c r="S26" s="1087"/>
      <c r="T26" s="844"/>
      <c r="U26" s="844"/>
      <c r="V26" s="885"/>
      <c r="W26" s="293"/>
    </row>
    <row r="27" spans="1:25" ht="18.75" customHeight="1" x14ac:dyDescent="0.2">
      <c r="A27" s="1714"/>
      <c r="B27" s="1715"/>
      <c r="C27" s="2058"/>
      <c r="D27" s="2081"/>
      <c r="E27" s="1760"/>
      <c r="F27" s="942"/>
      <c r="G27" s="2173"/>
      <c r="H27" s="1738"/>
      <c r="I27" s="754"/>
      <c r="J27" s="157" t="s">
        <v>111</v>
      </c>
      <c r="K27" s="75"/>
      <c r="L27" s="75">
        <v>7.3</v>
      </c>
      <c r="M27" s="188"/>
      <c r="N27" s="51"/>
      <c r="O27" s="51"/>
      <c r="P27" s="50"/>
      <c r="Q27" s="75"/>
      <c r="R27" s="151"/>
      <c r="S27" s="780" t="s">
        <v>50</v>
      </c>
      <c r="T27" s="887">
        <v>1</v>
      </c>
      <c r="U27" s="219"/>
      <c r="V27" s="455"/>
      <c r="W27" s="457"/>
    </row>
    <row r="28" spans="1:25" ht="27.75" customHeight="1" x14ac:dyDescent="0.2">
      <c r="A28" s="341"/>
      <c r="B28" s="343"/>
      <c r="C28" s="559"/>
      <c r="D28" s="541" t="s">
        <v>38</v>
      </c>
      <c r="E28" s="1756" t="s">
        <v>374</v>
      </c>
      <c r="F28" s="2160" t="s">
        <v>51</v>
      </c>
      <c r="G28" s="2164" t="s">
        <v>276</v>
      </c>
      <c r="H28" s="1083"/>
      <c r="I28" s="754"/>
      <c r="J28" s="102" t="s">
        <v>49</v>
      </c>
      <c r="K28" s="76">
        <v>25</v>
      </c>
      <c r="L28" s="76">
        <v>25</v>
      </c>
      <c r="M28" s="118">
        <v>31.2</v>
      </c>
      <c r="N28" s="320"/>
      <c r="O28" s="320"/>
      <c r="P28" s="48">
        <v>31.2</v>
      </c>
      <c r="Q28" s="227"/>
      <c r="R28" s="943"/>
      <c r="S28" s="1671" t="s">
        <v>382</v>
      </c>
      <c r="T28" s="769"/>
      <c r="U28" s="202">
        <v>1</v>
      </c>
      <c r="V28" s="202"/>
      <c r="W28" s="370"/>
      <c r="Y28" s="61"/>
    </row>
    <row r="29" spans="1:25" ht="17.25" customHeight="1" x14ac:dyDescent="0.2">
      <c r="A29" s="935"/>
      <c r="B29" s="938"/>
      <c r="C29" s="559"/>
      <c r="D29" s="936"/>
      <c r="E29" s="1756"/>
      <c r="F29" s="2160"/>
      <c r="G29" s="2165"/>
      <c r="H29" s="1083"/>
      <c r="I29" s="754"/>
      <c r="J29" s="102"/>
      <c r="K29" s="76"/>
      <c r="L29" s="76"/>
      <c r="M29" s="118"/>
      <c r="N29" s="320"/>
      <c r="O29" s="320"/>
      <c r="P29" s="48"/>
      <c r="Q29" s="227"/>
      <c r="R29" s="984"/>
      <c r="S29" s="1671" t="s">
        <v>50</v>
      </c>
      <c r="T29" s="769"/>
      <c r="U29" s="202"/>
      <c r="V29" s="202">
        <v>1</v>
      </c>
      <c r="W29" s="370"/>
    </row>
    <row r="30" spans="1:25" ht="7.5" customHeight="1" x14ac:dyDescent="0.2">
      <c r="A30" s="341"/>
      <c r="B30" s="343"/>
      <c r="C30" s="558"/>
      <c r="D30" s="444"/>
      <c r="E30" s="1755"/>
      <c r="F30" s="2161"/>
      <c r="G30" s="2166"/>
      <c r="H30" s="1083"/>
      <c r="I30" s="754"/>
      <c r="J30" s="105" t="s">
        <v>29</v>
      </c>
      <c r="K30" s="816"/>
      <c r="L30" s="816"/>
      <c r="M30" s="819"/>
      <c r="N30" s="817"/>
      <c r="O30" s="817"/>
      <c r="P30" s="818"/>
      <c r="Q30" s="62"/>
      <c r="R30" s="985"/>
      <c r="S30" s="297"/>
      <c r="T30" s="58"/>
      <c r="U30" s="25"/>
      <c r="V30" s="58"/>
      <c r="W30" s="26"/>
    </row>
    <row r="31" spans="1:25" ht="13.5" customHeight="1" x14ac:dyDescent="0.2">
      <c r="A31" s="341"/>
      <c r="B31" s="343"/>
      <c r="C31" s="559"/>
      <c r="D31" s="541" t="s">
        <v>39</v>
      </c>
      <c r="E31" s="1741" t="s">
        <v>241</v>
      </c>
      <c r="F31" s="1084" t="s">
        <v>51</v>
      </c>
      <c r="G31" s="2134" t="s">
        <v>274</v>
      </c>
      <c r="H31" s="107"/>
      <c r="I31" s="357"/>
      <c r="J31" s="76" t="s">
        <v>29</v>
      </c>
      <c r="K31" s="815"/>
      <c r="L31" s="812"/>
      <c r="M31" s="815"/>
      <c r="N31" s="813"/>
      <c r="O31" s="813"/>
      <c r="P31" s="814"/>
      <c r="Q31" s="812"/>
      <c r="R31" s="815">
        <v>31</v>
      </c>
      <c r="S31" s="1639" t="s">
        <v>216</v>
      </c>
      <c r="T31" s="772"/>
      <c r="U31" s="773"/>
      <c r="V31" s="773"/>
      <c r="W31" s="774">
        <v>1</v>
      </c>
    </row>
    <row r="32" spans="1:25" ht="12" customHeight="1" x14ac:dyDescent="0.2">
      <c r="A32" s="419"/>
      <c r="B32" s="420"/>
      <c r="C32" s="558"/>
      <c r="D32" s="444"/>
      <c r="E32" s="1742"/>
      <c r="F32" s="1082"/>
      <c r="G32" s="2159"/>
      <c r="H32" s="107"/>
      <c r="I32" s="357"/>
      <c r="J32" s="71"/>
      <c r="K32" s="819"/>
      <c r="L32" s="816"/>
      <c r="M32" s="819"/>
      <c r="N32" s="817"/>
      <c r="O32" s="817"/>
      <c r="P32" s="818"/>
      <c r="Q32" s="816"/>
      <c r="R32" s="819"/>
      <c r="S32" s="1108"/>
      <c r="T32" s="778"/>
      <c r="U32" s="779"/>
      <c r="V32" s="779"/>
      <c r="W32" s="986"/>
    </row>
    <row r="33" spans="1:24" ht="15" customHeight="1" x14ac:dyDescent="0.2">
      <c r="A33" s="341"/>
      <c r="B33" s="343"/>
      <c r="C33" s="551"/>
      <c r="D33" s="2080" t="s">
        <v>40</v>
      </c>
      <c r="E33" s="1754" t="s">
        <v>365</v>
      </c>
      <c r="F33" s="1081" t="s">
        <v>51</v>
      </c>
      <c r="G33" s="2165" t="s">
        <v>135</v>
      </c>
      <c r="H33" s="1738"/>
      <c r="I33" s="754"/>
      <c r="J33" s="102" t="s">
        <v>29</v>
      </c>
      <c r="K33" s="812"/>
      <c r="L33" s="812"/>
      <c r="M33" s="815"/>
      <c r="N33" s="813"/>
      <c r="O33" s="813"/>
      <c r="P33" s="814"/>
      <c r="Q33" s="76">
        <v>25</v>
      </c>
      <c r="R33" s="118"/>
      <c r="S33" s="1638" t="s">
        <v>216</v>
      </c>
      <c r="T33" s="360"/>
      <c r="U33" s="397"/>
      <c r="V33" s="397">
        <v>1</v>
      </c>
      <c r="W33" s="209"/>
      <c r="X33" s="1623"/>
    </row>
    <row r="34" spans="1:24" ht="28.5" customHeight="1" x14ac:dyDescent="0.2">
      <c r="A34" s="341"/>
      <c r="B34" s="343"/>
      <c r="C34" s="551"/>
      <c r="D34" s="2081"/>
      <c r="E34" s="1755"/>
      <c r="F34" s="1082"/>
      <c r="G34" s="2170"/>
      <c r="H34" s="1738"/>
      <c r="I34" s="754"/>
      <c r="J34" s="105" t="s">
        <v>29</v>
      </c>
      <c r="K34" s="816"/>
      <c r="L34" s="816"/>
      <c r="M34" s="820"/>
      <c r="N34" s="817"/>
      <c r="O34" s="817"/>
      <c r="P34" s="818"/>
      <c r="Q34" s="75"/>
      <c r="R34" s="188">
        <v>350</v>
      </c>
      <c r="S34" s="1640" t="s">
        <v>447</v>
      </c>
      <c r="T34" s="360"/>
      <c r="U34" s="397"/>
      <c r="V34" s="397"/>
      <c r="W34" s="209">
        <v>100</v>
      </c>
    </row>
    <row r="35" spans="1:24" ht="29.25" customHeight="1" x14ac:dyDescent="0.2">
      <c r="A35" s="849"/>
      <c r="B35" s="850"/>
      <c r="C35" s="559"/>
      <c r="D35" s="851" t="s">
        <v>342</v>
      </c>
      <c r="E35" s="1741" t="s">
        <v>371</v>
      </c>
      <c r="F35" s="1084" t="s">
        <v>51</v>
      </c>
      <c r="G35" s="2134" t="s">
        <v>274</v>
      </c>
      <c r="H35" s="107"/>
      <c r="I35" s="357"/>
      <c r="J35" s="76" t="s">
        <v>29</v>
      </c>
      <c r="K35" s="815"/>
      <c r="L35" s="812"/>
      <c r="M35" s="118"/>
      <c r="N35" s="320"/>
      <c r="O35" s="320"/>
      <c r="P35" s="48"/>
      <c r="Q35" s="76">
        <v>19.5</v>
      </c>
      <c r="R35" s="815"/>
      <c r="S35" s="1639" t="s">
        <v>383</v>
      </c>
      <c r="T35" s="772"/>
      <c r="U35" s="773"/>
      <c r="V35" s="773">
        <v>1</v>
      </c>
      <c r="W35" s="774"/>
    </row>
    <row r="36" spans="1:24" ht="29.25" customHeight="1" x14ac:dyDescent="0.2">
      <c r="A36" s="849"/>
      <c r="B36" s="850"/>
      <c r="C36" s="559"/>
      <c r="D36" s="851"/>
      <c r="E36" s="1741"/>
      <c r="F36" s="1084"/>
      <c r="G36" s="2134"/>
      <c r="H36" s="107"/>
      <c r="I36" s="358"/>
      <c r="J36" s="75" t="s">
        <v>29</v>
      </c>
      <c r="K36" s="819"/>
      <c r="L36" s="816"/>
      <c r="M36" s="819"/>
      <c r="N36" s="817"/>
      <c r="O36" s="817"/>
      <c r="P36" s="818"/>
      <c r="Q36" s="816"/>
      <c r="R36" s="819"/>
      <c r="S36" s="1078"/>
      <c r="T36" s="775"/>
      <c r="U36" s="776"/>
      <c r="V36" s="776"/>
      <c r="W36" s="777"/>
    </row>
    <row r="37" spans="1:24" ht="17.25" customHeight="1" thickBot="1" x14ac:dyDescent="0.25">
      <c r="A37" s="83"/>
      <c r="B37" s="433"/>
      <c r="C37" s="252"/>
      <c r="D37" s="402"/>
      <c r="E37" s="548"/>
      <c r="F37" s="549"/>
      <c r="G37" s="550"/>
      <c r="H37" s="402"/>
      <c r="I37" s="530"/>
      <c r="J37" s="174" t="s">
        <v>8</v>
      </c>
      <c r="K37" s="174">
        <f>SUM(K14:K34)</f>
        <v>810.7</v>
      </c>
      <c r="L37" s="174">
        <f>SUM(L14:L34)</f>
        <v>702.7</v>
      </c>
      <c r="M37" s="174">
        <f>SUM(M14:M36)</f>
        <v>1014.9</v>
      </c>
      <c r="N37" s="174">
        <f>SUM(N14:N34)</f>
        <v>0</v>
      </c>
      <c r="O37" s="174">
        <f>SUM(O14:O34)</f>
        <v>0</v>
      </c>
      <c r="P37" s="174">
        <f>SUM(P14:P36)</f>
        <v>1014.9</v>
      </c>
      <c r="Q37" s="174">
        <f>SUM(Q14:Q36)</f>
        <v>2156.6</v>
      </c>
      <c r="R37" s="291">
        <f>SUM(R14:R36)</f>
        <v>959.9</v>
      </c>
      <c r="S37" s="569"/>
      <c r="T37" s="554"/>
      <c r="U37" s="555"/>
      <c r="V37" s="556"/>
      <c r="W37" s="557"/>
    </row>
    <row r="38" spans="1:24" ht="32.25" customHeight="1" x14ac:dyDescent="0.2">
      <c r="A38" s="430" t="s">
        <v>7</v>
      </c>
      <c r="B38" s="432" t="s">
        <v>7</v>
      </c>
      <c r="C38" s="552" t="s">
        <v>9</v>
      </c>
      <c r="D38" s="262"/>
      <c r="E38" s="129" t="s">
        <v>54</v>
      </c>
      <c r="F38" s="132" t="s">
        <v>99</v>
      </c>
      <c r="G38" s="122"/>
      <c r="H38" s="143" t="s">
        <v>47</v>
      </c>
      <c r="I38" s="294"/>
      <c r="J38" s="79"/>
      <c r="K38" s="821"/>
      <c r="L38" s="822"/>
      <c r="M38" s="821"/>
      <c r="N38" s="823"/>
      <c r="O38" s="823"/>
      <c r="P38" s="824"/>
      <c r="Q38" s="822"/>
      <c r="R38" s="821"/>
      <c r="S38" s="80"/>
      <c r="T38" s="203"/>
      <c r="U38" s="34"/>
      <c r="V38" s="34"/>
      <c r="W38" s="210"/>
    </row>
    <row r="39" spans="1:24" ht="39.75" customHeight="1" x14ac:dyDescent="0.2">
      <c r="A39" s="1753"/>
      <c r="B39" s="1715"/>
      <c r="C39" s="2058"/>
      <c r="D39" s="541" t="s">
        <v>7</v>
      </c>
      <c r="E39" s="1741" t="s">
        <v>360</v>
      </c>
      <c r="F39" s="934" t="s">
        <v>51</v>
      </c>
      <c r="G39" s="2162" t="s">
        <v>137</v>
      </c>
      <c r="H39" s="1716"/>
      <c r="I39" s="2031" t="s">
        <v>76</v>
      </c>
      <c r="J39" s="68" t="s">
        <v>112</v>
      </c>
      <c r="K39" s="153">
        <v>500</v>
      </c>
      <c r="L39" s="68">
        <v>355.4</v>
      </c>
      <c r="M39" s="153">
        <v>100</v>
      </c>
      <c r="N39" s="60"/>
      <c r="O39" s="60"/>
      <c r="P39" s="580">
        <v>100</v>
      </c>
      <c r="Q39" s="68">
        <v>300</v>
      </c>
      <c r="R39" s="153">
        <v>300</v>
      </c>
      <c r="S39" s="54" t="s">
        <v>231</v>
      </c>
      <c r="T39" s="59"/>
      <c r="U39" s="59">
        <v>1</v>
      </c>
      <c r="V39" s="59"/>
      <c r="W39" s="224"/>
    </row>
    <row r="40" spans="1:24" ht="45" customHeight="1" x14ac:dyDescent="0.2">
      <c r="A40" s="1753"/>
      <c r="B40" s="1715"/>
      <c r="C40" s="2058"/>
      <c r="D40" s="540"/>
      <c r="E40" s="1741"/>
      <c r="F40" s="934"/>
      <c r="G40" s="2163"/>
      <c r="H40" s="1716"/>
      <c r="I40" s="2031"/>
      <c r="J40" s="76" t="s">
        <v>29</v>
      </c>
      <c r="K40" s="118"/>
      <c r="L40" s="76"/>
      <c r="M40" s="118">
        <f>1000-366.6</f>
        <v>633.4</v>
      </c>
      <c r="N40" s="320"/>
      <c r="O40" s="320"/>
      <c r="P40" s="48">
        <v>633.4</v>
      </c>
      <c r="Q40" s="76">
        <v>800</v>
      </c>
      <c r="R40" s="118">
        <v>800</v>
      </c>
      <c r="S40" s="36" t="s">
        <v>333</v>
      </c>
      <c r="T40" s="59">
        <v>50</v>
      </c>
      <c r="U40" s="59">
        <v>100</v>
      </c>
      <c r="V40" s="59"/>
      <c r="W40" s="224"/>
    </row>
    <row r="41" spans="1:24" ht="30" customHeight="1" x14ac:dyDescent="0.2">
      <c r="A41" s="1753"/>
      <c r="B41" s="1715"/>
      <c r="C41" s="2058"/>
      <c r="D41" s="540"/>
      <c r="E41" s="1741"/>
      <c r="F41" s="934"/>
      <c r="G41" s="2163"/>
      <c r="H41" s="1716"/>
      <c r="I41" s="2031"/>
      <c r="J41" s="76" t="s">
        <v>111</v>
      </c>
      <c r="K41" s="118">
        <v>550</v>
      </c>
      <c r="L41" s="76">
        <f>694.6-87.7</f>
        <v>606.9</v>
      </c>
      <c r="M41" s="118"/>
      <c r="N41" s="320"/>
      <c r="O41" s="320"/>
      <c r="P41" s="48"/>
      <c r="Q41" s="76"/>
      <c r="R41" s="118"/>
      <c r="S41" s="36" t="s">
        <v>334</v>
      </c>
      <c r="T41" s="59"/>
      <c r="U41" s="59">
        <v>40</v>
      </c>
      <c r="V41" s="59">
        <v>100</v>
      </c>
      <c r="W41" s="224"/>
    </row>
    <row r="42" spans="1:24" ht="40.5" customHeight="1" x14ac:dyDescent="0.2">
      <c r="A42" s="1753"/>
      <c r="B42" s="1715"/>
      <c r="C42" s="2058"/>
      <c r="D42" s="540"/>
      <c r="E42" s="1741"/>
      <c r="F42" s="934"/>
      <c r="G42" s="2163"/>
      <c r="H42" s="1716"/>
      <c r="I42" s="2031"/>
      <c r="J42" s="76" t="s">
        <v>111</v>
      </c>
      <c r="K42" s="118"/>
      <c r="L42" s="76"/>
      <c r="M42" s="118">
        <v>366.6</v>
      </c>
      <c r="N42" s="320"/>
      <c r="O42" s="320"/>
      <c r="P42" s="48">
        <v>366.6</v>
      </c>
      <c r="Q42" s="76"/>
      <c r="R42" s="118"/>
      <c r="S42" s="36" t="s">
        <v>335</v>
      </c>
      <c r="T42" s="59"/>
      <c r="U42" s="59"/>
      <c r="V42" s="59">
        <v>30</v>
      </c>
      <c r="W42" s="224">
        <v>60</v>
      </c>
    </row>
    <row r="43" spans="1:24" ht="24.75" customHeight="1" x14ac:dyDescent="0.2">
      <c r="A43" s="1753"/>
      <c r="B43" s="1715"/>
      <c r="C43" s="2058"/>
      <c r="D43" s="2080" t="s">
        <v>9</v>
      </c>
      <c r="E43" s="1752" t="s">
        <v>63</v>
      </c>
      <c r="F43" s="130" t="s">
        <v>51</v>
      </c>
      <c r="G43" s="2167" t="s">
        <v>136</v>
      </c>
      <c r="H43" s="1738"/>
      <c r="I43" s="146"/>
      <c r="J43" s="68" t="s">
        <v>112</v>
      </c>
      <c r="K43" s="153"/>
      <c r="L43" s="68"/>
      <c r="M43" s="153">
        <v>1400</v>
      </c>
      <c r="N43" s="60"/>
      <c r="O43" s="60"/>
      <c r="P43" s="580">
        <v>1400</v>
      </c>
      <c r="Q43" s="68">
        <v>2200</v>
      </c>
      <c r="R43" s="153">
        <v>1400</v>
      </c>
      <c r="S43" s="1789" t="s">
        <v>218</v>
      </c>
      <c r="T43" s="752"/>
      <c r="U43" s="759">
        <v>30</v>
      </c>
      <c r="V43" s="759">
        <v>70</v>
      </c>
      <c r="W43" s="149">
        <v>100</v>
      </c>
    </row>
    <row r="44" spans="1:24" ht="12.75" customHeight="1" x14ac:dyDescent="0.2">
      <c r="A44" s="1753"/>
      <c r="B44" s="1715"/>
      <c r="C44" s="2058"/>
      <c r="D44" s="1815"/>
      <c r="E44" s="1741"/>
      <c r="F44" s="131"/>
      <c r="G44" s="2168"/>
      <c r="H44" s="1738"/>
      <c r="I44" s="146"/>
      <c r="J44" s="76" t="s">
        <v>29</v>
      </c>
      <c r="K44" s="118"/>
      <c r="L44" s="76"/>
      <c r="M44" s="320">
        <v>100</v>
      </c>
      <c r="N44" s="320"/>
      <c r="O44" s="320"/>
      <c r="P44" s="48">
        <v>100</v>
      </c>
      <c r="Q44" s="76">
        <v>300</v>
      </c>
      <c r="R44" s="118">
        <v>572.6</v>
      </c>
      <c r="S44" s="1744"/>
      <c r="T44" s="597"/>
      <c r="U44" s="596"/>
      <c r="V44" s="596"/>
      <c r="W44" s="211"/>
    </row>
    <row r="45" spans="1:24" ht="9.75" customHeight="1" x14ac:dyDescent="0.2">
      <c r="A45" s="1753"/>
      <c r="B45" s="1715"/>
      <c r="C45" s="2058"/>
      <c r="D45" s="2081"/>
      <c r="E45" s="1742"/>
      <c r="F45" s="131"/>
      <c r="G45" s="2169"/>
      <c r="H45" s="1738"/>
      <c r="I45" s="146"/>
      <c r="J45" s="71"/>
      <c r="K45" s="188"/>
      <c r="L45" s="75"/>
      <c r="M45" s="105"/>
      <c r="N45" s="51"/>
      <c r="O45" s="51"/>
      <c r="P45" s="50"/>
      <c r="Q45" s="75"/>
      <c r="R45" s="188"/>
      <c r="S45" s="362"/>
      <c r="T45" s="361"/>
      <c r="U45" s="55"/>
      <c r="V45" s="55"/>
      <c r="W45" s="212"/>
    </row>
    <row r="46" spans="1:24" ht="17.25" customHeight="1" x14ac:dyDescent="0.2">
      <c r="A46" s="419"/>
      <c r="B46" s="420"/>
      <c r="C46" s="562"/>
      <c r="D46" s="2080" t="s">
        <v>32</v>
      </c>
      <c r="E46" s="1752" t="s">
        <v>366</v>
      </c>
      <c r="F46" s="1761" t="s">
        <v>51</v>
      </c>
      <c r="G46" s="2139" t="s">
        <v>277</v>
      </c>
      <c r="H46" s="1763"/>
      <c r="I46" s="2131"/>
      <c r="J46" s="68" t="s">
        <v>29</v>
      </c>
      <c r="K46" s="153"/>
      <c r="L46" s="68"/>
      <c r="M46" s="506">
        <v>6.2</v>
      </c>
      <c r="N46" s="582"/>
      <c r="O46" s="582"/>
      <c r="P46" s="146">
        <v>6.2</v>
      </c>
      <c r="Q46" s="78"/>
      <c r="R46" s="512"/>
      <c r="S46" s="781" t="s">
        <v>104</v>
      </c>
      <c r="T46" s="782"/>
      <c r="U46" s="783">
        <v>1</v>
      </c>
      <c r="V46" s="741"/>
      <c r="W46" s="937"/>
    </row>
    <row r="47" spans="1:24" ht="21.75" customHeight="1" x14ac:dyDescent="0.2">
      <c r="A47" s="419"/>
      <c r="B47" s="420"/>
      <c r="C47" s="562"/>
      <c r="D47" s="2081"/>
      <c r="E47" s="1741"/>
      <c r="F47" s="1778"/>
      <c r="G47" s="2141"/>
      <c r="H47" s="1763"/>
      <c r="I47" s="2131"/>
      <c r="J47" s="76" t="s">
        <v>111</v>
      </c>
      <c r="K47" s="118">
        <v>20</v>
      </c>
      <c r="L47" s="76">
        <v>20</v>
      </c>
      <c r="M47" s="945"/>
      <c r="N47" s="944"/>
      <c r="O47" s="944"/>
      <c r="P47" s="945"/>
      <c r="Q47" s="946"/>
      <c r="R47" s="945"/>
      <c r="S47" s="1089"/>
      <c r="T47" s="784"/>
      <c r="U47" s="766"/>
      <c r="V47" s="769"/>
      <c r="W47" s="209"/>
    </row>
    <row r="48" spans="1:24" ht="17.25" customHeight="1" x14ac:dyDescent="0.2">
      <c r="A48" s="856"/>
      <c r="B48" s="867"/>
      <c r="C48" s="562"/>
      <c r="D48" s="859" t="s">
        <v>37</v>
      </c>
      <c r="E48" s="1759" t="s">
        <v>354</v>
      </c>
      <c r="F48" s="872"/>
      <c r="G48" s="873"/>
      <c r="H48" s="869"/>
      <c r="I48" s="860"/>
      <c r="J48" s="377" t="s">
        <v>29</v>
      </c>
      <c r="K48" s="153"/>
      <c r="L48" s="68"/>
      <c r="M48" s="153">
        <v>5</v>
      </c>
      <c r="N48" s="60"/>
      <c r="O48" s="60"/>
      <c r="P48" s="153">
        <v>5</v>
      </c>
      <c r="Q48" s="68">
        <v>30</v>
      </c>
      <c r="R48" s="153">
        <v>70</v>
      </c>
      <c r="S48" s="871" t="s">
        <v>384</v>
      </c>
      <c r="T48" s="880"/>
      <c r="U48" s="881">
        <v>1</v>
      </c>
      <c r="V48" s="741"/>
      <c r="W48" s="876"/>
    </row>
    <row r="49" spans="1:23" ht="17.25" customHeight="1" x14ac:dyDescent="0.2">
      <c r="A49" s="856"/>
      <c r="B49" s="867"/>
      <c r="C49" s="562"/>
      <c r="D49" s="859"/>
      <c r="E49" s="1767"/>
      <c r="F49" s="872"/>
      <c r="G49" s="873"/>
      <c r="H49" s="869"/>
      <c r="I49" s="860"/>
      <c r="J49" s="82"/>
      <c r="K49" s="188"/>
      <c r="L49" s="75"/>
      <c r="M49" s="188"/>
      <c r="N49" s="51"/>
      <c r="O49" s="51"/>
      <c r="P49" s="188"/>
      <c r="Q49" s="75"/>
      <c r="R49" s="188"/>
      <c r="S49" s="882" t="s">
        <v>50</v>
      </c>
      <c r="T49" s="883"/>
      <c r="U49" s="884"/>
      <c r="V49" s="798"/>
      <c r="W49" s="208">
        <v>1</v>
      </c>
    </row>
    <row r="50" spans="1:23" ht="16.5" customHeight="1" x14ac:dyDescent="0.2">
      <c r="A50" s="849"/>
      <c r="B50" s="850"/>
      <c r="C50" s="562"/>
      <c r="D50" s="2080" t="s">
        <v>38</v>
      </c>
      <c r="E50" s="1752" t="s">
        <v>343</v>
      </c>
      <c r="F50" s="1761" t="s">
        <v>51</v>
      </c>
      <c r="G50" s="2139" t="s">
        <v>277</v>
      </c>
      <c r="H50" s="1763"/>
      <c r="I50" s="2131"/>
      <c r="J50" s="76" t="s">
        <v>49</v>
      </c>
      <c r="K50" s="118"/>
      <c r="L50" s="76"/>
      <c r="M50" s="506"/>
      <c r="N50" s="582"/>
      <c r="O50" s="582"/>
      <c r="P50" s="146"/>
      <c r="Q50" s="78"/>
      <c r="R50" s="512">
        <v>95</v>
      </c>
      <c r="S50" s="870" t="s">
        <v>104</v>
      </c>
      <c r="T50" s="784"/>
      <c r="U50" s="766"/>
      <c r="V50" s="769"/>
      <c r="W50" s="209">
        <v>1</v>
      </c>
    </row>
    <row r="51" spans="1:23" ht="17.25" customHeight="1" x14ac:dyDescent="0.2">
      <c r="A51" s="849"/>
      <c r="B51" s="850"/>
      <c r="C51" s="562"/>
      <c r="D51" s="1815"/>
      <c r="E51" s="1741"/>
      <c r="F51" s="1762"/>
      <c r="G51" s="2140"/>
      <c r="H51" s="1763"/>
      <c r="I51" s="2138"/>
      <c r="J51" s="82"/>
      <c r="K51" s="188"/>
      <c r="L51" s="75"/>
      <c r="M51" s="188"/>
      <c r="N51" s="51"/>
      <c r="O51" s="50"/>
      <c r="P51" s="52"/>
      <c r="Q51" s="75"/>
      <c r="R51" s="188"/>
      <c r="S51" s="879"/>
      <c r="T51" s="784"/>
      <c r="U51" s="766"/>
      <c r="V51" s="769"/>
      <c r="W51" s="209"/>
    </row>
    <row r="52" spans="1:23" ht="16.5" customHeight="1" thickBot="1" x14ac:dyDescent="0.25">
      <c r="A52" s="83"/>
      <c r="B52" s="433"/>
      <c r="C52" s="252"/>
      <c r="D52" s="402"/>
      <c r="E52" s="548"/>
      <c r="F52" s="549"/>
      <c r="G52" s="550"/>
      <c r="H52" s="402"/>
      <c r="I52" s="304"/>
      <c r="J52" s="108" t="s">
        <v>8</v>
      </c>
      <c r="K52" s="402">
        <f>SUM(K39:K47)</f>
        <v>1070</v>
      </c>
      <c r="L52" s="174">
        <f>SUM(L39:L47)</f>
        <v>982.3</v>
      </c>
      <c r="M52" s="402">
        <f>SUM(M39:M51)</f>
        <v>2611.1999999999998</v>
      </c>
      <c r="N52" s="251">
        <f t="shared" ref="N52:R52" si="0">SUM(N39:N51)</f>
        <v>0</v>
      </c>
      <c r="O52" s="402">
        <f t="shared" si="0"/>
        <v>0</v>
      </c>
      <c r="P52" s="306">
        <f t="shared" si="0"/>
        <v>2611.1999999999998</v>
      </c>
      <c r="Q52" s="108">
        <f t="shared" si="0"/>
        <v>3630</v>
      </c>
      <c r="R52" s="402">
        <f t="shared" si="0"/>
        <v>3237.6</v>
      </c>
      <c r="S52" s="553"/>
      <c r="T52" s="554"/>
      <c r="U52" s="555"/>
      <c r="V52" s="556"/>
      <c r="W52" s="557"/>
    </row>
    <row r="53" spans="1:23" ht="36" customHeight="1" x14ac:dyDescent="0.2">
      <c r="A53" s="341" t="s">
        <v>7</v>
      </c>
      <c r="B53" s="392" t="s">
        <v>7</v>
      </c>
      <c r="C53" s="746" t="s">
        <v>32</v>
      </c>
      <c r="D53" s="320"/>
      <c r="E53" s="322" t="s">
        <v>107</v>
      </c>
      <c r="F53" s="403" t="s">
        <v>101</v>
      </c>
      <c r="G53" s="123"/>
      <c r="H53" s="404" t="s">
        <v>47</v>
      </c>
      <c r="I53" s="323"/>
      <c r="J53" s="900"/>
      <c r="K53" s="321"/>
      <c r="L53" s="900"/>
      <c r="M53" s="321"/>
      <c r="N53" s="972"/>
      <c r="O53" s="972"/>
      <c r="P53" s="321"/>
      <c r="Q53" s="980"/>
      <c r="R53" s="981"/>
      <c r="S53" s="405"/>
      <c r="T53" s="64"/>
      <c r="U53" s="7"/>
      <c r="V53" s="64"/>
      <c r="W53" s="458"/>
    </row>
    <row r="54" spans="1:23" ht="14.1" customHeight="1" x14ac:dyDescent="0.2">
      <c r="A54" s="1714"/>
      <c r="B54" s="1764"/>
      <c r="C54" s="2058"/>
      <c r="D54" s="2132" t="s">
        <v>7</v>
      </c>
      <c r="E54" s="1759" t="s">
        <v>196</v>
      </c>
      <c r="F54" s="1765" t="s">
        <v>51</v>
      </c>
      <c r="G54" s="2133" t="s">
        <v>157</v>
      </c>
      <c r="H54" s="2132"/>
      <c r="I54" s="2136" t="s">
        <v>77</v>
      </c>
      <c r="J54" s="68" t="s">
        <v>112</v>
      </c>
      <c r="K54" s="153">
        <v>250</v>
      </c>
      <c r="L54" s="68">
        <v>0</v>
      </c>
      <c r="M54" s="579">
        <v>860</v>
      </c>
      <c r="N54" s="60"/>
      <c r="O54" s="60"/>
      <c r="P54" s="579">
        <v>860</v>
      </c>
      <c r="Q54" s="377">
        <v>1000</v>
      </c>
      <c r="R54" s="153"/>
      <c r="S54" s="1776"/>
      <c r="T54" s="866"/>
      <c r="U54" s="866"/>
      <c r="V54" s="875"/>
      <c r="W54" s="460"/>
    </row>
    <row r="55" spans="1:23" ht="14.1" customHeight="1" x14ac:dyDescent="0.2">
      <c r="A55" s="1714"/>
      <c r="B55" s="1764"/>
      <c r="C55" s="2058"/>
      <c r="D55" s="1716"/>
      <c r="E55" s="1718"/>
      <c r="F55" s="1757"/>
      <c r="G55" s="2134"/>
      <c r="H55" s="1716"/>
      <c r="I55" s="2137"/>
      <c r="J55" s="76" t="s">
        <v>29</v>
      </c>
      <c r="K55" s="118"/>
      <c r="L55" s="933"/>
      <c r="M55" s="512">
        <f>618.4-420</f>
        <v>198.4</v>
      </c>
      <c r="N55" s="320"/>
      <c r="O55" s="48"/>
      <c r="P55" s="146">
        <v>198.4</v>
      </c>
      <c r="Q55" s="78"/>
      <c r="R55" s="507">
        <v>1609.4</v>
      </c>
      <c r="S55" s="1777"/>
      <c r="T55" s="397"/>
      <c r="U55" s="202"/>
      <c r="V55" s="202"/>
      <c r="W55" s="370"/>
    </row>
    <row r="56" spans="1:23" ht="14.1" customHeight="1" x14ac:dyDescent="0.2">
      <c r="A56" s="1714"/>
      <c r="B56" s="1764"/>
      <c r="C56" s="2058"/>
      <c r="D56" s="1716"/>
      <c r="E56" s="862"/>
      <c r="F56" s="1757"/>
      <c r="G56" s="2134"/>
      <c r="H56" s="1716"/>
      <c r="I56" s="2137"/>
      <c r="J56" s="76" t="s">
        <v>48</v>
      </c>
      <c r="K56" s="118">
        <v>684.4</v>
      </c>
      <c r="L56" s="76">
        <v>684.4</v>
      </c>
      <c r="M56" s="102">
        <v>984.5</v>
      </c>
      <c r="N56" s="320"/>
      <c r="O56" s="48"/>
      <c r="P56" s="48">
        <v>984.5</v>
      </c>
      <c r="Q56" s="76">
        <v>846.2</v>
      </c>
      <c r="R56" s="150">
        <v>149.9</v>
      </c>
      <c r="S56" s="861"/>
      <c r="T56" s="202"/>
      <c r="U56" s="202"/>
      <c r="V56" s="202"/>
      <c r="W56" s="370"/>
    </row>
    <row r="57" spans="1:23" ht="14.1" customHeight="1" x14ac:dyDescent="0.2">
      <c r="A57" s="1714"/>
      <c r="B57" s="1764"/>
      <c r="C57" s="2058"/>
      <c r="D57" s="1716"/>
      <c r="E57" s="862"/>
      <c r="F57" s="1757"/>
      <c r="G57" s="2134"/>
      <c r="H57" s="1716"/>
      <c r="I57" s="2137"/>
      <c r="J57" s="76" t="s">
        <v>52</v>
      </c>
      <c r="K57" s="118"/>
      <c r="L57" s="933"/>
      <c r="M57" s="102">
        <v>300</v>
      </c>
      <c r="N57" s="320"/>
      <c r="O57" s="48"/>
      <c r="P57" s="48">
        <v>300</v>
      </c>
      <c r="Q57" s="76">
        <v>322.10000000000002</v>
      </c>
      <c r="R57" s="150">
        <v>378</v>
      </c>
      <c r="S57" s="861"/>
      <c r="T57" s="202"/>
      <c r="U57" s="202"/>
      <c r="V57" s="202"/>
      <c r="W57" s="370"/>
    </row>
    <row r="58" spans="1:23" ht="14.1" customHeight="1" x14ac:dyDescent="0.2">
      <c r="A58" s="1714"/>
      <c r="B58" s="1764"/>
      <c r="C58" s="2058"/>
      <c r="D58" s="1716"/>
      <c r="E58" s="862"/>
      <c r="F58" s="1757"/>
      <c r="G58" s="2134"/>
      <c r="H58" s="1716"/>
      <c r="I58" s="2137"/>
      <c r="J58" s="76" t="s">
        <v>49</v>
      </c>
      <c r="K58" s="118"/>
      <c r="L58" s="933"/>
      <c r="M58" s="118"/>
      <c r="N58" s="320"/>
      <c r="O58" s="48"/>
      <c r="P58" s="48"/>
      <c r="Q58" s="76">
        <v>150</v>
      </c>
      <c r="R58" s="150"/>
      <c r="S58" s="861"/>
      <c r="T58" s="202"/>
      <c r="U58" s="202"/>
      <c r="V58" s="202"/>
      <c r="W58" s="370"/>
    </row>
    <row r="59" spans="1:23" ht="14.1" customHeight="1" x14ac:dyDescent="0.2">
      <c r="A59" s="1714"/>
      <c r="B59" s="1764"/>
      <c r="C59" s="2058"/>
      <c r="D59" s="1716"/>
      <c r="E59" s="862"/>
      <c r="F59" s="1757"/>
      <c r="G59" s="2134"/>
      <c r="H59" s="1716"/>
      <c r="I59" s="2137"/>
      <c r="J59" s="76" t="s">
        <v>66</v>
      </c>
      <c r="K59" s="118">
        <v>420</v>
      </c>
      <c r="L59" s="76">
        <v>420</v>
      </c>
      <c r="M59" s="118">
        <v>420</v>
      </c>
      <c r="N59" s="320"/>
      <c r="O59" s="48"/>
      <c r="P59" s="48">
        <v>420</v>
      </c>
      <c r="Q59" s="76"/>
      <c r="R59" s="74"/>
      <c r="S59" s="861"/>
      <c r="T59" s="202"/>
      <c r="U59" s="202"/>
      <c r="V59" s="202"/>
      <c r="W59" s="370"/>
    </row>
    <row r="60" spans="1:23" ht="33" customHeight="1" x14ac:dyDescent="0.2">
      <c r="A60" s="1714"/>
      <c r="B60" s="1764"/>
      <c r="C60" s="2058"/>
      <c r="D60" s="1716"/>
      <c r="E60" s="888" t="s">
        <v>227</v>
      </c>
      <c r="F60" s="1757"/>
      <c r="G60" s="2134"/>
      <c r="H60" s="1716"/>
      <c r="I60" s="2137"/>
      <c r="J60" s="73"/>
      <c r="K60" s="265"/>
      <c r="L60" s="73"/>
      <c r="M60" s="168"/>
      <c r="N60" s="222"/>
      <c r="O60" s="889"/>
      <c r="P60" s="889"/>
      <c r="Q60" s="73"/>
      <c r="R60" s="246"/>
      <c r="S60" s="104" t="s">
        <v>336</v>
      </c>
      <c r="T60" s="31"/>
      <c r="U60" s="31">
        <v>80</v>
      </c>
      <c r="V60" s="223">
        <v>100</v>
      </c>
      <c r="W60" s="32"/>
    </row>
    <row r="61" spans="1:23" ht="40.5" customHeight="1" x14ac:dyDescent="0.2">
      <c r="A61" s="1714"/>
      <c r="B61" s="1764"/>
      <c r="C61" s="2058"/>
      <c r="D61" s="1716"/>
      <c r="E61" s="868" t="s">
        <v>180</v>
      </c>
      <c r="F61" s="1758"/>
      <c r="G61" s="2135"/>
      <c r="H61" s="2110"/>
      <c r="I61" s="449"/>
      <c r="J61" s="75"/>
      <c r="K61" s="188"/>
      <c r="L61" s="75"/>
      <c r="M61" s="188"/>
      <c r="N61" s="51"/>
      <c r="O61" s="51"/>
      <c r="P61" s="188"/>
      <c r="Q61" s="75"/>
      <c r="R61" s="151"/>
      <c r="S61" s="890" t="s">
        <v>337</v>
      </c>
      <c r="T61" s="58"/>
      <c r="U61" s="25"/>
      <c r="V61" s="58">
        <v>80</v>
      </c>
      <c r="W61" s="26">
        <v>100</v>
      </c>
    </row>
    <row r="62" spans="1:23" ht="15" customHeight="1" x14ac:dyDescent="0.2">
      <c r="A62" s="341"/>
      <c r="B62" s="392"/>
      <c r="C62" s="563"/>
      <c r="D62" s="2132" t="s">
        <v>9</v>
      </c>
      <c r="E62" s="1752" t="s">
        <v>132</v>
      </c>
      <c r="F62" s="1762" t="s">
        <v>51</v>
      </c>
      <c r="G62" s="2141" t="s">
        <v>138</v>
      </c>
      <c r="H62" s="1763"/>
      <c r="I62" s="2131" t="s">
        <v>76</v>
      </c>
      <c r="J62" s="76" t="s">
        <v>112</v>
      </c>
      <c r="K62" s="118">
        <v>50</v>
      </c>
      <c r="L62" s="76">
        <v>0</v>
      </c>
      <c r="M62" s="118"/>
      <c r="N62" s="320"/>
      <c r="O62" s="320"/>
      <c r="P62" s="118"/>
      <c r="Q62" s="76"/>
      <c r="R62" s="150"/>
      <c r="S62" s="1789" t="s">
        <v>219</v>
      </c>
      <c r="T62" s="771"/>
      <c r="U62" s="397">
        <v>30</v>
      </c>
      <c r="V62" s="397">
        <v>100</v>
      </c>
      <c r="W62" s="209"/>
    </row>
    <row r="63" spans="1:23" ht="15.75" customHeight="1" x14ac:dyDescent="0.2">
      <c r="A63" s="419"/>
      <c r="B63" s="442"/>
      <c r="C63" s="563"/>
      <c r="D63" s="1716"/>
      <c r="E63" s="1741"/>
      <c r="F63" s="1762"/>
      <c r="G63" s="2141"/>
      <c r="H63" s="1763"/>
      <c r="I63" s="2131"/>
      <c r="J63" s="76" t="s">
        <v>29</v>
      </c>
      <c r="K63" s="118"/>
      <c r="L63" s="76"/>
      <c r="M63" s="118">
        <v>101.6</v>
      </c>
      <c r="N63" s="320"/>
      <c r="O63" s="320"/>
      <c r="P63" s="118">
        <v>101.6</v>
      </c>
      <c r="Q63" s="76">
        <v>583.9</v>
      </c>
      <c r="R63" s="150"/>
      <c r="S63" s="1810"/>
      <c r="T63" s="771"/>
      <c r="U63" s="397"/>
      <c r="V63" s="397"/>
      <c r="W63" s="209"/>
    </row>
    <row r="64" spans="1:23" ht="18" customHeight="1" x14ac:dyDescent="0.2">
      <c r="A64" s="341"/>
      <c r="B64" s="392"/>
      <c r="C64" s="563"/>
      <c r="D64" s="2110"/>
      <c r="E64" s="1742"/>
      <c r="F64" s="1778"/>
      <c r="G64" s="2140"/>
      <c r="H64" s="1763"/>
      <c r="I64" s="2138"/>
      <c r="J64" s="71" t="s">
        <v>111</v>
      </c>
      <c r="K64" s="188">
        <v>200</v>
      </c>
      <c r="L64" s="75">
        <v>200</v>
      </c>
      <c r="M64" s="188">
        <v>198.4</v>
      </c>
      <c r="N64" s="51"/>
      <c r="O64" s="51"/>
      <c r="P64" s="188">
        <v>198.4</v>
      </c>
      <c r="Q64" s="75"/>
      <c r="R64" s="151"/>
      <c r="S64" s="1128" t="s">
        <v>50</v>
      </c>
      <c r="T64" s="771">
        <v>1</v>
      </c>
      <c r="U64" s="25">
        <v>1</v>
      </c>
      <c r="V64" s="25"/>
      <c r="W64" s="208"/>
    </row>
    <row r="65" spans="1:23" ht="18" customHeight="1" x14ac:dyDescent="0.2">
      <c r="A65" s="341"/>
      <c r="B65" s="392"/>
      <c r="C65" s="646"/>
      <c r="D65" s="2080" t="s">
        <v>32</v>
      </c>
      <c r="E65" s="1752" t="s">
        <v>64</v>
      </c>
      <c r="F65" s="1774" t="s">
        <v>51</v>
      </c>
      <c r="G65" s="2139" t="s">
        <v>279</v>
      </c>
      <c r="H65" s="1763"/>
      <c r="I65" s="2131"/>
      <c r="J65" s="68" t="s">
        <v>29</v>
      </c>
      <c r="K65" s="153"/>
      <c r="L65" s="68"/>
      <c r="M65" s="153"/>
      <c r="N65" s="60"/>
      <c r="O65" s="60"/>
      <c r="P65" s="153"/>
      <c r="Q65" s="68">
        <v>50</v>
      </c>
      <c r="R65" s="152">
        <v>99</v>
      </c>
      <c r="S65" s="371" t="s">
        <v>50</v>
      </c>
      <c r="T65" s="386"/>
      <c r="U65" s="387"/>
      <c r="V65" s="387"/>
      <c r="W65" s="385">
        <v>1</v>
      </c>
    </row>
    <row r="66" spans="1:23" ht="16.5" customHeight="1" x14ac:dyDescent="0.2">
      <c r="A66" s="341"/>
      <c r="B66" s="392"/>
      <c r="C66" s="646"/>
      <c r="D66" s="2081"/>
      <c r="E66" s="1742"/>
      <c r="F66" s="1775"/>
      <c r="G66" s="2140"/>
      <c r="H66" s="1763"/>
      <c r="I66" s="2138"/>
      <c r="J66" s="71"/>
      <c r="K66" s="188"/>
      <c r="L66" s="75"/>
      <c r="M66" s="188"/>
      <c r="N66" s="51"/>
      <c r="O66" s="51"/>
      <c r="P66" s="188"/>
      <c r="Q66" s="75"/>
      <c r="R66" s="151"/>
      <c r="S66" s="315"/>
      <c r="T66" s="53"/>
      <c r="U66" s="22"/>
      <c r="V66" s="22"/>
      <c r="W66" s="216"/>
    </row>
    <row r="67" spans="1:23" ht="19.5" customHeight="1" x14ac:dyDescent="0.2">
      <c r="A67" s="745"/>
      <c r="B67" s="753"/>
      <c r="C67" s="646"/>
      <c r="D67" s="2080" t="s">
        <v>37</v>
      </c>
      <c r="E67" s="1759" t="s">
        <v>349</v>
      </c>
      <c r="F67" s="757" t="s">
        <v>51</v>
      </c>
      <c r="G67" s="2139"/>
      <c r="H67" s="1763"/>
      <c r="I67" s="2131"/>
      <c r="J67" s="68" t="s">
        <v>29</v>
      </c>
      <c r="K67" s="153"/>
      <c r="L67" s="68"/>
      <c r="M67" s="153">
        <v>26</v>
      </c>
      <c r="N67" s="60"/>
      <c r="O67" s="60"/>
      <c r="P67" s="153">
        <v>26</v>
      </c>
      <c r="Q67" s="68"/>
      <c r="R67" s="152">
        <v>1084</v>
      </c>
      <c r="S67" s="749" t="s">
        <v>50</v>
      </c>
      <c r="T67" s="795"/>
      <c r="U67" s="741">
        <v>1</v>
      </c>
      <c r="V67" s="741"/>
      <c r="W67" s="742"/>
    </row>
    <row r="68" spans="1:23" ht="23.25" customHeight="1" x14ac:dyDescent="0.2">
      <c r="A68" s="745"/>
      <c r="B68" s="753"/>
      <c r="C68" s="646"/>
      <c r="D68" s="1815"/>
      <c r="E68" s="1718"/>
      <c r="F68" s="760"/>
      <c r="G68" s="2140"/>
      <c r="H68" s="1763"/>
      <c r="I68" s="2138"/>
      <c r="J68" s="71" t="s">
        <v>49</v>
      </c>
      <c r="K68" s="188"/>
      <c r="L68" s="75"/>
      <c r="M68" s="188">
        <v>40</v>
      </c>
      <c r="N68" s="51"/>
      <c r="O68" s="51"/>
      <c r="P68" s="188">
        <v>40</v>
      </c>
      <c r="Q68" s="75"/>
      <c r="R68" s="151"/>
      <c r="S68" s="770" t="s">
        <v>217</v>
      </c>
      <c r="T68" s="771"/>
      <c r="U68" s="769"/>
      <c r="V68" s="769"/>
      <c r="W68" s="796">
        <v>100</v>
      </c>
    </row>
    <row r="69" spans="1:23" ht="12.75" customHeight="1" x14ac:dyDescent="0.2">
      <c r="A69" s="745"/>
      <c r="B69" s="753"/>
      <c r="C69" s="646"/>
      <c r="D69" s="2080"/>
      <c r="E69" s="2150" t="s">
        <v>228</v>
      </c>
      <c r="F69" s="2152" t="s">
        <v>51</v>
      </c>
      <c r="G69" s="2154" t="s">
        <v>278</v>
      </c>
      <c r="H69" s="2156"/>
      <c r="I69" s="2049"/>
      <c r="J69" s="785" t="s">
        <v>112</v>
      </c>
      <c r="K69" s="786">
        <v>250</v>
      </c>
      <c r="L69" s="785">
        <v>250</v>
      </c>
      <c r="M69" s="786"/>
      <c r="N69" s="787"/>
      <c r="O69" s="787"/>
      <c r="P69" s="786"/>
      <c r="Q69" s="785"/>
      <c r="R69" s="788"/>
      <c r="S69" s="726" t="s">
        <v>50</v>
      </c>
      <c r="T69" s="789">
        <v>1</v>
      </c>
      <c r="U69" s="790"/>
      <c r="V69" s="751"/>
      <c r="W69" s="758"/>
    </row>
    <row r="70" spans="1:23" ht="27.75" customHeight="1" x14ac:dyDescent="0.2">
      <c r="A70" s="745"/>
      <c r="B70" s="753"/>
      <c r="C70" s="646"/>
      <c r="D70" s="2081"/>
      <c r="E70" s="2151"/>
      <c r="F70" s="2153"/>
      <c r="G70" s="2155"/>
      <c r="H70" s="2156"/>
      <c r="I70" s="2145"/>
      <c r="J70" s="891" t="s">
        <v>111</v>
      </c>
      <c r="K70" s="892">
        <v>200</v>
      </c>
      <c r="L70" s="893">
        <v>171</v>
      </c>
      <c r="M70" s="791"/>
      <c r="N70" s="792"/>
      <c r="O70" s="792"/>
      <c r="P70" s="791"/>
      <c r="Q70" s="367"/>
      <c r="R70" s="793"/>
      <c r="S70" s="682" t="s">
        <v>220</v>
      </c>
      <c r="T70" s="794">
        <v>100</v>
      </c>
      <c r="U70" s="739"/>
      <c r="V70" s="22"/>
      <c r="W70" s="216"/>
    </row>
    <row r="71" spans="1:23" ht="16.5" customHeight="1" thickBot="1" x14ac:dyDescent="0.25">
      <c r="A71" s="83"/>
      <c r="B71" s="433"/>
      <c r="C71" s="252"/>
      <c r="D71" s="402"/>
      <c r="E71" s="548"/>
      <c r="F71" s="549"/>
      <c r="G71" s="550"/>
      <c r="H71" s="402"/>
      <c r="I71" s="304"/>
      <c r="J71" s="108" t="s">
        <v>8</v>
      </c>
      <c r="K71" s="252">
        <f t="shared" ref="K71:R71" si="1">SUM(K54:K70)</f>
        <v>2054.4</v>
      </c>
      <c r="L71" s="174">
        <f>SUM(L54:L70)</f>
        <v>1725.4</v>
      </c>
      <c r="M71" s="252">
        <f>SUM(M54:M70)</f>
        <v>3128.9</v>
      </c>
      <c r="N71" s="251">
        <f t="shared" si="1"/>
        <v>0</v>
      </c>
      <c r="O71" s="251">
        <f t="shared" si="1"/>
        <v>0</v>
      </c>
      <c r="P71" s="402">
        <f t="shared" si="1"/>
        <v>3128.9</v>
      </c>
      <c r="Q71" s="108">
        <f t="shared" si="1"/>
        <v>2952.2</v>
      </c>
      <c r="R71" s="402">
        <f t="shared" si="1"/>
        <v>3320.3</v>
      </c>
      <c r="S71" s="553"/>
      <c r="T71" s="554"/>
      <c r="U71" s="555"/>
      <c r="V71" s="556"/>
      <c r="W71" s="557"/>
    </row>
    <row r="72" spans="1:23" ht="33" customHeight="1" x14ac:dyDescent="0.2">
      <c r="A72" s="344" t="s">
        <v>7</v>
      </c>
      <c r="B72" s="395" t="s">
        <v>7</v>
      </c>
      <c r="C72" s="552" t="s">
        <v>37</v>
      </c>
      <c r="D72" s="116"/>
      <c r="E72" s="129" t="s">
        <v>55</v>
      </c>
      <c r="F72" s="133" t="s">
        <v>98</v>
      </c>
      <c r="G72" s="133"/>
      <c r="H72" s="144" t="s">
        <v>47</v>
      </c>
      <c r="I72" s="324"/>
      <c r="J72" s="86"/>
      <c r="K72" s="585"/>
      <c r="L72" s="84"/>
      <c r="M72" s="519"/>
      <c r="N72" s="586"/>
      <c r="O72" s="586"/>
      <c r="P72" s="519"/>
      <c r="Q72" s="84"/>
      <c r="R72" s="84">
        <f>R77+R80</f>
        <v>12</v>
      </c>
      <c r="S72" s="87"/>
      <c r="T72" s="203"/>
      <c r="U72" s="34"/>
      <c r="V72" s="34"/>
      <c r="W72" s="210"/>
    </row>
    <row r="73" spans="1:23" ht="15" customHeight="1" x14ac:dyDescent="0.2">
      <c r="A73" s="341"/>
      <c r="B73" s="392"/>
      <c r="C73" s="551"/>
      <c r="D73" s="1757" t="s">
        <v>7</v>
      </c>
      <c r="E73" s="1741" t="s">
        <v>65</v>
      </c>
      <c r="F73" s="1762" t="s">
        <v>51</v>
      </c>
      <c r="G73" s="2143" t="s">
        <v>139</v>
      </c>
      <c r="H73" s="2142"/>
      <c r="I73" s="2136" t="s">
        <v>76</v>
      </c>
      <c r="J73" s="106" t="s">
        <v>112</v>
      </c>
      <c r="K73" s="106"/>
      <c r="L73" s="68"/>
      <c r="M73" s="153">
        <v>500</v>
      </c>
      <c r="N73" s="60"/>
      <c r="O73" s="60"/>
      <c r="P73" s="153">
        <v>500</v>
      </c>
      <c r="Q73" s="68">
        <v>200</v>
      </c>
      <c r="R73" s="273">
        <v>700</v>
      </c>
      <c r="S73" s="1781" t="s">
        <v>338</v>
      </c>
      <c r="T73" s="741"/>
      <c r="U73" s="751">
        <v>20</v>
      </c>
      <c r="V73" s="751">
        <v>50</v>
      </c>
      <c r="W73" s="758">
        <v>100</v>
      </c>
    </row>
    <row r="74" spans="1:23" ht="15" customHeight="1" x14ac:dyDescent="0.2">
      <c r="A74" s="419"/>
      <c r="B74" s="442"/>
      <c r="C74" s="551"/>
      <c r="D74" s="1757"/>
      <c r="E74" s="1741"/>
      <c r="F74" s="1762"/>
      <c r="G74" s="2143"/>
      <c r="H74" s="2142"/>
      <c r="I74" s="2131"/>
      <c r="J74" s="102" t="s">
        <v>29</v>
      </c>
      <c r="K74" s="102"/>
      <c r="L74" s="76"/>
      <c r="M74" s="118">
        <v>400</v>
      </c>
      <c r="N74" s="320"/>
      <c r="O74" s="320"/>
      <c r="P74" s="118">
        <v>400</v>
      </c>
      <c r="Q74" s="76">
        <v>1500</v>
      </c>
      <c r="R74" s="74">
        <v>2602.8000000000002</v>
      </c>
      <c r="S74" s="2116"/>
      <c r="T74" s="797"/>
      <c r="U74" s="241"/>
      <c r="V74" s="241"/>
      <c r="W74" s="239"/>
    </row>
    <row r="75" spans="1:23" ht="15" customHeight="1" x14ac:dyDescent="0.2">
      <c r="A75" s="341"/>
      <c r="B75" s="392"/>
      <c r="C75" s="551"/>
      <c r="D75" s="1757"/>
      <c r="E75" s="1741"/>
      <c r="F75" s="1762"/>
      <c r="G75" s="2143"/>
      <c r="H75" s="2142"/>
      <c r="I75" s="2157"/>
      <c r="J75" s="102" t="s">
        <v>52</v>
      </c>
      <c r="K75" s="102">
        <v>850</v>
      </c>
      <c r="L75" s="76">
        <v>405</v>
      </c>
      <c r="M75" s="118">
        <v>993.4</v>
      </c>
      <c r="N75" s="320"/>
      <c r="O75" s="320"/>
      <c r="P75" s="118">
        <v>993.4</v>
      </c>
      <c r="Q75" s="76">
        <v>1000</v>
      </c>
      <c r="R75" s="118"/>
      <c r="S75" s="2117" t="s">
        <v>232</v>
      </c>
      <c r="T75" s="894">
        <v>100</v>
      </c>
      <c r="U75" s="397"/>
      <c r="V75" s="397"/>
      <c r="W75" s="209"/>
    </row>
    <row r="76" spans="1:23" ht="15" customHeight="1" x14ac:dyDescent="0.2">
      <c r="A76" s="419"/>
      <c r="B76" s="442"/>
      <c r="C76" s="551"/>
      <c r="D76" s="1757"/>
      <c r="E76" s="1741"/>
      <c r="F76" s="1762"/>
      <c r="G76" s="2143"/>
      <c r="H76" s="2142"/>
      <c r="I76" s="2157"/>
      <c r="J76" s="102" t="s">
        <v>49</v>
      </c>
      <c r="K76" s="102">
        <v>175</v>
      </c>
      <c r="L76" s="76">
        <v>175</v>
      </c>
      <c r="M76" s="118">
        <v>3.3</v>
      </c>
      <c r="N76" s="320"/>
      <c r="O76" s="320"/>
      <c r="P76" s="118">
        <v>3.3</v>
      </c>
      <c r="Q76" s="76"/>
      <c r="R76" s="118"/>
      <c r="S76" s="2117"/>
      <c r="T76" s="894"/>
      <c r="U76" s="397"/>
      <c r="V76" s="397"/>
      <c r="W76" s="209"/>
    </row>
    <row r="77" spans="1:23" ht="15" customHeight="1" x14ac:dyDescent="0.2">
      <c r="A77" s="849"/>
      <c r="B77" s="853"/>
      <c r="C77" s="852"/>
      <c r="D77" s="1758"/>
      <c r="E77" s="1742"/>
      <c r="F77" s="1778"/>
      <c r="G77" s="2144"/>
      <c r="H77" s="2142"/>
      <c r="I77" s="2157"/>
      <c r="J77" s="105" t="s">
        <v>111</v>
      </c>
      <c r="K77" s="105">
        <v>5</v>
      </c>
      <c r="L77" s="75">
        <v>1.6</v>
      </c>
      <c r="M77" s="188"/>
      <c r="N77" s="51"/>
      <c r="O77" s="51"/>
      <c r="P77" s="50"/>
      <c r="Q77" s="75"/>
      <c r="R77" s="188"/>
      <c r="S77" s="2118"/>
      <c r="T77" s="895"/>
      <c r="U77" s="25"/>
      <c r="V77" s="25"/>
      <c r="W77" s="208"/>
    </row>
    <row r="78" spans="1:23" ht="15.75" customHeight="1" x14ac:dyDescent="0.2">
      <c r="A78" s="1714"/>
      <c r="B78" s="1764"/>
      <c r="C78" s="2058"/>
      <c r="D78" s="2080" t="s">
        <v>9</v>
      </c>
      <c r="E78" s="1752" t="s">
        <v>367</v>
      </c>
      <c r="F78" s="1785" t="s">
        <v>51</v>
      </c>
      <c r="G78" s="2146" t="s">
        <v>140</v>
      </c>
      <c r="H78" s="1716"/>
      <c r="I78" s="2031"/>
      <c r="J78" s="76" t="s">
        <v>112</v>
      </c>
      <c r="K78" s="102"/>
      <c r="L78" s="76"/>
      <c r="M78" s="118"/>
      <c r="N78" s="320"/>
      <c r="O78" s="320"/>
      <c r="P78" s="48"/>
      <c r="Q78" s="76"/>
      <c r="R78" s="273">
        <v>400</v>
      </c>
      <c r="S78" s="1149" t="s">
        <v>339</v>
      </c>
      <c r="T78" s="751"/>
      <c r="U78" s="751"/>
      <c r="V78" s="397"/>
      <c r="W78" s="758">
        <v>35</v>
      </c>
    </row>
    <row r="79" spans="1:23" ht="17.25" customHeight="1" x14ac:dyDescent="0.2">
      <c r="A79" s="1714"/>
      <c r="B79" s="1764"/>
      <c r="C79" s="2058"/>
      <c r="D79" s="1815"/>
      <c r="E79" s="1741"/>
      <c r="F79" s="1786"/>
      <c r="G79" s="2144"/>
      <c r="H79" s="2110"/>
      <c r="I79" s="2149"/>
      <c r="J79" s="71"/>
      <c r="K79" s="105"/>
      <c r="L79" s="75"/>
      <c r="M79" s="188"/>
      <c r="N79" s="51"/>
      <c r="O79" s="51"/>
      <c r="P79" s="50"/>
      <c r="Q79" s="75"/>
      <c r="R79" s="232"/>
      <c r="S79" s="461"/>
      <c r="T79" s="363"/>
      <c r="U79" s="397"/>
      <c r="V79" s="397"/>
      <c r="W79" s="209"/>
    </row>
    <row r="80" spans="1:23" ht="14.25" customHeight="1" x14ac:dyDescent="0.2">
      <c r="A80" s="1714"/>
      <c r="B80" s="1764"/>
      <c r="C80" s="2058"/>
      <c r="D80" s="2080" t="s">
        <v>32</v>
      </c>
      <c r="E80" s="1752" t="s">
        <v>369</v>
      </c>
      <c r="F80" s="1785" t="s">
        <v>51</v>
      </c>
      <c r="G80" s="2143" t="s">
        <v>280</v>
      </c>
      <c r="H80" s="2147">
        <v>6</v>
      </c>
      <c r="I80" s="2031" t="s">
        <v>368</v>
      </c>
      <c r="J80" s="43" t="s">
        <v>29</v>
      </c>
      <c r="K80" s="76"/>
      <c r="L80" s="76"/>
      <c r="M80" s="160"/>
      <c r="N80" s="320"/>
      <c r="O80" s="320"/>
      <c r="P80" s="49"/>
      <c r="Q80" s="76">
        <v>10</v>
      </c>
      <c r="R80" s="118">
        <v>12</v>
      </c>
      <c r="S80" s="864" t="s">
        <v>50</v>
      </c>
      <c r="T80" s="866"/>
      <c r="U80" s="866"/>
      <c r="V80" s="866">
        <v>1</v>
      </c>
      <c r="W80" s="876"/>
    </row>
    <row r="81" spans="1:23" ht="21" customHeight="1" x14ac:dyDescent="0.2">
      <c r="A81" s="1714"/>
      <c r="B81" s="1764"/>
      <c r="C81" s="2058"/>
      <c r="D81" s="1815"/>
      <c r="E81" s="1741"/>
      <c r="F81" s="1786"/>
      <c r="G81" s="2143"/>
      <c r="H81" s="2147"/>
      <c r="I81" s="2031"/>
      <c r="J81" s="76"/>
      <c r="K81" s="102"/>
      <c r="L81" s="76"/>
      <c r="M81" s="118"/>
      <c r="N81" s="320"/>
      <c r="O81" s="320"/>
      <c r="P81" s="48"/>
      <c r="Q81" s="76"/>
      <c r="R81" s="118"/>
      <c r="S81" s="1790" t="s">
        <v>207</v>
      </c>
      <c r="T81" s="397"/>
      <c r="U81" s="397"/>
      <c r="V81" s="397">
        <v>50</v>
      </c>
      <c r="W81" s="209">
        <v>100</v>
      </c>
    </row>
    <row r="82" spans="1:23" ht="18.75" customHeight="1" x14ac:dyDescent="0.2">
      <c r="A82" s="1714"/>
      <c r="B82" s="1764"/>
      <c r="C82" s="2058"/>
      <c r="D82" s="2081"/>
      <c r="E82" s="1742"/>
      <c r="F82" s="2158"/>
      <c r="G82" s="2219"/>
      <c r="H82" s="2148"/>
      <c r="I82" s="2149"/>
      <c r="J82" s="71"/>
      <c r="K82" s="105"/>
      <c r="L82" s="75"/>
      <c r="M82" s="188"/>
      <c r="N82" s="51"/>
      <c r="O82" s="51"/>
      <c r="P82" s="50"/>
      <c r="Q82" s="75"/>
      <c r="R82" s="188"/>
      <c r="S82" s="2229"/>
      <c r="T82" s="25"/>
      <c r="U82" s="25"/>
      <c r="V82" s="25"/>
      <c r="W82" s="208"/>
    </row>
    <row r="83" spans="1:23" ht="21" customHeight="1" x14ac:dyDescent="0.2">
      <c r="A83" s="1714"/>
      <c r="B83" s="1764"/>
      <c r="C83" s="2058"/>
      <c r="D83" s="1716"/>
      <c r="E83" s="2209" t="s">
        <v>133</v>
      </c>
      <c r="F83" s="1786" t="s">
        <v>51</v>
      </c>
      <c r="G83" s="2211" t="s">
        <v>158</v>
      </c>
      <c r="H83" s="1716"/>
      <c r="I83" s="748"/>
      <c r="J83" s="611" t="s">
        <v>112</v>
      </c>
      <c r="K83" s="611">
        <v>980</v>
      </c>
      <c r="L83" s="365">
        <v>687.1</v>
      </c>
      <c r="M83" s="118"/>
      <c r="N83" s="320"/>
      <c r="O83" s="320"/>
      <c r="P83" s="48"/>
      <c r="Q83" s="76"/>
      <c r="R83" s="118"/>
      <c r="S83" s="2207" t="s">
        <v>217</v>
      </c>
      <c r="T83" s="802">
        <v>100</v>
      </c>
      <c r="U83" s="398"/>
      <c r="V83" s="11"/>
      <c r="W83" s="209"/>
    </row>
    <row r="84" spans="1:23" ht="21" customHeight="1" x14ac:dyDescent="0.2">
      <c r="A84" s="1714"/>
      <c r="B84" s="1764"/>
      <c r="C84" s="2058"/>
      <c r="D84" s="1716"/>
      <c r="E84" s="2151"/>
      <c r="F84" s="2158"/>
      <c r="G84" s="2212"/>
      <c r="H84" s="1716"/>
      <c r="I84" s="748"/>
      <c r="J84" s="800" t="s">
        <v>111</v>
      </c>
      <c r="K84" s="620"/>
      <c r="L84" s="623">
        <v>67.599999999999994</v>
      </c>
      <c r="M84" s="155"/>
      <c r="N84" s="198"/>
      <c r="O84" s="198"/>
      <c r="P84" s="581"/>
      <c r="Q84" s="69"/>
      <c r="R84" s="188"/>
      <c r="S84" s="2208"/>
      <c r="T84" s="803"/>
      <c r="U84" s="14"/>
      <c r="V84" s="14"/>
      <c r="W84" s="208"/>
    </row>
    <row r="85" spans="1:23" ht="15.75" customHeight="1" x14ac:dyDescent="0.2">
      <c r="A85" s="1714"/>
      <c r="B85" s="1764"/>
      <c r="C85" s="2058"/>
      <c r="D85" s="2080"/>
      <c r="E85" s="2150" t="s">
        <v>229</v>
      </c>
      <c r="F85" s="1785" t="s">
        <v>51</v>
      </c>
      <c r="G85" s="2146" t="s">
        <v>281</v>
      </c>
      <c r="H85" s="2210"/>
      <c r="I85" s="2031"/>
      <c r="J85" s="785" t="s">
        <v>111</v>
      </c>
      <c r="K85" s="801">
        <v>70</v>
      </c>
      <c r="L85" s="785">
        <v>73.400000000000006</v>
      </c>
      <c r="M85" s="153"/>
      <c r="N85" s="60"/>
      <c r="O85" s="60"/>
      <c r="P85" s="580"/>
      <c r="Q85" s="68"/>
      <c r="R85" s="153"/>
      <c r="S85" s="2233" t="s">
        <v>221</v>
      </c>
      <c r="T85" s="804">
        <v>100</v>
      </c>
      <c r="U85" s="11"/>
      <c r="V85" s="11"/>
      <c r="W85" s="214"/>
    </row>
    <row r="86" spans="1:23" ht="16.5" customHeight="1" x14ac:dyDescent="0.2">
      <c r="A86" s="1714"/>
      <c r="B86" s="1764"/>
      <c r="C86" s="2058"/>
      <c r="D86" s="1815"/>
      <c r="E86" s="2209"/>
      <c r="F86" s="1786"/>
      <c r="G86" s="2143"/>
      <c r="H86" s="2210"/>
      <c r="I86" s="2031"/>
      <c r="J86" s="365" t="s">
        <v>49</v>
      </c>
      <c r="K86" s="611">
        <v>10</v>
      </c>
      <c r="L86" s="365">
        <v>10</v>
      </c>
      <c r="M86" s="118"/>
      <c r="N86" s="320"/>
      <c r="O86" s="320"/>
      <c r="P86" s="48"/>
      <c r="Q86" s="76"/>
      <c r="R86" s="118"/>
      <c r="S86" s="2234"/>
      <c r="T86" s="802"/>
      <c r="U86" s="398"/>
      <c r="V86" s="398"/>
      <c r="W86" s="215"/>
    </row>
    <row r="87" spans="1:23" ht="14.25" customHeight="1" x14ac:dyDescent="0.2">
      <c r="A87" s="1714"/>
      <c r="B87" s="1764"/>
      <c r="C87" s="2058"/>
      <c r="D87" s="1815"/>
      <c r="E87" s="2209"/>
      <c r="F87" s="1786"/>
      <c r="G87" s="2230"/>
      <c r="H87" s="2210"/>
      <c r="I87" s="2031"/>
      <c r="J87" s="71"/>
      <c r="K87" s="105"/>
      <c r="L87" s="75"/>
      <c r="M87" s="188"/>
      <c r="N87" s="51"/>
      <c r="O87" s="51"/>
      <c r="P87" s="50"/>
      <c r="Q87" s="75"/>
      <c r="R87" s="188"/>
      <c r="S87" s="368"/>
      <c r="T87" s="206"/>
      <c r="U87" s="398"/>
      <c r="V87" s="398"/>
      <c r="W87" s="215"/>
    </row>
    <row r="88" spans="1:23" ht="16.5" customHeight="1" thickBot="1" x14ac:dyDescent="0.25">
      <c r="A88" s="83"/>
      <c r="B88" s="433"/>
      <c r="C88" s="252"/>
      <c r="D88" s="402"/>
      <c r="E88" s="548"/>
      <c r="F88" s="549"/>
      <c r="G88" s="550"/>
      <c r="H88" s="402"/>
      <c r="I88" s="304"/>
      <c r="J88" s="108" t="s">
        <v>8</v>
      </c>
      <c r="K88" s="402">
        <f t="shared" ref="K88:R88" si="2">SUM(K73:K87)</f>
        <v>2090</v>
      </c>
      <c r="L88" s="108">
        <f t="shared" si="2"/>
        <v>1419.7</v>
      </c>
      <c r="M88" s="108">
        <f t="shared" si="2"/>
        <v>1896.7</v>
      </c>
      <c r="N88" s="108">
        <f t="shared" si="2"/>
        <v>0</v>
      </c>
      <c r="O88" s="108">
        <f t="shared" si="2"/>
        <v>0</v>
      </c>
      <c r="P88" s="108">
        <f t="shared" si="2"/>
        <v>1896.7</v>
      </c>
      <c r="Q88" s="108">
        <f t="shared" si="2"/>
        <v>2710</v>
      </c>
      <c r="R88" s="402">
        <f t="shared" si="2"/>
        <v>3714.8</v>
      </c>
      <c r="S88" s="553"/>
      <c r="T88" s="554"/>
      <c r="U88" s="555"/>
      <c r="V88" s="556"/>
      <c r="W88" s="557"/>
    </row>
    <row r="89" spans="1:23" ht="33.75" customHeight="1" x14ac:dyDescent="0.2">
      <c r="A89" s="430" t="s">
        <v>7</v>
      </c>
      <c r="B89" s="395" t="s">
        <v>7</v>
      </c>
      <c r="C89" s="552" t="s">
        <v>38</v>
      </c>
      <c r="D89" s="544"/>
      <c r="E89" s="89" t="s">
        <v>106</v>
      </c>
      <c r="F89" s="133" t="s">
        <v>95</v>
      </c>
      <c r="G89" s="124"/>
      <c r="H89" s="143" t="s">
        <v>47</v>
      </c>
      <c r="I89" s="145"/>
      <c r="J89" s="585"/>
      <c r="K89" s="84"/>
      <c r="L89" s="84"/>
      <c r="M89" s="519"/>
      <c r="N89" s="586"/>
      <c r="O89" s="586"/>
      <c r="P89" s="587"/>
      <c r="Q89" s="84"/>
      <c r="R89" s="84"/>
      <c r="S89" s="229"/>
      <c r="T89" s="205"/>
      <c r="U89" s="35"/>
      <c r="V89" s="35"/>
      <c r="W89" s="213"/>
    </row>
    <row r="90" spans="1:23" ht="25.5" customHeight="1" x14ac:dyDescent="0.2">
      <c r="A90" s="419"/>
      <c r="B90" s="442"/>
      <c r="C90" s="551"/>
      <c r="D90" s="441" t="s">
        <v>7</v>
      </c>
      <c r="E90" s="1752" t="s">
        <v>370</v>
      </c>
      <c r="F90" s="134" t="s">
        <v>51</v>
      </c>
      <c r="G90" s="2167" t="s">
        <v>141</v>
      </c>
      <c r="H90" s="423"/>
      <c r="I90" s="2031" t="s">
        <v>142</v>
      </c>
      <c r="J90" s="102" t="s">
        <v>29</v>
      </c>
      <c r="K90" s="76"/>
      <c r="L90" s="76"/>
      <c r="M90" s="588"/>
      <c r="N90" s="320"/>
      <c r="O90" s="320"/>
      <c r="P90" s="48"/>
      <c r="Q90" s="76"/>
      <c r="R90" s="118">
        <v>250</v>
      </c>
      <c r="S90" s="1126" t="s">
        <v>379</v>
      </c>
      <c r="T90" s="1133"/>
      <c r="U90" s="1133"/>
      <c r="V90" s="1134"/>
      <c r="W90" s="1135">
        <v>10</v>
      </c>
    </row>
    <row r="91" spans="1:23" ht="14.25" customHeight="1" x14ac:dyDescent="0.2">
      <c r="A91" s="419"/>
      <c r="B91" s="442"/>
      <c r="C91" s="551"/>
      <c r="D91" s="545"/>
      <c r="E91" s="2231"/>
      <c r="F91" s="1127"/>
      <c r="G91" s="2232"/>
      <c r="H91" s="423"/>
      <c r="I91" s="2221"/>
      <c r="J91" s="102" t="s">
        <v>112</v>
      </c>
      <c r="K91" s="76">
        <v>5</v>
      </c>
      <c r="L91" s="76">
        <v>3.7</v>
      </c>
      <c r="M91" s="157"/>
      <c r="N91" s="51"/>
      <c r="O91" s="51"/>
      <c r="P91" s="50"/>
      <c r="Q91" s="75"/>
      <c r="R91" s="188"/>
      <c r="S91" s="805" t="s">
        <v>169</v>
      </c>
      <c r="T91" s="206">
        <v>1</v>
      </c>
      <c r="U91" s="55"/>
      <c r="V91" s="55"/>
      <c r="W91" s="212"/>
    </row>
    <row r="92" spans="1:23" ht="18" customHeight="1" x14ac:dyDescent="0.2">
      <c r="A92" s="419"/>
      <c r="B92" s="442"/>
      <c r="C92" s="551"/>
      <c r="D92" s="540" t="s">
        <v>9</v>
      </c>
      <c r="E92" s="1752" t="s">
        <v>195</v>
      </c>
      <c r="F92" s="134" t="s">
        <v>51</v>
      </c>
      <c r="G92" s="2217" t="s">
        <v>283</v>
      </c>
      <c r="H92" s="423"/>
      <c r="I92" s="2216"/>
      <c r="J92" s="106" t="s">
        <v>112</v>
      </c>
      <c r="K92" s="68">
        <v>60</v>
      </c>
      <c r="L92" s="68">
        <v>0</v>
      </c>
      <c r="M92" s="153"/>
      <c r="N92" s="60"/>
      <c r="O92" s="60"/>
      <c r="P92" s="580"/>
      <c r="Q92" s="68">
        <v>1900</v>
      </c>
      <c r="R92" s="153">
        <v>2000</v>
      </c>
      <c r="S92" s="1789" t="s">
        <v>170</v>
      </c>
      <c r="T92" s="741"/>
      <c r="U92" s="751">
        <v>10</v>
      </c>
      <c r="V92" s="751">
        <v>40</v>
      </c>
      <c r="W92" s="758">
        <v>100</v>
      </c>
    </row>
    <row r="93" spans="1:23" ht="18.75" customHeight="1" x14ac:dyDescent="0.2">
      <c r="A93" s="419"/>
      <c r="B93" s="442"/>
      <c r="C93" s="563"/>
      <c r="D93" s="540"/>
      <c r="E93" s="1741"/>
      <c r="F93" s="295"/>
      <c r="G93" s="2041"/>
      <c r="H93" s="423"/>
      <c r="I93" s="2216"/>
      <c r="J93" s="102" t="s">
        <v>29</v>
      </c>
      <c r="K93" s="76"/>
      <c r="L93" s="76"/>
      <c r="M93" s="118">
        <f>326.1+123.9</f>
        <v>450</v>
      </c>
      <c r="N93" s="320"/>
      <c r="O93" s="320"/>
      <c r="P93" s="48">
        <v>450</v>
      </c>
      <c r="Q93" s="76">
        <f>2400+450</f>
        <v>2850</v>
      </c>
      <c r="R93" s="118">
        <f>4892.8+300</f>
        <v>5192.8</v>
      </c>
      <c r="S93" s="1777"/>
      <c r="T93" s="769"/>
      <c r="U93" s="397"/>
      <c r="V93" s="397"/>
      <c r="W93" s="209"/>
    </row>
    <row r="94" spans="1:23" ht="18.75" customHeight="1" x14ac:dyDescent="0.2">
      <c r="A94" s="745"/>
      <c r="B94" s="753"/>
      <c r="C94" s="646"/>
      <c r="D94" s="747"/>
      <c r="E94" s="1741"/>
      <c r="F94" s="295"/>
      <c r="G94" s="2041"/>
      <c r="H94" s="750"/>
      <c r="I94" s="2216"/>
      <c r="J94" s="102" t="s">
        <v>52</v>
      </c>
      <c r="K94" s="76"/>
      <c r="L94" s="76"/>
      <c r="M94" s="118">
        <v>300</v>
      </c>
      <c r="N94" s="320"/>
      <c r="O94" s="320"/>
      <c r="P94" s="48">
        <v>300</v>
      </c>
      <c r="Q94" s="76"/>
      <c r="R94" s="118">
        <v>1000</v>
      </c>
      <c r="S94" s="1777"/>
      <c r="T94" s="769"/>
      <c r="U94" s="397"/>
      <c r="V94" s="397"/>
      <c r="W94" s="209"/>
    </row>
    <row r="95" spans="1:23" ht="12.75" customHeight="1" x14ac:dyDescent="0.2">
      <c r="A95" s="958"/>
      <c r="B95" s="959"/>
      <c r="C95" s="646"/>
      <c r="D95" s="960"/>
      <c r="E95" s="1741"/>
      <c r="F95" s="295"/>
      <c r="G95" s="2041"/>
      <c r="H95" s="961"/>
      <c r="I95" s="2216"/>
      <c r="J95" s="102"/>
      <c r="K95" s="76"/>
      <c r="L95" s="76"/>
      <c r="M95" s="118"/>
      <c r="N95" s="320"/>
      <c r="O95" s="320"/>
      <c r="P95" s="48"/>
      <c r="Q95" s="76"/>
      <c r="R95" s="118"/>
      <c r="S95" s="1085"/>
      <c r="T95" s="769"/>
      <c r="U95" s="397"/>
      <c r="V95" s="397"/>
      <c r="W95" s="209"/>
    </row>
    <row r="96" spans="1:23" ht="16.5" customHeight="1" x14ac:dyDescent="0.2">
      <c r="A96" s="419"/>
      <c r="B96" s="442"/>
      <c r="C96" s="563"/>
      <c r="D96" s="540"/>
      <c r="E96" s="1809"/>
      <c r="F96" s="135"/>
      <c r="G96" s="2218"/>
      <c r="H96" s="423"/>
      <c r="I96" s="2216"/>
      <c r="J96" s="105" t="s">
        <v>111</v>
      </c>
      <c r="K96" s="75">
        <v>350</v>
      </c>
      <c r="L96" s="75">
        <v>38.299999999999997</v>
      </c>
      <c r="M96" s="188"/>
      <c r="N96" s="51"/>
      <c r="O96" s="51"/>
      <c r="P96" s="50"/>
      <c r="Q96" s="75"/>
      <c r="R96" s="188"/>
      <c r="S96" s="682" t="s">
        <v>169</v>
      </c>
      <c r="T96" s="806">
        <v>1</v>
      </c>
      <c r="U96" s="25"/>
      <c r="V96" s="25"/>
      <c r="W96" s="208"/>
    </row>
    <row r="97" spans="1:25" ht="15.75" customHeight="1" x14ac:dyDescent="0.2">
      <c r="A97" s="419"/>
      <c r="B97" s="442"/>
      <c r="C97" s="551"/>
      <c r="D97" s="542" t="s">
        <v>32</v>
      </c>
      <c r="E97" s="1752" t="s">
        <v>361</v>
      </c>
      <c r="F97" s="134" t="s">
        <v>51</v>
      </c>
      <c r="G97" s="2167" t="s">
        <v>282</v>
      </c>
      <c r="H97" s="423"/>
      <c r="I97" s="2031"/>
      <c r="J97" s="102" t="s">
        <v>112</v>
      </c>
      <c r="K97" s="76">
        <v>550</v>
      </c>
      <c r="L97" s="76">
        <v>470</v>
      </c>
      <c r="M97" s="102">
        <v>700</v>
      </c>
      <c r="N97" s="48"/>
      <c r="O97" s="60"/>
      <c r="P97" s="49">
        <v>700</v>
      </c>
      <c r="Q97" s="76"/>
      <c r="R97" s="150"/>
      <c r="S97" s="1789" t="s">
        <v>340</v>
      </c>
      <c r="T97" s="596">
        <v>30</v>
      </c>
      <c r="U97" s="596">
        <v>90</v>
      </c>
      <c r="V97" s="596">
        <v>100</v>
      </c>
      <c r="W97" s="211"/>
    </row>
    <row r="98" spans="1:25" ht="15" customHeight="1" x14ac:dyDescent="0.2">
      <c r="A98" s="419"/>
      <c r="B98" s="442"/>
      <c r="C98" s="551"/>
      <c r="D98" s="540"/>
      <c r="E98" s="1741"/>
      <c r="F98" s="2222"/>
      <c r="G98" s="2220"/>
      <c r="H98" s="423"/>
      <c r="I98" s="2221"/>
      <c r="J98" s="1359" t="s">
        <v>52</v>
      </c>
      <c r="K98" s="1360">
        <v>150</v>
      </c>
      <c r="L98" s="1360">
        <v>595</v>
      </c>
      <c r="M98" s="1361"/>
      <c r="N98" s="1362"/>
      <c r="O98" s="1362"/>
      <c r="P98" s="1363"/>
      <c r="Q98" s="1120"/>
      <c r="R98" s="118"/>
      <c r="S98" s="1810"/>
      <c r="T98" s="438"/>
      <c r="U98" s="438"/>
      <c r="V98" s="438"/>
      <c r="W98" s="211"/>
      <c r="Y98" s="61"/>
    </row>
    <row r="99" spans="1:25" ht="16.5" customHeight="1" x14ac:dyDescent="0.2">
      <c r="A99" s="419"/>
      <c r="B99" s="442"/>
      <c r="C99" s="551"/>
      <c r="D99" s="540"/>
      <c r="E99" s="1741"/>
      <c r="F99" s="2222"/>
      <c r="G99" s="2220"/>
      <c r="H99" s="423"/>
      <c r="I99" s="2221"/>
      <c r="J99" s="1359" t="s">
        <v>29</v>
      </c>
      <c r="K99" s="1360"/>
      <c r="L99" s="1360">
        <v>1360.5</v>
      </c>
      <c r="M99" s="1361">
        <v>352.5</v>
      </c>
      <c r="N99" s="1362"/>
      <c r="O99" s="1362"/>
      <c r="P99" s="1351">
        <v>352.5</v>
      </c>
      <c r="Q99" s="1120">
        <v>351.4</v>
      </c>
      <c r="R99" s="118"/>
      <c r="S99" s="755"/>
      <c r="T99" s="443"/>
      <c r="U99" s="438"/>
      <c r="V99" s="438"/>
      <c r="W99" s="211"/>
    </row>
    <row r="100" spans="1:25" ht="16.5" customHeight="1" x14ac:dyDescent="0.2">
      <c r="A100" s="1340"/>
      <c r="B100" s="1344"/>
      <c r="C100" s="1341"/>
      <c r="D100" s="1342"/>
      <c r="E100" s="1741"/>
      <c r="F100" s="2222"/>
      <c r="G100" s="2220"/>
      <c r="H100" s="1343"/>
      <c r="I100" s="2221"/>
      <c r="J100" s="1359" t="s">
        <v>66</v>
      </c>
      <c r="K100" s="1360"/>
      <c r="L100" s="1360"/>
      <c r="M100" s="1361">
        <f>577+1360.5</f>
        <v>1937.5</v>
      </c>
      <c r="N100" s="1362"/>
      <c r="O100" s="1362"/>
      <c r="P100" s="1351">
        <f>577+1360.5</f>
        <v>1937.5</v>
      </c>
      <c r="Q100" s="1120"/>
      <c r="R100" s="118"/>
      <c r="S100" s="1345"/>
      <c r="T100" s="597"/>
      <c r="U100" s="596"/>
      <c r="V100" s="596"/>
      <c r="W100" s="211"/>
    </row>
    <row r="101" spans="1:25" ht="14.25" customHeight="1" x14ac:dyDescent="0.2">
      <c r="A101" s="419"/>
      <c r="B101" s="442"/>
      <c r="C101" s="551"/>
      <c r="D101" s="540"/>
      <c r="E101" s="1811"/>
      <c r="F101" s="2223"/>
      <c r="G101" s="2220"/>
      <c r="H101" s="423"/>
      <c r="I101" s="2221"/>
      <c r="J101" s="1121" t="s">
        <v>111</v>
      </c>
      <c r="K101" s="1117"/>
      <c r="L101" s="1117">
        <v>313.2</v>
      </c>
      <c r="M101" s="1116"/>
      <c r="N101" s="1118"/>
      <c r="O101" s="1118"/>
      <c r="P101" s="1119"/>
      <c r="Q101" s="1117"/>
      <c r="R101" s="232"/>
      <c r="S101" s="805" t="s">
        <v>169</v>
      </c>
      <c r="T101" s="206">
        <v>1</v>
      </c>
      <c r="U101" s="398"/>
      <c r="V101" s="398"/>
      <c r="W101" s="215"/>
    </row>
    <row r="102" spans="1:25" ht="16.5" customHeight="1" thickBot="1" x14ac:dyDescent="0.25">
      <c r="A102" s="83"/>
      <c r="B102" s="433"/>
      <c r="C102" s="252"/>
      <c r="D102" s="402"/>
      <c r="E102" s="548"/>
      <c r="F102" s="549"/>
      <c r="G102" s="550"/>
      <c r="H102" s="402"/>
      <c r="I102" s="304"/>
      <c r="J102" s="291" t="s">
        <v>8</v>
      </c>
      <c r="K102" s="174">
        <f t="shared" ref="K102:R102" si="3">SUM(K90:K101)</f>
        <v>1115</v>
      </c>
      <c r="L102" s="174">
        <f t="shared" si="3"/>
        <v>2780.7</v>
      </c>
      <c r="M102" s="291">
        <f t="shared" si="3"/>
        <v>3740</v>
      </c>
      <c r="N102" s="546">
        <f t="shared" si="3"/>
        <v>0</v>
      </c>
      <c r="O102" s="546">
        <f t="shared" si="3"/>
        <v>0</v>
      </c>
      <c r="P102" s="1115">
        <f t="shared" si="3"/>
        <v>3740</v>
      </c>
      <c r="Q102" s="174">
        <f t="shared" si="3"/>
        <v>5101.3999999999996</v>
      </c>
      <c r="R102" s="252">
        <f t="shared" si="3"/>
        <v>8442.7999999999993</v>
      </c>
      <c r="S102" s="553"/>
      <c r="T102" s="554"/>
      <c r="U102" s="555"/>
      <c r="V102" s="556"/>
      <c r="W102" s="557"/>
    </row>
    <row r="103" spans="1:25" ht="30" customHeight="1" x14ac:dyDescent="0.2">
      <c r="A103" s="419" t="s">
        <v>7</v>
      </c>
      <c r="B103" s="442" t="s">
        <v>7</v>
      </c>
      <c r="C103" s="551" t="s">
        <v>39</v>
      </c>
      <c r="D103" s="545"/>
      <c r="E103" s="296" t="s">
        <v>78</v>
      </c>
      <c r="F103" s="626" t="s">
        <v>100</v>
      </c>
      <c r="G103" s="133"/>
      <c r="H103" s="378" t="s">
        <v>47</v>
      </c>
      <c r="I103" s="375"/>
      <c r="J103" s="92"/>
      <c r="K103" s="589"/>
      <c r="L103" s="92"/>
      <c r="M103" s="583"/>
      <c r="N103" s="584"/>
      <c r="O103" s="584"/>
      <c r="P103" s="756"/>
      <c r="Q103" s="92"/>
      <c r="R103" s="590"/>
      <c r="S103" s="77"/>
      <c r="T103" s="64"/>
      <c r="U103" s="7"/>
      <c r="V103" s="64"/>
      <c r="W103" s="458"/>
    </row>
    <row r="104" spans="1:25" ht="15.75" customHeight="1" x14ac:dyDescent="0.2">
      <c r="A104" s="341"/>
      <c r="B104" s="392"/>
      <c r="C104" s="551"/>
      <c r="D104" s="560" t="s">
        <v>7</v>
      </c>
      <c r="E104" s="1752" t="s">
        <v>193</v>
      </c>
      <c r="F104" s="389" t="s">
        <v>51</v>
      </c>
      <c r="G104" s="2224">
        <v>6010602</v>
      </c>
      <c r="H104" s="373"/>
      <c r="I104" s="2172" t="s">
        <v>97</v>
      </c>
      <c r="J104" s="78" t="s">
        <v>29</v>
      </c>
      <c r="K104" s="102"/>
      <c r="L104" s="76"/>
      <c r="M104" s="118">
        <v>50</v>
      </c>
      <c r="N104" s="320"/>
      <c r="O104" s="320"/>
      <c r="P104" s="48">
        <v>50</v>
      </c>
      <c r="Q104" s="76"/>
      <c r="R104" s="150"/>
      <c r="S104" s="837" t="s">
        <v>50</v>
      </c>
      <c r="T104" s="769"/>
      <c r="U104" s="769"/>
      <c r="V104" s="799">
        <v>1</v>
      </c>
      <c r="W104" s="460"/>
    </row>
    <row r="105" spans="1:25" ht="32.25" customHeight="1" x14ac:dyDescent="0.2">
      <c r="A105" s="341"/>
      <c r="B105" s="392"/>
      <c r="C105" s="551"/>
      <c r="D105" s="561"/>
      <c r="E105" s="1741"/>
      <c r="F105" s="388"/>
      <c r="G105" s="2225"/>
      <c r="H105" s="373"/>
      <c r="I105" s="2031"/>
      <c r="J105" s="71" t="s">
        <v>112</v>
      </c>
      <c r="K105" s="105"/>
      <c r="L105" s="75"/>
      <c r="M105" s="188"/>
      <c r="N105" s="51"/>
      <c r="O105" s="51"/>
      <c r="P105" s="50"/>
      <c r="Q105" s="75">
        <v>780</v>
      </c>
      <c r="R105" s="232"/>
      <c r="S105" s="1088"/>
      <c r="T105" s="397"/>
      <c r="U105" s="397"/>
      <c r="V105" s="459"/>
      <c r="W105" s="26"/>
      <c r="X105" s="61"/>
    </row>
    <row r="106" spans="1:25" ht="15" customHeight="1" x14ac:dyDescent="0.2">
      <c r="A106" s="341"/>
      <c r="B106" s="392"/>
      <c r="C106" s="551"/>
      <c r="D106" s="560" t="s">
        <v>9</v>
      </c>
      <c r="E106" s="1752" t="s">
        <v>380</v>
      </c>
      <c r="F106" s="389" t="s">
        <v>51</v>
      </c>
      <c r="G106" s="2217" t="s">
        <v>284</v>
      </c>
      <c r="H106" s="373"/>
      <c r="I106" s="146"/>
      <c r="J106" s="78" t="s">
        <v>49</v>
      </c>
      <c r="K106" s="102">
        <v>30</v>
      </c>
      <c r="L106" s="76">
        <v>30</v>
      </c>
      <c r="M106" s="118">
        <v>30</v>
      </c>
      <c r="N106" s="320"/>
      <c r="O106" s="320"/>
      <c r="P106" s="48">
        <v>30</v>
      </c>
      <c r="Q106" s="76">
        <v>72.5</v>
      </c>
      <c r="R106" s="150"/>
      <c r="S106" s="838" t="s">
        <v>177</v>
      </c>
      <c r="T106" s="741"/>
      <c r="U106" s="741">
        <v>1</v>
      </c>
      <c r="V106" s="839"/>
      <c r="W106" s="840"/>
    </row>
    <row r="107" spans="1:25" ht="15" customHeight="1" x14ac:dyDescent="0.2">
      <c r="A107" s="341"/>
      <c r="B107" s="392"/>
      <c r="C107" s="551"/>
      <c r="D107" s="560"/>
      <c r="E107" s="1741"/>
      <c r="F107" s="389"/>
      <c r="G107" s="2041"/>
      <c r="H107" s="373"/>
      <c r="I107" s="437"/>
      <c r="J107" s="78" t="s">
        <v>29</v>
      </c>
      <c r="K107" s="102"/>
      <c r="L107" s="76"/>
      <c r="M107" s="118"/>
      <c r="N107" s="320"/>
      <c r="O107" s="320"/>
      <c r="P107" s="48"/>
      <c r="Q107" s="76"/>
      <c r="R107" s="150"/>
      <c r="S107" s="837" t="s">
        <v>50</v>
      </c>
      <c r="T107" s="769"/>
      <c r="U107" s="769"/>
      <c r="V107" s="799">
        <v>1</v>
      </c>
      <c r="W107" s="841"/>
    </row>
    <row r="108" spans="1:25" ht="27" customHeight="1" x14ac:dyDescent="0.2">
      <c r="A108" s="401"/>
      <c r="B108" s="400"/>
      <c r="C108" s="551"/>
      <c r="D108" s="561"/>
      <c r="E108" s="2226"/>
      <c r="F108" s="388"/>
      <c r="G108" s="2235"/>
      <c r="H108" s="376"/>
      <c r="I108" s="437"/>
      <c r="J108" s="71"/>
      <c r="K108" s="105"/>
      <c r="L108" s="75"/>
      <c r="M108" s="188"/>
      <c r="N108" s="51"/>
      <c r="O108" s="51"/>
      <c r="P108" s="50"/>
      <c r="Q108" s="75"/>
      <c r="R108" s="151"/>
      <c r="S108" s="842"/>
      <c r="T108" s="798"/>
      <c r="U108" s="798"/>
      <c r="V108" s="988"/>
      <c r="W108" s="843"/>
    </row>
    <row r="109" spans="1:25" ht="23.25" customHeight="1" x14ac:dyDescent="0.2">
      <c r="A109" s="745"/>
      <c r="B109" s="753"/>
      <c r="C109" s="746"/>
      <c r="D109" s="560"/>
      <c r="E109" s="2150" t="s">
        <v>123</v>
      </c>
      <c r="F109" s="825" t="s">
        <v>51</v>
      </c>
      <c r="G109" s="2214">
        <v>6010601</v>
      </c>
      <c r="H109" s="826"/>
      <c r="I109" s="827"/>
      <c r="J109" s="828" t="s">
        <v>52</v>
      </c>
      <c r="K109" s="611">
        <v>15.7</v>
      </c>
      <c r="L109" s="365">
        <v>15.7</v>
      </c>
      <c r="M109" s="613"/>
      <c r="N109" s="612"/>
      <c r="O109" s="612"/>
      <c r="P109" s="832"/>
      <c r="Q109" s="365"/>
      <c r="R109" s="833"/>
      <c r="S109" s="831" t="s">
        <v>244</v>
      </c>
      <c r="T109" s="734">
        <v>2</v>
      </c>
      <c r="U109" s="397"/>
      <c r="V109" s="459"/>
      <c r="W109" s="370"/>
    </row>
    <row r="110" spans="1:25" ht="21.75" customHeight="1" x14ac:dyDescent="0.2">
      <c r="A110" s="745"/>
      <c r="B110" s="753"/>
      <c r="C110" s="746"/>
      <c r="D110" s="561"/>
      <c r="E110" s="2213"/>
      <c r="F110" s="829"/>
      <c r="G110" s="2215"/>
      <c r="H110" s="826"/>
      <c r="I110" s="827"/>
      <c r="J110" s="830"/>
      <c r="K110" s="834"/>
      <c r="L110" s="367"/>
      <c r="M110" s="791"/>
      <c r="N110" s="792"/>
      <c r="O110" s="792"/>
      <c r="P110" s="835"/>
      <c r="Q110" s="367"/>
      <c r="R110" s="836"/>
      <c r="S110" s="362"/>
      <c r="T110" s="363"/>
      <c r="U110" s="25"/>
      <c r="V110" s="462"/>
      <c r="W110" s="26"/>
    </row>
    <row r="111" spans="1:25" ht="15" customHeight="1" thickBot="1" x14ac:dyDescent="0.25">
      <c r="A111" s="345"/>
      <c r="B111" s="394"/>
      <c r="C111" s="546"/>
      <c r="D111" s="402"/>
      <c r="E111" s="548"/>
      <c r="F111" s="549"/>
      <c r="G111" s="550"/>
      <c r="H111" s="402"/>
      <c r="I111" s="304"/>
      <c r="J111" s="108" t="s">
        <v>8</v>
      </c>
      <c r="K111" s="291">
        <f>SUM(K104:K109)</f>
        <v>45.7</v>
      </c>
      <c r="L111" s="174">
        <f>SUM(L104:L109)</f>
        <v>45.7</v>
      </c>
      <c r="M111" s="174">
        <f t="shared" ref="M111:R111" si="4">SUM(M104:M108)</f>
        <v>80</v>
      </c>
      <c r="N111" s="174">
        <f t="shared" si="4"/>
        <v>0</v>
      </c>
      <c r="O111" s="174">
        <f t="shared" si="4"/>
        <v>0</v>
      </c>
      <c r="P111" s="174">
        <f t="shared" si="4"/>
        <v>80</v>
      </c>
      <c r="Q111" s="174">
        <f t="shared" si="4"/>
        <v>852.5</v>
      </c>
      <c r="R111" s="174">
        <f t="shared" si="4"/>
        <v>0</v>
      </c>
      <c r="S111" s="553"/>
      <c r="T111" s="554"/>
      <c r="U111" s="555"/>
      <c r="V111" s="556"/>
      <c r="W111" s="557"/>
    </row>
    <row r="112" spans="1:25" ht="27" customHeight="1" x14ac:dyDescent="0.2">
      <c r="A112" s="341" t="s">
        <v>7</v>
      </c>
      <c r="B112" s="392" t="s">
        <v>7</v>
      </c>
      <c r="C112" s="559" t="s">
        <v>40</v>
      </c>
      <c r="D112" s="545"/>
      <c r="E112" s="136" t="s">
        <v>386</v>
      </c>
      <c r="F112" s="158"/>
      <c r="G112" s="627"/>
      <c r="H112" s="380" t="s">
        <v>47</v>
      </c>
      <c r="I112" s="2043" t="s">
        <v>76</v>
      </c>
      <c r="J112" s="70"/>
      <c r="K112" s="591"/>
      <c r="L112" s="592"/>
      <c r="M112" s="155"/>
      <c r="N112" s="198"/>
      <c r="O112" s="198"/>
      <c r="P112" s="581"/>
      <c r="Q112" s="591"/>
      <c r="R112" s="155"/>
      <c r="S112" s="85"/>
      <c r="T112" s="207"/>
      <c r="U112" s="30"/>
      <c r="V112" s="34"/>
      <c r="W112" s="218"/>
    </row>
    <row r="113" spans="1:24" ht="13.5" customHeight="1" x14ac:dyDescent="0.2">
      <c r="A113" s="341"/>
      <c r="B113" s="392"/>
      <c r="C113" s="558"/>
      <c r="D113" s="858" t="s">
        <v>7</v>
      </c>
      <c r="E113" s="650" t="s">
        <v>94</v>
      </c>
      <c r="F113" s="877"/>
      <c r="G113" s="162" t="s">
        <v>159</v>
      </c>
      <c r="H113" s="372"/>
      <c r="I113" s="2221"/>
      <c r="J113" s="68" t="s">
        <v>112</v>
      </c>
      <c r="K113" s="68">
        <v>6</v>
      </c>
      <c r="L113" s="273">
        <v>2</v>
      </c>
      <c r="M113" s="153">
        <v>3</v>
      </c>
      <c r="N113" s="60"/>
      <c r="O113" s="60"/>
      <c r="P113" s="580">
        <v>3</v>
      </c>
      <c r="Q113" s="68">
        <v>3</v>
      </c>
      <c r="R113" s="273">
        <v>3</v>
      </c>
      <c r="S113" s="1789" t="s">
        <v>202</v>
      </c>
      <c r="T113" s="741">
        <v>100</v>
      </c>
      <c r="U113" s="741">
        <v>100</v>
      </c>
      <c r="V113" s="741">
        <v>100</v>
      </c>
      <c r="W113" s="742">
        <v>100</v>
      </c>
    </row>
    <row r="114" spans="1:24" ht="16.5" customHeight="1" x14ac:dyDescent="0.2">
      <c r="A114" s="856"/>
      <c r="B114" s="857"/>
      <c r="C114" s="558"/>
      <c r="D114" s="874"/>
      <c r="E114" s="183"/>
      <c r="F114" s="878"/>
      <c r="G114" s="896"/>
      <c r="H114" s="863"/>
      <c r="I114" s="865"/>
      <c r="J114" s="75" t="s">
        <v>29</v>
      </c>
      <c r="K114" s="75"/>
      <c r="L114" s="232"/>
      <c r="M114" s="188">
        <v>3</v>
      </c>
      <c r="N114" s="51"/>
      <c r="O114" s="51"/>
      <c r="P114" s="50">
        <v>3</v>
      </c>
      <c r="Q114" s="75">
        <v>3</v>
      </c>
      <c r="R114" s="232">
        <v>3</v>
      </c>
      <c r="S114" s="1779"/>
      <c r="T114" s="769"/>
      <c r="U114" s="769"/>
      <c r="V114" s="769"/>
      <c r="W114" s="796"/>
    </row>
    <row r="115" spans="1:24" s="9" customFormat="1" ht="54.75" customHeight="1" x14ac:dyDescent="0.2">
      <c r="A115" s="341"/>
      <c r="B115" s="392"/>
      <c r="C115" s="551"/>
      <c r="D115" s="540" t="s">
        <v>9</v>
      </c>
      <c r="E115" s="897" t="s">
        <v>85</v>
      </c>
      <c r="F115" s="354"/>
      <c r="G115" s="463" t="s">
        <v>143</v>
      </c>
      <c r="H115" s="424"/>
      <c r="I115" s="464"/>
      <c r="J115" s="233" t="s">
        <v>29</v>
      </c>
      <c r="K115" s="521">
        <v>35</v>
      </c>
      <c r="L115" s="593">
        <v>55</v>
      </c>
      <c r="M115" s="520">
        <v>25</v>
      </c>
      <c r="N115" s="594">
        <v>10</v>
      </c>
      <c r="O115" s="594"/>
      <c r="P115" s="595">
        <v>15</v>
      </c>
      <c r="Q115" s="521">
        <v>25</v>
      </c>
      <c r="R115" s="520">
        <v>25</v>
      </c>
      <c r="S115" s="1798"/>
      <c r="T115" s="743"/>
      <c r="U115" s="743"/>
      <c r="V115" s="743"/>
      <c r="W115" s="744"/>
    </row>
    <row r="116" spans="1:24" ht="15" customHeight="1" thickBot="1" x14ac:dyDescent="0.25">
      <c r="A116" s="431"/>
      <c r="B116" s="394"/>
      <c r="C116" s="546"/>
      <c r="D116" s="402"/>
      <c r="E116" s="548"/>
      <c r="F116" s="549"/>
      <c r="G116" s="550"/>
      <c r="H116" s="402"/>
      <c r="I116" s="304"/>
      <c r="J116" s="108" t="s">
        <v>8</v>
      </c>
      <c r="K116" s="291">
        <f>SUM(K113:K115)</f>
        <v>41</v>
      </c>
      <c r="L116" s="174">
        <f>SUM(L113:L115)</f>
        <v>57</v>
      </c>
      <c r="M116" s="174">
        <f>SUM(M113:M115)</f>
        <v>31</v>
      </c>
      <c r="N116" s="174">
        <f t="shared" ref="N116:R116" si="5">SUM(N113:N115)</f>
        <v>10</v>
      </c>
      <c r="O116" s="174">
        <f t="shared" si="5"/>
        <v>0</v>
      </c>
      <c r="P116" s="174">
        <f>SUM(P113:P115)</f>
        <v>21</v>
      </c>
      <c r="Q116" s="174">
        <f t="shared" si="5"/>
        <v>31</v>
      </c>
      <c r="R116" s="174">
        <f t="shared" si="5"/>
        <v>31</v>
      </c>
      <c r="S116" s="553"/>
      <c r="T116" s="554"/>
      <c r="U116" s="555"/>
      <c r="V116" s="556"/>
      <c r="W116" s="557"/>
    </row>
    <row r="117" spans="1:24" ht="14.25" customHeight="1" thickBot="1" x14ac:dyDescent="0.25">
      <c r="A117" s="94" t="s">
        <v>7</v>
      </c>
      <c r="B117" s="396" t="s">
        <v>7</v>
      </c>
      <c r="C117" s="1799" t="s">
        <v>10</v>
      </c>
      <c r="D117" s="1800"/>
      <c r="E117" s="1800"/>
      <c r="F117" s="1800"/>
      <c r="G117" s="1800"/>
      <c r="H117" s="1800"/>
      <c r="I117" s="1800"/>
      <c r="J117" s="1801"/>
      <c r="K117" s="163">
        <f t="shared" ref="K117:R117" si="6">K116+K111+K102+K88+K71+K52+K37</f>
        <v>7226.8</v>
      </c>
      <c r="L117" s="177">
        <f t="shared" si="6"/>
        <v>7713.5</v>
      </c>
      <c r="M117" s="177">
        <f t="shared" si="6"/>
        <v>12502.7</v>
      </c>
      <c r="N117" s="177">
        <f t="shared" si="6"/>
        <v>10</v>
      </c>
      <c r="O117" s="177">
        <f t="shared" si="6"/>
        <v>0</v>
      </c>
      <c r="P117" s="177">
        <f t="shared" si="6"/>
        <v>12492.7</v>
      </c>
      <c r="Q117" s="177">
        <f t="shared" si="6"/>
        <v>17433.7</v>
      </c>
      <c r="R117" s="177">
        <f t="shared" si="6"/>
        <v>19706.400000000001</v>
      </c>
      <c r="S117" s="96"/>
      <c r="T117" s="190"/>
      <c r="U117" s="190"/>
      <c r="V117" s="190"/>
      <c r="W117" s="97"/>
    </row>
    <row r="118" spans="1:24" ht="14.25" customHeight="1" thickBot="1" x14ac:dyDescent="0.25">
      <c r="A118" s="94" t="s">
        <v>7</v>
      </c>
      <c r="B118" s="396" t="s">
        <v>9</v>
      </c>
      <c r="C118" s="1802" t="s">
        <v>36</v>
      </c>
      <c r="D118" s="1802"/>
      <c r="E118" s="1802"/>
      <c r="F118" s="1802"/>
      <c r="G118" s="1802"/>
      <c r="H118" s="1802"/>
      <c r="I118" s="1802"/>
      <c r="J118" s="1802"/>
      <c r="K118" s="1803"/>
      <c r="L118" s="1803"/>
      <c r="M118" s="1803"/>
      <c r="N118" s="1803"/>
      <c r="O118" s="1803"/>
      <c r="P118" s="1803"/>
      <c r="Q118" s="1803"/>
      <c r="R118" s="1803"/>
      <c r="S118" s="1802"/>
      <c r="T118" s="1804"/>
      <c r="U118" s="1804"/>
      <c r="V118" s="1804"/>
      <c r="W118" s="1805"/>
    </row>
    <row r="119" spans="1:24" ht="30" customHeight="1" x14ac:dyDescent="0.2">
      <c r="A119" s="1172" t="s">
        <v>7</v>
      </c>
      <c r="B119" s="395" t="s">
        <v>9</v>
      </c>
      <c r="C119" s="552" t="s">
        <v>7</v>
      </c>
      <c r="D119" s="262"/>
      <c r="E119" s="142" t="s">
        <v>61</v>
      </c>
      <c r="F119" s="138" t="s">
        <v>130</v>
      </c>
      <c r="G119" s="137"/>
      <c r="H119" s="685"/>
      <c r="I119" s="686"/>
      <c r="J119" s="110"/>
      <c r="K119" s="100"/>
      <c r="L119" s="100"/>
      <c r="M119" s="185"/>
      <c r="N119" s="247"/>
      <c r="O119" s="247"/>
      <c r="P119" s="243"/>
      <c r="Q119" s="185"/>
      <c r="R119" s="185"/>
      <c r="S119" s="99"/>
      <c r="T119" s="236"/>
      <c r="U119" s="240"/>
      <c r="V119" s="240"/>
      <c r="W119" s="237"/>
    </row>
    <row r="120" spans="1:24" ht="14.25" customHeight="1" x14ac:dyDescent="0.2">
      <c r="A120" s="1159"/>
      <c r="B120" s="1188"/>
      <c r="C120" s="1160"/>
      <c r="D120" s="1155" t="s">
        <v>7</v>
      </c>
      <c r="E120" s="1156" t="s">
        <v>56</v>
      </c>
      <c r="F120" s="1191"/>
      <c r="G120" s="2227" t="s">
        <v>160</v>
      </c>
      <c r="H120" s="1162">
        <v>6</v>
      </c>
      <c r="I120" s="2031" t="s">
        <v>79</v>
      </c>
      <c r="J120" s="101"/>
      <c r="K120" s="234"/>
      <c r="L120" s="234"/>
      <c r="M120" s="235"/>
      <c r="N120" s="248"/>
      <c r="O120" s="248"/>
      <c r="P120" s="244"/>
      <c r="Q120" s="235"/>
      <c r="R120" s="235"/>
      <c r="S120" s="465"/>
      <c r="T120" s="226"/>
      <c r="U120" s="225"/>
      <c r="V120" s="225"/>
      <c r="W120" s="238"/>
    </row>
    <row r="121" spans="1:24" ht="15.75" customHeight="1" x14ac:dyDescent="0.2">
      <c r="A121" s="1159"/>
      <c r="B121" s="1188"/>
      <c r="C121" s="1160"/>
      <c r="D121" s="1155"/>
      <c r="E121" s="1806" t="s">
        <v>86</v>
      </c>
      <c r="F121" s="1191"/>
      <c r="G121" s="2228"/>
      <c r="H121" s="1155"/>
      <c r="I121" s="2059"/>
      <c r="J121" s="102" t="s">
        <v>29</v>
      </c>
      <c r="K121" s="160">
        <v>2447.6999999999998</v>
      </c>
      <c r="L121" s="160">
        <v>2187.6999999999998</v>
      </c>
      <c r="M121" s="102">
        <v>3746.2</v>
      </c>
      <c r="N121" s="320">
        <v>3746.2</v>
      </c>
      <c r="O121" s="320"/>
      <c r="P121" s="150"/>
      <c r="Q121" s="160">
        <v>4900</v>
      </c>
      <c r="R121" s="160">
        <v>4900</v>
      </c>
      <c r="S121" s="1158" t="s">
        <v>45</v>
      </c>
      <c r="T121" s="320">
        <v>5.9</v>
      </c>
      <c r="U121" s="320">
        <v>5.9</v>
      </c>
      <c r="V121" s="320">
        <v>5.9</v>
      </c>
      <c r="W121" s="74">
        <v>5.9</v>
      </c>
    </row>
    <row r="122" spans="1:24" ht="15.75" customHeight="1" x14ac:dyDescent="0.2">
      <c r="A122" s="1159"/>
      <c r="B122" s="1188"/>
      <c r="C122" s="1160"/>
      <c r="D122" s="1155"/>
      <c r="E122" s="1806"/>
      <c r="F122" s="1191"/>
      <c r="G122" s="2228"/>
      <c r="H122" s="1155"/>
      <c r="I122" s="2059"/>
      <c r="J122" s="102" t="s">
        <v>66</v>
      </c>
      <c r="K122" s="160">
        <v>2401.5</v>
      </c>
      <c r="L122" s="160">
        <v>2401.5</v>
      </c>
      <c r="M122" s="102">
        <v>1150</v>
      </c>
      <c r="N122" s="320">
        <v>1150</v>
      </c>
      <c r="O122" s="320"/>
      <c r="P122" s="150"/>
      <c r="Q122" s="160"/>
      <c r="R122" s="160"/>
      <c r="S122" s="1158"/>
      <c r="T122" s="320"/>
      <c r="U122" s="320"/>
      <c r="V122" s="397"/>
      <c r="W122" s="209"/>
    </row>
    <row r="123" spans="1:24" ht="14.25" customHeight="1" x14ac:dyDescent="0.2">
      <c r="A123" s="1159"/>
      <c r="B123" s="1188"/>
      <c r="C123" s="1160"/>
      <c r="D123" s="1155"/>
      <c r="E123" s="1806"/>
      <c r="F123" s="1187"/>
      <c r="G123" s="2228"/>
      <c r="H123" s="1155"/>
      <c r="I123" s="2059"/>
      <c r="J123" s="181" t="s">
        <v>81</v>
      </c>
      <c r="K123" s="167">
        <v>79</v>
      </c>
      <c r="L123" s="167">
        <v>79</v>
      </c>
      <c r="M123" s="181"/>
      <c r="N123" s="199"/>
      <c r="O123" s="199"/>
      <c r="P123" s="245"/>
      <c r="Q123" s="167"/>
      <c r="R123" s="167"/>
      <c r="S123" s="1180"/>
      <c r="T123" s="45"/>
      <c r="U123" s="301"/>
      <c r="V123" s="241"/>
      <c r="W123" s="239"/>
    </row>
    <row r="124" spans="1:24" ht="19.5" customHeight="1" x14ac:dyDescent="0.2">
      <c r="A124" s="1159"/>
      <c r="B124" s="1188"/>
      <c r="C124" s="1160"/>
      <c r="D124" s="1155"/>
      <c r="E124" s="314" t="s">
        <v>87</v>
      </c>
      <c r="F124" s="1187"/>
      <c r="G124" s="628" t="s">
        <v>171</v>
      </c>
      <c r="H124" s="1155"/>
      <c r="I124" s="1193"/>
      <c r="J124" s="102" t="s">
        <v>29</v>
      </c>
      <c r="K124" s="160">
        <v>13</v>
      </c>
      <c r="L124" s="160">
        <v>13</v>
      </c>
      <c r="M124" s="102">
        <v>8.6</v>
      </c>
      <c r="N124" s="320">
        <v>8.6</v>
      </c>
      <c r="O124" s="320"/>
      <c r="P124" s="150"/>
      <c r="Q124" s="160">
        <v>8.8000000000000007</v>
      </c>
      <c r="R124" s="160">
        <v>9</v>
      </c>
      <c r="S124" s="104" t="s">
        <v>209</v>
      </c>
      <c r="T124" s="31">
        <v>3</v>
      </c>
      <c r="U124" s="266">
        <v>3.7</v>
      </c>
      <c r="V124" s="40">
        <f>+U124</f>
        <v>3.7</v>
      </c>
      <c r="W124" s="41">
        <f>+V124</f>
        <v>3.7</v>
      </c>
    </row>
    <row r="125" spans="1:24" ht="26.25" customHeight="1" x14ac:dyDescent="0.2">
      <c r="A125" s="1159"/>
      <c r="B125" s="1188"/>
      <c r="C125" s="1160"/>
      <c r="D125" s="1155"/>
      <c r="E125" s="436" t="s">
        <v>88</v>
      </c>
      <c r="F125" s="1187"/>
      <c r="G125" s="628"/>
      <c r="H125" s="1155"/>
      <c r="I125" s="1193"/>
      <c r="J125" s="103" t="s">
        <v>29</v>
      </c>
      <c r="K125" s="164">
        <v>110</v>
      </c>
      <c r="L125" s="164">
        <v>105.9</v>
      </c>
      <c r="M125" s="168">
        <v>63.7</v>
      </c>
      <c r="N125" s="222">
        <v>63.7</v>
      </c>
      <c r="O125" s="222"/>
      <c r="P125" s="246"/>
      <c r="Q125" s="164">
        <f>73-Q124</f>
        <v>64.2</v>
      </c>
      <c r="R125" s="164">
        <f>74.5-R124</f>
        <v>65.5</v>
      </c>
      <c r="S125" s="1180" t="s">
        <v>210</v>
      </c>
      <c r="T125" s="241">
        <v>6</v>
      </c>
      <c r="U125" s="537">
        <v>26.7</v>
      </c>
      <c r="V125" s="266">
        <f>+U125</f>
        <v>26.7</v>
      </c>
      <c r="W125" s="639">
        <f>+V125</f>
        <v>26.7</v>
      </c>
    </row>
    <row r="126" spans="1:24" ht="21.75" customHeight="1" x14ac:dyDescent="0.2">
      <c r="A126" s="1159"/>
      <c r="B126" s="1188"/>
      <c r="C126" s="1160"/>
      <c r="D126" s="1162"/>
      <c r="E126" s="1922" t="s">
        <v>194</v>
      </c>
      <c r="F126" s="1187"/>
      <c r="G126" s="1238" t="s">
        <v>285</v>
      </c>
      <c r="H126" s="1155"/>
      <c r="I126" s="1209"/>
      <c r="J126" s="102" t="s">
        <v>74</v>
      </c>
      <c r="K126" s="160">
        <v>29.8</v>
      </c>
      <c r="L126" s="160">
        <v>29.8</v>
      </c>
      <c r="M126" s="102">
        <v>8</v>
      </c>
      <c r="N126" s="320">
        <v>8</v>
      </c>
      <c r="O126" s="320"/>
      <c r="P126" s="150"/>
      <c r="Q126" s="160">
        <v>10</v>
      </c>
      <c r="R126" s="160">
        <v>10</v>
      </c>
      <c r="S126" s="1923" t="s">
        <v>385</v>
      </c>
      <c r="T126" s="763">
        <v>3</v>
      </c>
      <c r="U126" s="578" t="s">
        <v>377</v>
      </c>
      <c r="V126" s="975">
        <v>3</v>
      </c>
      <c r="W126" s="290">
        <v>3</v>
      </c>
      <c r="X126" s="1110"/>
    </row>
    <row r="127" spans="1:24" ht="59.25" customHeight="1" x14ac:dyDescent="0.2">
      <c r="A127" s="1159"/>
      <c r="B127" s="1188"/>
      <c r="C127" s="1160"/>
      <c r="D127" s="1162"/>
      <c r="E127" s="1674"/>
      <c r="F127" s="1191"/>
      <c r="G127" s="1239"/>
      <c r="H127" s="1155"/>
      <c r="I127" s="1209"/>
      <c r="J127" s="102" t="s">
        <v>81</v>
      </c>
      <c r="K127" s="160"/>
      <c r="L127" s="160"/>
      <c r="M127" s="102">
        <v>16.2</v>
      </c>
      <c r="N127" s="320">
        <v>16.2</v>
      </c>
      <c r="O127" s="320"/>
      <c r="P127" s="118"/>
      <c r="Q127" s="102"/>
      <c r="R127" s="102"/>
      <c r="S127" s="1810"/>
      <c r="T127" s="275"/>
      <c r="U127" s="44"/>
      <c r="V127" s="202"/>
      <c r="W127" s="370"/>
      <c r="X127" s="1095"/>
    </row>
    <row r="128" spans="1:24" ht="39" customHeight="1" x14ac:dyDescent="0.2">
      <c r="A128" s="1159"/>
      <c r="B128" s="1188"/>
      <c r="C128" s="1160"/>
      <c r="D128" s="1163"/>
      <c r="E128" s="1096"/>
      <c r="F128" s="1191"/>
      <c r="G128" s="1239"/>
      <c r="H128" s="1155"/>
      <c r="I128" s="1209"/>
      <c r="J128" s="102"/>
      <c r="K128" s="160"/>
      <c r="L128" s="160"/>
      <c r="M128" s="1111"/>
      <c r="N128" s="1112"/>
      <c r="O128" s="320"/>
      <c r="P128" s="118"/>
      <c r="Q128" s="102"/>
      <c r="R128" s="102"/>
      <c r="S128" s="682" t="s">
        <v>376</v>
      </c>
      <c r="T128" s="467"/>
      <c r="U128" s="466"/>
      <c r="V128" s="58"/>
      <c r="W128" s="370"/>
      <c r="X128" s="1095"/>
    </row>
    <row r="129" spans="1:23" ht="14.25" customHeight="1" x14ac:dyDescent="0.2">
      <c r="A129" s="1159"/>
      <c r="B129" s="1188"/>
      <c r="C129" s="1160"/>
      <c r="D129" s="1162" t="s">
        <v>9</v>
      </c>
      <c r="E129" s="414" t="s">
        <v>246</v>
      </c>
      <c r="F129" s="1191"/>
      <c r="G129" s="1240"/>
      <c r="H129" s="1155"/>
      <c r="I129" s="1209"/>
      <c r="J129" s="186"/>
      <c r="K129" s="234"/>
      <c r="L129" s="234"/>
      <c r="M129" s="235"/>
      <c r="N129" s="225"/>
      <c r="O129" s="225"/>
      <c r="P129" s="640"/>
      <c r="Q129" s="180"/>
      <c r="R129" s="180"/>
      <c r="S129" s="1158"/>
      <c r="T129" s="275"/>
      <c r="U129" s="44"/>
      <c r="V129" s="275"/>
      <c r="W129" s="468"/>
    </row>
    <row r="130" spans="1:23" ht="52.5" customHeight="1" x14ac:dyDescent="0.2">
      <c r="A130" s="1159"/>
      <c r="B130" s="1188"/>
      <c r="C130" s="1160"/>
      <c r="D130" s="1162"/>
      <c r="E130" s="415" t="s">
        <v>247</v>
      </c>
      <c r="F130" s="1191"/>
      <c r="G130" s="629">
        <v>6010308</v>
      </c>
      <c r="H130" s="1155"/>
      <c r="I130" s="1209"/>
      <c r="J130" s="181" t="s">
        <v>29</v>
      </c>
      <c r="K130" s="167"/>
      <c r="L130" s="167">
        <v>260</v>
      </c>
      <c r="M130" s="181"/>
      <c r="N130" s="199"/>
      <c r="O130" s="199"/>
      <c r="P130" s="245"/>
      <c r="Q130" s="167"/>
      <c r="R130" s="167"/>
      <c r="S130" s="54" t="s">
        <v>239</v>
      </c>
      <c r="T130" s="470">
        <v>21</v>
      </c>
      <c r="U130" s="470">
        <v>21</v>
      </c>
      <c r="V130" s="470">
        <v>21</v>
      </c>
      <c r="W130" s="289">
        <v>21</v>
      </c>
    </row>
    <row r="131" spans="1:23" ht="22.5" customHeight="1" x14ac:dyDescent="0.2">
      <c r="A131" s="1159"/>
      <c r="B131" s="1188"/>
      <c r="C131" s="1160"/>
      <c r="D131" s="1162"/>
      <c r="E131" s="1817" t="s">
        <v>249</v>
      </c>
      <c r="F131" s="1191"/>
      <c r="G131" s="628"/>
      <c r="H131" s="1155"/>
      <c r="I131" s="1209"/>
      <c r="J131" s="102" t="s">
        <v>29</v>
      </c>
      <c r="K131" s="160">
        <v>44.6</v>
      </c>
      <c r="L131" s="160">
        <v>44.6</v>
      </c>
      <c r="M131" s="102">
        <v>49.6</v>
      </c>
      <c r="N131" s="320">
        <v>49.6</v>
      </c>
      <c r="O131" s="320"/>
      <c r="P131" s="150"/>
      <c r="Q131" s="160"/>
      <c r="R131" s="160"/>
      <c r="S131" s="1819" t="s">
        <v>387</v>
      </c>
      <c r="T131" s="469">
        <v>12</v>
      </c>
      <c r="U131" s="469">
        <v>12</v>
      </c>
      <c r="V131" s="469">
        <v>12</v>
      </c>
      <c r="W131" s="370">
        <v>12</v>
      </c>
    </row>
    <row r="132" spans="1:23" ht="21" customHeight="1" x14ac:dyDescent="0.2">
      <c r="A132" s="1159"/>
      <c r="B132" s="1188"/>
      <c r="C132" s="1160"/>
      <c r="D132" s="1163"/>
      <c r="E132" s="1818"/>
      <c r="F132" s="1191"/>
      <c r="G132" s="628"/>
      <c r="H132" s="1155"/>
      <c r="I132" s="1209"/>
      <c r="J132" s="105" t="s">
        <v>74</v>
      </c>
      <c r="K132" s="161">
        <v>30.1</v>
      </c>
      <c r="L132" s="161">
        <v>76.900000000000006</v>
      </c>
      <c r="M132" s="105"/>
      <c r="N132" s="51"/>
      <c r="O132" s="51"/>
      <c r="P132" s="151"/>
      <c r="Q132" s="161"/>
      <c r="R132" s="161"/>
      <c r="S132" s="1780"/>
      <c r="T132" s="58"/>
      <c r="U132" s="466"/>
      <c r="V132" s="467"/>
      <c r="W132" s="26"/>
    </row>
    <row r="133" spans="1:23" ht="18" customHeight="1" x14ac:dyDescent="0.2">
      <c r="A133" s="1714"/>
      <c r="B133" s="1715"/>
      <c r="C133" s="2058"/>
      <c r="D133" s="1815" t="s">
        <v>32</v>
      </c>
      <c r="E133" s="1754" t="s">
        <v>46</v>
      </c>
      <c r="F133" s="1757"/>
      <c r="G133" s="2165" t="s">
        <v>144</v>
      </c>
      <c r="H133" s="1716"/>
      <c r="I133" s="1165"/>
      <c r="J133" s="102" t="s">
        <v>29</v>
      </c>
      <c r="K133" s="160">
        <v>59.5</v>
      </c>
      <c r="L133" s="160">
        <v>59.5</v>
      </c>
      <c r="M133" s="102">
        <v>59.5</v>
      </c>
      <c r="N133" s="320">
        <v>59.5</v>
      </c>
      <c r="O133" s="320"/>
      <c r="P133" s="49"/>
      <c r="Q133" s="74">
        <v>59.5</v>
      </c>
      <c r="R133" s="160">
        <v>59.5</v>
      </c>
      <c r="S133" s="1821" t="s">
        <v>58</v>
      </c>
      <c r="T133" s="1837">
        <v>7</v>
      </c>
      <c r="U133" s="1837">
        <v>7</v>
      </c>
      <c r="V133" s="1837">
        <v>7</v>
      </c>
      <c r="W133" s="1857">
        <v>7</v>
      </c>
    </row>
    <row r="134" spans="1:23" ht="18" customHeight="1" x14ac:dyDescent="0.2">
      <c r="A134" s="1714"/>
      <c r="B134" s="1715"/>
      <c r="C134" s="2058"/>
      <c r="D134" s="1815"/>
      <c r="E134" s="1755"/>
      <c r="F134" s="1757"/>
      <c r="G134" s="2165"/>
      <c r="H134" s="1716"/>
      <c r="I134" s="1165"/>
      <c r="J134" s="105" t="s">
        <v>66</v>
      </c>
      <c r="K134" s="161"/>
      <c r="L134" s="161"/>
      <c r="M134" s="105"/>
      <c r="N134" s="51"/>
      <c r="O134" s="51"/>
      <c r="P134" s="52"/>
      <c r="Q134" s="151"/>
      <c r="R134" s="161"/>
      <c r="S134" s="1822"/>
      <c r="T134" s="1838"/>
      <c r="U134" s="1838"/>
      <c r="V134" s="1838"/>
      <c r="W134" s="1858"/>
    </row>
    <row r="135" spans="1:23" ht="18" customHeight="1" x14ac:dyDescent="0.2">
      <c r="A135" s="1714"/>
      <c r="B135" s="1764"/>
      <c r="C135" s="2058"/>
      <c r="D135" s="2080" t="s">
        <v>37</v>
      </c>
      <c r="E135" s="1823" t="s">
        <v>197</v>
      </c>
      <c r="F135" s="1820"/>
      <c r="G135" s="2041" t="s">
        <v>160</v>
      </c>
      <c r="H135" s="1738"/>
      <c r="I135" s="2031"/>
      <c r="J135" s="106" t="s">
        <v>29</v>
      </c>
      <c r="K135" s="159">
        <v>58.7</v>
      </c>
      <c r="L135" s="159">
        <v>62.8</v>
      </c>
      <c r="M135" s="475"/>
      <c r="N135" s="476"/>
      <c r="O135" s="476"/>
      <c r="P135" s="477"/>
      <c r="Q135" s="478"/>
      <c r="R135" s="478"/>
      <c r="S135" s="333" t="s">
        <v>330</v>
      </c>
      <c r="T135" s="33"/>
      <c r="U135" s="33"/>
      <c r="V135" s="473"/>
      <c r="W135" s="474"/>
    </row>
    <row r="136" spans="1:23" ht="18.75" customHeight="1" x14ac:dyDescent="0.2">
      <c r="A136" s="1714"/>
      <c r="B136" s="1764"/>
      <c r="C136" s="2058"/>
      <c r="D136" s="1815"/>
      <c r="E136" s="1824"/>
      <c r="F136" s="1820"/>
      <c r="G136" s="2041"/>
      <c r="H136" s="1738"/>
      <c r="I136" s="2031"/>
      <c r="J136" s="102" t="s">
        <v>29</v>
      </c>
      <c r="K136" s="160"/>
      <c r="L136" s="102">
        <v>73</v>
      </c>
      <c r="M136" s="181">
        <v>5</v>
      </c>
      <c r="N136" s="199">
        <v>5</v>
      </c>
      <c r="O136" s="199"/>
      <c r="P136" s="245"/>
      <c r="Q136" s="167">
        <v>5</v>
      </c>
      <c r="R136" s="167">
        <v>5</v>
      </c>
      <c r="S136" s="104" t="s">
        <v>378</v>
      </c>
      <c r="T136" s="31">
        <v>1</v>
      </c>
      <c r="U136" s="38">
        <v>1</v>
      </c>
      <c r="V136" s="676">
        <v>1</v>
      </c>
      <c r="W136" s="39">
        <v>1</v>
      </c>
    </row>
    <row r="137" spans="1:23" ht="25.5" customHeight="1" x14ac:dyDescent="0.2">
      <c r="A137" s="1714"/>
      <c r="B137" s="1764"/>
      <c r="C137" s="2058"/>
      <c r="D137" s="1815"/>
      <c r="E137" s="1824"/>
      <c r="F137" s="1820"/>
      <c r="G137" s="2041"/>
      <c r="H137" s="1738"/>
      <c r="I137" s="2031"/>
      <c r="J137" s="102" t="s">
        <v>29</v>
      </c>
      <c r="K137" s="160"/>
      <c r="L137" s="102"/>
      <c r="M137" s="168">
        <v>40.6</v>
      </c>
      <c r="N137" s="222">
        <v>40.6</v>
      </c>
      <c r="O137" s="222"/>
      <c r="P137" s="246"/>
      <c r="Q137" s="164">
        <v>40.6</v>
      </c>
      <c r="R137" s="164">
        <v>40.6</v>
      </c>
      <c r="S137" s="104" t="s">
        <v>235</v>
      </c>
      <c r="T137" s="31">
        <v>1</v>
      </c>
      <c r="U137" s="38">
        <v>1</v>
      </c>
      <c r="V137" s="676">
        <v>1</v>
      </c>
      <c r="W137" s="39">
        <v>1</v>
      </c>
    </row>
    <row r="138" spans="1:23" ht="29.25" customHeight="1" x14ac:dyDescent="0.2">
      <c r="A138" s="1714"/>
      <c r="B138" s="1764"/>
      <c r="C138" s="2058"/>
      <c r="D138" s="1815"/>
      <c r="E138" s="1824"/>
      <c r="F138" s="1820"/>
      <c r="G138" s="2041"/>
      <c r="H138" s="1738"/>
      <c r="I138" s="2031"/>
      <c r="J138" s="102"/>
      <c r="K138" s="76"/>
      <c r="L138" s="118"/>
      <c r="M138" s="683"/>
      <c r="N138" s="201"/>
      <c r="O138" s="201"/>
      <c r="P138" s="316"/>
      <c r="Q138" s="684"/>
      <c r="R138" s="684"/>
      <c r="S138" s="677" t="s">
        <v>233</v>
      </c>
      <c r="T138" s="678">
        <v>3</v>
      </c>
      <c r="U138" s="28"/>
      <c r="V138" s="679"/>
      <c r="W138" s="29"/>
    </row>
    <row r="139" spans="1:23" ht="27" customHeight="1" x14ac:dyDescent="0.2">
      <c r="A139" s="1714"/>
      <c r="B139" s="1764"/>
      <c r="C139" s="2058"/>
      <c r="D139" s="1815"/>
      <c r="E139" s="1824"/>
      <c r="F139" s="1820"/>
      <c r="G139" s="2041"/>
      <c r="H139" s="1738"/>
      <c r="I139" s="2031"/>
      <c r="J139" s="102"/>
      <c r="K139" s="76"/>
      <c r="L139" s="74"/>
      <c r="M139" s="102"/>
      <c r="N139" s="320"/>
      <c r="O139" s="320"/>
      <c r="P139" s="150"/>
      <c r="Q139" s="160"/>
      <c r="R139" s="76"/>
      <c r="S139" s="680" t="s">
        <v>234</v>
      </c>
      <c r="T139" s="681">
        <v>1</v>
      </c>
      <c r="U139" s="38"/>
      <c r="V139" s="676"/>
      <c r="W139" s="39"/>
    </row>
    <row r="140" spans="1:23" ht="30.75" customHeight="1" x14ac:dyDescent="0.2">
      <c r="A140" s="1714"/>
      <c r="B140" s="1764"/>
      <c r="C140" s="2058"/>
      <c r="D140" s="2081"/>
      <c r="E140" s="1824"/>
      <c r="F140" s="1820"/>
      <c r="G140" s="2041"/>
      <c r="H140" s="1738"/>
      <c r="I140" s="2031"/>
      <c r="J140" s="102"/>
      <c r="K140" s="102"/>
      <c r="L140" s="76"/>
      <c r="M140" s="118"/>
      <c r="N140" s="320"/>
      <c r="O140" s="320"/>
      <c r="P140" s="118"/>
      <c r="Q140" s="76"/>
      <c r="R140" s="76"/>
      <c r="S140" s="359" t="s">
        <v>181</v>
      </c>
      <c r="T140" s="732">
        <v>1</v>
      </c>
      <c r="U140" s="369"/>
      <c r="V140" s="733"/>
      <c r="W140" s="482"/>
    </row>
    <row r="141" spans="1:23" ht="17.25" customHeight="1" x14ac:dyDescent="0.2">
      <c r="A141" s="1714"/>
      <c r="B141" s="1764"/>
      <c r="C141" s="2058"/>
      <c r="D141" s="2063" t="s">
        <v>38</v>
      </c>
      <c r="E141" s="1754" t="s">
        <v>192</v>
      </c>
      <c r="F141" s="1757"/>
      <c r="G141" s="2165" t="s">
        <v>286</v>
      </c>
      <c r="H141" s="1738"/>
      <c r="I141" s="1165"/>
      <c r="J141" s="68" t="s">
        <v>74</v>
      </c>
      <c r="K141" s="106">
        <v>250</v>
      </c>
      <c r="L141" s="68">
        <v>203.2</v>
      </c>
      <c r="M141" s="153">
        <v>486.4</v>
      </c>
      <c r="N141" s="60"/>
      <c r="O141" s="60"/>
      <c r="P141" s="580">
        <v>486.4</v>
      </c>
      <c r="Q141" s="68">
        <v>188.7</v>
      </c>
      <c r="R141" s="152">
        <f>+Q141</f>
        <v>188.7</v>
      </c>
      <c r="S141" s="953" t="s">
        <v>329</v>
      </c>
      <c r="T141" s="954"/>
      <c r="U141" s="954">
        <v>125</v>
      </c>
      <c r="V141" s="955">
        <v>40</v>
      </c>
      <c r="W141" s="1241">
        <v>40</v>
      </c>
    </row>
    <row r="142" spans="1:23" ht="26.25" customHeight="1" x14ac:dyDescent="0.2">
      <c r="A142" s="1714"/>
      <c r="B142" s="1764"/>
      <c r="C142" s="2058"/>
      <c r="D142" s="2064"/>
      <c r="E142" s="1755"/>
      <c r="F142" s="1757"/>
      <c r="G142" s="2165"/>
      <c r="H142" s="1738"/>
      <c r="I142" s="1165"/>
      <c r="J142" s="75" t="s">
        <v>81</v>
      </c>
      <c r="K142" s="105"/>
      <c r="L142" s="75"/>
      <c r="M142" s="188">
        <v>199.9</v>
      </c>
      <c r="N142" s="51"/>
      <c r="O142" s="51"/>
      <c r="P142" s="50">
        <v>199.9</v>
      </c>
      <c r="Q142" s="75"/>
      <c r="R142" s="75"/>
      <c r="S142" s="682" t="s">
        <v>198</v>
      </c>
      <c r="T142" s="363">
        <v>41</v>
      </c>
      <c r="U142" s="956"/>
      <c r="V142" s="957"/>
      <c r="W142" s="1242"/>
    </row>
    <row r="143" spans="1:23" ht="19.5" customHeight="1" x14ac:dyDescent="0.2">
      <c r="A143" s="1192"/>
      <c r="B143" s="1188"/>
      <c r="C143" s="559"/>
      <c r="D143" s="1162" t="s">
        <v>39</v>
      </c>
      <c r="E143" s="1824" t="s">
        <v>355</v>
      </c>
      <c r="F143" s="1183"/>
      <c r="G143" s="2029"/>
      <c r="H143" s="1177"/>
      <c r="I143" s="2031"/>
      <c r="J143" s="76" t="s">
        <v>74</v>
      </c>
      <c r="K143" s="76"/>
      <c r="L143" s="160"/>
      <c r="M143" s="102">
        <v>3</v>
      </c>
      <c r="N143" s="320">
        <v>3</v>
      </c>
      <c r="O143" s="320"/>
      <c r="P143" s="150"/>
      <c r="Q143" s="160"/>
      <c r="R143" s="76"/>
      <c r="S143" s="1178" t="s">
        <v>356</v>
      </c>
      <c r="T143" s="268"/>
      <c r="U143" s="369">
        <v>1</v>
      </c>
      <c r="V143" s="369"/>
      <c r="W143" s="217"/>
    </row>
    <row r="144" spans="1:23" ht="10.5" customHeight="1" x14ac:dyDescent="0.2">
      <c r="A144" s="1192"/>
      <c r="B144" s="1188"/>
      <c r="C144" s="559"/>
      <c r="D144" s="932"/>
      <c r="E144" s="1824"/>
      <c r="F144" s="1183"/>
      <c r="G144" s="2030"/>
      <c r="H144" s="1177"/>
      <c r="I144" s="2032"/>
      <c r="J144" s="75"/>
      <c r="K144" s="75"/>
      <c r="L144" s="161"/>
      <c r="M144" s="105"/>
      <c r="N144" s="51"/>
      <c r="O144" s="51"/>
      <c r="P144" s="151"/>
      <c r="Q144" s="161"/>
      <c r="R144" s="161"/>
      <c r="S144" s="1178"/>
      <c r="T144" s="268"/>
      <c r="U144" s="397"/>
      <c r="V144" s="489"/>
      <c r="W144" s="209"/>
    </row>
    <row r="145" spans="1:24" ht="34.5" customHeight="1" x14ac:dyDescent="0.2">
      <c r="A145" s="1192"/>
      <c r="B145" s="1188"/>
      <c r="C145" s="559"/>
      <c r="D145" s="1162" t="s">
        <v>40</v>
      </c>
      <c r="E145" s="1823" t="s">
        <v>173</v>
      </c>
      <c r="F145" s="269"/>
      <c r="G145" s="2106" t="s">
        <v>287</v>
      </c>
      <c r="H145" s="1177"/>
      <c r="I145" s="1165" t="s">
        <v>357</v>
      </c>
      <c r="J145" s="906" t="s">
        <v>74</v>
      </c>
      <c r="K145" s="906">
        <v>42</v>
      </c>
      <c r="L145" s="478">
        <v>42</v>
      </c>
      <c r="M145" s="475"/>
      <c r="N145" s="476"/>
      <c r="O145" s="476"/>
      <c r="P145" s="477"/>
      <c r="Q145" s="478">
        <v>50</v>
      </c>
      <c r="R145" s="906"/>
      <c r="S145" s="930" t="s">
        <v>174</v>
      </c>
      <c r="T145" s="931">
        <v>9</v>
      </c>
      <c r="U145" s="517"/>
      <c r="V145" s="517">
        <v>6</v>
      </c>
      <c r="W145" s="518"/>
    </row>
    <row r="146" spans="1:24" ht="19.5" customHeight="1" x14ac:dyDescent="0.2">
      <c r="A146" s="1192"/>
      <c r="B146" s="1188"/>
      <c r="C146" s="559"/>
      <c r="D146" s="1162"/>
      <c r="E146" s="1824"/>
      <c r="F146" s="1183"/>
      <c r="G146" s="2029"/>
      <c r="H146" s="1177"/>
      <c r="I146" s="2060" t="s">
        <v>358</v>
      </c>
      <c r="J146" s="76" t="s">
        <v>74</v>
      </c>
      <c r="K146" s="76"/>
      <c r="L146" s="160"/>
      <c r="M146" s="102">
        <v>50</v>
      </c>
      <c r="N146" s="320"/>
      <c r="O146" s="320"/>
      <c r="P146" s="150">
        <v>50</v>
      </c>
      <c r="Q146" s="160"/>
      <c r="R146" s="102">
        <v>50</v>
      </c>
      <c r="S146" s="231" t="s">
        <v>359</v>
      </c>
      <c r="T146" s="928"/>
      <c r="U146" s="369">
        <v>6</v>
      </c>
      <c r="V146" s="929"/>
      <c r="W146" s="217">
        <v>6</v>
      </c>
    </row>
    <row r="147" spans="1:24" ht="22.5" customHeight="1" x14ac:dyDescent="0.2">
      <c r="A147" s="1192"/>
      <c r="B147" s="1188"/>
      <c r="C147" s="559"/>
      <c r="D147" s="1163"/>
      <c r="E147" s="1824"/>
      <c r="F147" s="1183"/>
      <c r="G147" s="2030"/>
      <c r="H147" s="1177"/>
      <c r="I147" s="2059"/>
      <c r="J147" s="75"/>
      <c r="K147" s="75"/>
      <c r="L147" s="161"/>
      <c r="M147" s="105"/>
      <c r="N147" s="51"/>
      <c r="O147" s="51"/>
      <c r="P147" s="151"/>
      <c r="Q147" s="161"/>
      <c r="R147" s="161"/>
      <c r="S147" s="1167"/>
      <c r="T147" s="268"/>
      <c r="U147" s="397"/>
      <c r="V147" s="489"/>
      <c r="W147" s="209"/>
    </row>
    <row r="148" spans="1:24" ht="18" customHeight="1" thickBot="1" x14ac:dyDescent="0.25">
      <c r="A148" s="1173"/>
      <c r="B148" s="394"/>
      <c r="C148" s="546"/>
      <c r="D148" s="402"/>
      <c r="E148" s="548"/>
      <c r="F148" s="549"/>
      <c r="G148" s="550"/>
      <c r="H148" s="402"/>
      <c r="I148" s="304"/>
      <c r="J148" s="174" t="s">
        <v>8</v>
      </c>
      <c r="K148" s="291">
        <f t="shared" ref="K148:R148" si="7">SUM(K120:K147)</f>
        <v>5565.9</v>
      </c>
      <c r="L148" s="291">
        <f t="shared" si="7"/>
        <v>5638.9</v>
      </c>
      <c r="M148" s="291">
        <f>SUM(M120:M147)</f>
        <v>5886.7</v>
      </c>
      <c r="N148" s="291">
        <f t="shared" si="7"/>
        <v>5150.3999999999996</v>
      </c>
      <c r="O148" s="291">
        <f t="shared" si="7"/>
        <v>0</v>
      </c>
      <c r="P148" s="291">
        <f t="shared" si="7"/>
        <v>736.3</v>
      </c>
      <c r="Q148" s="291">
        <f t="shared" si="7"/>
        <v>5326.8</v>
      </c>
      <c r="R148" s="291">
        <f t="shared" si="7"/>
        <v>5328.3</v>
      </c>
      <c r="S148" s="553"/>
      <c r="T148" s="554"/>
      <c r="U148" s="555"/>
      <c r="V148" s="556"/>
      <c r="W148" s="557"/>
    </row>
    <row r="149" spans="1:24" ht="18" customHeight="1" x14ac:dyDescent="0.2">
      <c r="A149" s="1826" t="s">
        <v>7</v>
      </c>
      <c r="B149" s="1829" t="s">
        <v>9</v>
      </c>
      <c r="C149" s="2071" t="s">
        <v>9</v>
      </c>
      <c r="D149" s="1814"/>
      <c r="E149" s="2051" t="s">
        <v>388</v>
      </c>
      <c r="F149" s="1757" t="s">
        <v>51</v>
      </c>
      <c r="G149" s="2041" t="s">
        <v>145</v>
      </c>
      <c r="H149" s="1738" t="s">
        <v>47</v>
      </c>
      <c r="I149" s="2031" t="s">
        <v>185</v>
      </c>
      <c r="J149" s="509" t="s">
        <v>74</v>
      </c>
      <c r="K149" s="525">
        <v>15</v>
      </c>
      <c r="L149" s="509">
        <v>15</v>
      </c>
      <c r="M149" s="309">
        <v>150</v>
      </c>
      <c r="N149" s="250"/>
      <c r="O149" s="318"/>
      <c r="P149" s="319">
        <v>150</v>
      </c>
      <c r="Q149" s="253">
        <v>391.7</v>
      </c>
      <c r="R149" s="514"/>
      <c r="S149" s="526" t="s">
        <v>389</v>
      </c>
      <c r="T149" s="281">
        <v>1</v>
      </c>
      <c r="U149" s="281"/>
      <c r="V149" s="854"/>
      <c r="W149" s="855"/>
    </row>
    <row r="150" spans="1:24" ht="26.25" customHeight="1" x14ac:dyDescent="0.2">
      <c r="A150" s="1826"/>
      <c r="B150" s="1829"/>
      <c r="C150" s="2071"/>
      <c r="D150" s="1815"/>
      <c r="E150" s="2065"/>
      <c r="F150" s="1757"/>
      <c r="G150" s="2041"/>
      <c r="H150" s="1738"/>
      <c r="I150" s="2031"/>
      <c r="J150" s="72" t="s">
        <v>74</v>
      </c>
      <c r="K150" s="118"/>
      <c r="L150" s="76"/>
      <c r="M150" s="118"/>
      <c r="N150" s="320"/>
      <c r="O150" s="48"/>
      <c r="P150" s="49"/>
      <c r="Q150" s="76"/>
      <c r="R150" s="74"/>
      <c r="S150" s="1875" t="s">
        <v>261</v>
      </c>
      <c r="T150" s="416"/>
      <c r="U150" s="397">
        <v>4</v>
      </c>
      <c r="V150" s="459">
        <v>6</v>
      </c>
      <c r="W150" s="370"/>
    </row>
    <row r="151" spans="1:24" ht="30" customHeight="1" x14ac:dyDescent="0.2">
      <c r="A151" s="1826"/>
      <c r="B151" s="1829"/>
      <c r="C151" s="2071"/>
      <c r="D151" s="1815"/>
      <c r="E151" s="2065"/>
      <c r="F151" s="1757"/>
      <c r="G151" s="2041"/>
      <c r="H151" s="1738"/>
      <c r="I151" s="2031"/>
      <c r="J151" s="88"/>
      <c r="K151" s="197"/>
      <c r="L151" s="88"/>
      <c r="M151" s="197"/>
      <c r="N151" s="317"/>
      <c r="O151" s="200"/>
      <c r="P151" s="967"/>
      <c r="Q151" s="88"/>
      <c r="R151" s="242"/>
      <c r="S151" s="1751"/>
      <c r="T151" s="968"/>
      <c r="U151" s="968"/>
      <c r="V151" s="964"/>
      <c r="W151" s="765"/>
    </row>
    <row r="152" spans="1:24" ht="17.25" customHeight="1" x14ac:dyDescent="0.2">
      <c r="A152" s="490"/>
      <c r="B152" s="1186"/>
      <c r="C152" s="962"/>
      <c r="D152" s="1162"/>
      <c r="E152" s="2066"/>
      <c r="F152" s="1187"/>
      <c r="G152" s="2041"/>
      <c r="H152" s="1177"/>
      <c r="I152" s="1165"/>
      <c r="J152" s="331" t="s">
        <v>74</v>
      </c>
      <c r="K152" s="334"/>
      <c r="L152" s="331"/>
      <c r="M152" s="334"/>
      <c r="N152" s="965"/>
      <c r="O152" s="966"/>
      <c r="P152" s="334"/>
      <c r="Q152" s="331">
        <v>15</v>
      </c>
      <c r="R152" s="410"/>
      <c r="S152" s="1178" t="s">
        <v>390</v>
      </c>
      <c r="T152" s="44"/>
      <c r="U152" s="44"/>
      <c r="V152" s="963" t="s">
        <v>60</v>
      </c>
      <c r="W152" s="523"/>
    </row>
    <row r="153" spans="1:24" ht="27" customHeight="1" x14ac:dyDescent="0.2">
      <c r="A153" s="490"/>
      <c r="B153" s="1186"/>
      <c r="C153" s="962"/>
      <c r="D153" s="1162"/>
      <c r="E153" s="2066"/>
      <c r="F153" s="1187"/>
      <c r="G153" s="2041"/>
      <c r="H153" s="1177"/>
      <c r="I153" s="1165"/>
      <c r="J153" s="88" t="s">
        <v>74</v>
      </c>
      <c r="K153" s="197"/>
      <c r="L153" s="88"/>
      <c r="M153" s="197"/>
      <c r="N153" s="317"/>
      <c r="O153" s="200"/>
      <c r="P153" s="197"/>
      <c r="Q153" s="88"/>
      <c r="R153" s="242">
        <v>558.6</v>
      </c>
      <c r="S153" s="890" t="s">
        <v>344</v>
      </c>
      <c r="T153" s="467"/>
      <c r="U153" s="466"/>
      <c r="V153" s="964"/>
      <c r="W153" s="765" t="s">
        <v>341</v>
      </c>
    </row>
    <row r="154" spans="1:24" ht="40.5" customHeight="1" x14ac:dyDescent="0.2">
      <c r="A154" s="490"/>
      <c r="B154" s="1186"/>
      <c r="C154" s="962"/>
      <c r="D154" s="1162"/>
      <c r="E154" s="1170"/>
      <c r="F154" s="1187"/>
      <c r="G154" s="2041"/>
      <c r="H154" s="1177"/>
      <c r="I154" s="1165"/>
      <c r="J154" s="88" t="s">
        <v>29</v>
      </c>
      <c r="K154" s="197"/>
      <c r="L154" s="88"/>
      <c r="M154" s="197">
        <v>40</v>
      </c>
      <c r="N154" s="317"/>
      <c r="O154" s="200"/>
      <c r="P154" s="197">
        <v>40</v>
      </c>
      <c r="Q154" s="88"/>
      <c r="R154" s="242"/>
      <c r="S154" s="1190" t="s">
        <v>391</v>
      </c>
      <c r="T154" s="275"/>
      <c r="U154" s="44">
        <v>1</v>
      </c>
      <c r="V154" s="963"/>
      <c r="W154" s="523"/>
    </row>
    <row r="155" spans="1:24" ht="18" customHeight="1" thickBot="1" x14ac:dyDescent="0.25">
      <c r="A155" s="1173"/>
      <c r="B155" s="394"/>
      <c r="C155" s="546"/>
      <c r="D155" s="402"/>
      <c r="E155" s="548"/>
      <c r="F155" s="549"/>
      <c r="G155" s="2244"/>
      <c r="H155" s="402"/>
      <c r="I155" s="304"/>
      <c r="J155" s="174" t="s">
        <v>8</v>
      </c>
      <c r="K155" s="291">
        <f>SUM(K149:K154)</f>
        <v>15</v>
      </c>
      <c r="L155" s="291">
        <f t="shared" ref="L155:R155" si="8">SUM(L149:L154)</f>
        <v>15</v>
      </c>
      <c r="M155" s="291">
        <f t="shared" si="8"/>
        <v>190</v>
      </c>
      <c r="N155" s="291">
        <f t="shared" si="8"/>
        <v>0</v>
      </c>
      <c r="O155" s="291">
        <f t="shared" si="8"/>
        <v>0</v>
      </c>
      <c r="P155" s="291">
        <f t="shared" si="8"/>
        <v>190</v>
      </c>
      <c r="Q155" s="291">
        <f t="shared" si="8"/>
        <v>406.7</v>
      </c>
      <c r="R155" s="291">
        <f t="shared" si="8"/>
        <v>558.6</v>
      </c>
      <c r="S155" s="553"/>
      <c r="T155" s="554"/>
      <c r="U155" s="555"/>
      <c r="V155" s="556"/>
      <c r="W155" s="557"/>
    </row>
    <row r="156" spans="1:24" ht="16.5" customHeight="1" x14ac:dyDescent="0.2">
      <c r="A156" s="1825" t="s">
        <v>7</v>
      </c>
      <c r="B156" s="1828" t="s">
        <v>9</v>
      </c>
      <c r="C156" s="1814" t="s">
        <v>32</v>
      </c>
      <c r="D156" s="2255"/>
      <c r="E156" s="2051" t="s">
        <v>172</v>
      </c>
      <c r="F156" s="1834" t="s">
        <v>51</v>
      </c>
      <c r="G156" s="2040" t="s">
        <v>287</v>
      </c>
      <c r="H156" s="1814">
        <v>5</v>
      </c>
      <c r="I156" s="2043" t="s">
        <v>77</v>
      </c>
      <c r="J156" s="253" t="s">
        <v>29</v>
      </c>
      <c r="K156" s="102"/>
      <c r="L156" s="971"/>
      <c r="M156" s="118">
        <v>113</v>
      </c>
      <c r="N156" s="318">
        <v>113</v>
      </c>
      <c r="O156" s="250"/>
      <c r="P156" s="319"/>
      <c r="Q156" s="74">
        <v>639.6</v>
      </c>
      <c r="R156" s="150"/>
      <c r="S156" s="2250" t="s">
        <v>395</v>
      </c>
      <c r="T156" s="1283"/>
      <c r="U156" s="399"/>
      <c r="V156" s="399">
        <v>17</v>
      </c>
      <c r="W156" s="1284"/>
    </row>
    <row r="157" spans="1:24" ht="21" customHeight="1" x14ac:dyDescent="0.2">
      <c r="A157" s="1826"/>
      <c r="B157" s="1829"/>
      <c r="C157" s="1815"/>
      <c r="D157" s="1716"/>
      <c r="E157" s="1756"/>
      <c r="F157" s="1835"/>
      <c r="G157" s="2041"/>
      <c r="H157" s="1815"/>
      <c r="I157" s="2031"/>
      <c r="J157" s="76" t="s">
        <v>48</v>
      </c>
      <c r="K157" s="102"/>
      <c r="L157" s="76"/>
      <c r="M157" s="118">
        <v>640</v>
      </c>
      <c r="N157" s="48">
        <v>640</v>
      </c>
      <c r="O157" s="320"/>
      <c r="P157" s="49"/>
      <c r="Q157" s="74">
        <v>3624.5</v>
      </c>
      <c r="R157" s="118"/>
      <c r="S157" s="2251"/>
      <c r="T157" s="202"/>
      <c r="U157" s="397"/>
      <c r="V157" s="397"/>
      <c r="W157" s="209"/>
      <c r="X157" s="61"/>
    </row>
    <row r="158" spans="1:24" ht="16.5" customHeight="1" thickBot="1" x14ac:dyDescent="0.25">
      <c r="A158" s="1827"/>
      <c r="B158" s="1830"/>
      <c r="C158" s="1816"/>
      <c r="D158" s="2256"/>
      <c r="E158" s="330"/>
      <c r="F158" s="1836"/>
      <c r="G158" s="2042"/>
      <c r="H158" s="1816"/>
      <c r="I158" s="2044"/>
      <c r="J158" s="108" t="s">
        <v>8</v>
      </c>
      <c r="K158" s="249">
        <f t="shared" ref="K158:R158" si="9">SUM(K156:K157)</f>
        <v>0</v>
      </c>
      <c r="L158" s="108">
        <f t="shared" si="9"/>
        <v>0</v>
      </c>
      <c r="M158" s="402">
        <f t="shared" si="9"/>
        <v>753</v>
      </c>
      <c r="N158" s="251">
        <f t="shared" si="9"/>
        <v>753</v>
      </c>
      <c r="O158" s="307">
        <f t="shared" si="9"/>
        <v>0</v>
      </c>
      <c r="P158" s="306">
        <f t="shared" si="9"/>
        <v>0</v>
      </c>
      <c r="Q158" s="304">
        <f t="shared" si="9"/>
        <v>4264.1000000000004</v>
      </c>
      <c r="R158" s="165">
        <f t="shared" si="9"/>
        <v>0</v>
      </c>
      <c r="S158" s="329"/>
      <c r="T158" s="255"/>
      <c r="U158" s="258"/>
      <c r="V158" s="258"/>
      <c r="W158" s="257"/>
    </row>
    <row r="159" spans="1:24" ht="14.25" customHeight="1" thickBot="1" x14ac:dyDescent="0.25">
      <c r="A159" s="109" t="s">
        <v>7</v>
      </c>
      <c r="B159" s="396" t="s">
        <v>9</v>
      </c>
      <c r="C159" s="1799" t="s">
        <v>10</v>
      </c>
      <c r="D159" s="1800"/>
      <c r="E159" s="1800"/>
      <c r="F159" s="1800"/>
      <c r="G159" s="1800"/>
      <c r="H159" s="1800"/>
      <c r="I159" s="1800"/>
      <c r="J159" s="1801"/>
      <c r="K159" s="163">
        <f t="shared" ref="K159:R159" si="10">K158+K155+K148</f>
        <v>5580.9</v>
      </c>
      <c r="L159" s="522">
        <f t="shared" si="10"/>
        <v>5653.9</v>
      </c>
      <c r="M159" s="522">
        <f t="shared" si="10"/>
        <v>6829.7</v>
      </c>
      <c r="N159" s="163">
        <f t="shared" si="10"/>
        <v>5903.4</v>
      </c>
      <c r="O159" s="163">
        <f t="shared" si="10"/>
        <v>0</v>
      </c>
      <c r="P159" s="1215">
        <f t="shared" si="10"/>
        <v>926.3</v>
      </c>
      <c r="Q159" s="1215">
        <f t="shared" si="10"/>
        <v>9997.6</v>
      </c>
      <c r="R159" s="163">
        <f t="shared" si="10"/>
        <v>5886.9</v>
      </c>
      <c r="S159" s="1855"/>
      <c r="T159" s="1855"/>
      <c r="U159" s="1855"/>
      <c r="V159" s="1855"/>
      <c r="W159" s="1856"/>
    </row>
    <row r="160" spans="1:24" ht="18" customHeight="1" thickBot="1" x14ac:dyDescent="0.25">
      <c r="A160" s="94" t="s">
        <v>7</v>
      </c>
      <c r="B160" s="396" t="s">
        <v>32</v>
      </c>
      <c r="C160" s="1804" t="s">
        <v>127</v>
      </c>
      <c r="D160" s="1839"/>
      <c r="E160" s="1839"/>
      <c r="F160" s="1839"/>
      <c r="G160" s="1839"/>
      <c r="H160" s="1839"/>
      <c r="I160" s="1839"/>
      <c r="J160" s="1839"/>
      <c r="K160" s="1839"/>
      <c r="L160" s="1839"/>
      <c r="M160" s="1839"/>
      <c r="N160" s="1839"/>
      <c r="O160" s="1839"/>
      <c r="P160" s="1839"/>
      <c r="Q160" s="1839"/>
      <c r="R160" s="1839"/>
      <c r="S160" s="1839"/>
      <c r="T160" s="1839"/>
      <c r="U160" s="1839"/>
      <c r="V160" s="1839"/>
      <c r="W160" s="1840"/>
    </row>
    <row r="161" spans="1:24" ht="27" customHeight="1" x14ac:dyDescent="0.2">
      <c r="A161" s="344" t="s">
        <v>7</v>
      </c>
      <c r="B161" s="395" t="s">
        <v>32</v>
      </c>
      <c r="C161" s="552" t="s">
        <v>7</v>
      </c>
      <c r="D161" s="544"/>
      <c r="E161" s="312" t="s">
        <v>122</v>
      </c>
      <c r="F161" s="139" t="s">
        <v>84</v>
      </c>
      <c r="G161" s="126"/>
      <c r="H161" s="381"/>
      <c r="I161" s="327"/>
      <c r="J161" s="110"/>
      <c r="K161" s="166"/>
      <c r="L161" s="166"/>
      <c r="M161" s="98"/>
      <c r="N161" s="262"/>
      <c r="O161" s="262"/>
      <c r="P161" s="264"/>
      <c r="Q161" s="166"/>
      <c r="R161" s="166"/>
      <c r="S161" s="111"/>
      <c r="T161" s="259"/>
      <c r="U161" s="262"/>
      <c r="V161" s="259"/>
      <c r="W161" s="479"/>
    </row>
    <row r="162" spans="1:24" ht="13.5" customHeight="1" x14ac:dyDescent="0.2">
      <c r="A162" s="341"/>
      <c r="B162" s="392"/>
      <c r="C162" s="551"/>
      <c r="D162" s="441" t="s">
        <v>7</v>
      </c>
      <c r="E162" s="1759" t="s">
        <v>120</v>
      </c>
      <c r="F162" s="1853" t="s">
        <v>83</v>
      </c>
      <c r="G162" s="2106" t="s">
        <v>288</v>
      </c>
      <c r="H162" s="633" t="s">
        <v>41</v>
      </c>
      <c r="I162" s="2241" t="s">
        <v>80</v>
      </c>
      <c r="J162" s="68" t="s">
        <v>112</v>
      </c>
      <c r="K162" s="68">
        <v>100</v>
      </c>
      <c r="L162" s="159">
        <v>100</v>
      </c>
      <c r="M162" s="106"/>
      <c r="N162" s="60"/>
      <c r="O162" s="60"/>
      <c r="P162" s="152"/>
      <c r="Q162" s="159">
        <v>100</v>
      </c>
      <c r="R162" s="68">
        <v>100</v>
      </c>
      <c r="S162" s="428"/>
      <c r="T162" s="320"/>
      <c r="U162" s="320"/>
      <c r="V162" s="48"/>
      <c r="W162" s="41"/>
    </row>
    <row r="163" spans="1:24" ht="15" customHeight="1" x14ac:dyDescent="0.2">
      <c r="A163" s="341"/>
      <c r="B163" s="392"/>
      <c r="C163" s="551"/>
      <c r="D163" s="540"/>
      <c r="E163" s="1832"/>
      <c r="F163" s="1854"/>
      <c r="G163" s="2107"/>
      <c r="H163" s="634"/>
      <c r="I163" s="2084"/>
      <c r="J163" s="76" t="s">
        <v>29</v>
      </c>
      <c r="K163" s="76">
        <v>268.89999999999998</v>
      </c>
      <c r="L163" s="160">
        <v>268.89999999999998</v>
      </c>
      <c r="M163" s="102"/>
      <c r="N163" s="320"/>
      <c r="O163" s="320"/>
      <c r="P163" s="150"/>
      <c r="Q163" s="160">
        <v>270</v>
      </c>
      <c r="R163" s="76">
        <v>270</v>
      </c>
      <c r="S163" s="429"/>
      <c r="T163" s="481"/>
      <c r="U163" s="397"/>
      <c r="V163" s="459"/>
      <c r="W163" s="482"/>
    </row>
    <row r="164" spans="1:24" ht="18.75" customHeight="1" x14ac:dyDescent="0.2">
      <c r="A164" s="341"/>
      <c r="B164" s="392"/>
      <c r="C164" s="551"/>
      <c r="D164" s="540"/>
      <c r="E164" s="1832"/>
      <c r="F164" s="1773"/>
      <c r="G164" s="2107"/>
      <c r="H164" s="634"/>
      <c r="I164" s="2084"/>
      <c r="J164" s="76" t="s">
        <v>81</v>
      </c>
      <c r="K164" s="76">
        <v>21.4</v>
      </c>
      <c r="L164" s="160">
        <v>21.4</v>
      </c>
      <c r="M164" s="102"/>
      <c r="N164" s="199"/>
      <c r="O164" s="199"/>
      <c r="P164" s="245"/>
      <c r="Q164" s="167"/>
      <c r="R164" s="81"/>
      <c r="S164" s="325"/>
      <c r="T164" s="480"/>
      <c r="U164" s="241"/>
      <c r="V164" s="472"/>
      <c r="W164" s="289"/>
    </row>
    <row r="165" spans="1:24" ht="27.75" customHeight="1" x14ac:dyDescent="0.2">
      <c r="A165" s="419"/>
      <c r="B165" s="442"/>
      <c r="C165" s="551"/>
      <c r="D165" s="540"/>
      <c r="E165" s="1832"/>
      <c r="F165" s="427"/>
      <c r="G165" s="2107"/>
      <c r="H165" s="634"/>
      <c r="I165" s="2084"/>
      <c r="J165" s="90" t="s">
        <v>29</v>
      </c>
      <c r="K165" s="90"/>
      <c r="L165" s="90"/>
      <c r="M165" s="684">
        <v>149.19999999999999</v>
      </c>
      <c r="N165" s="320">
        <v>149.19999999999999</v>
      </c>
      <c r="O165" s="320"/>
      <c r="P165" s="150"/>
      <c r="Q165" s="160"/>
      <c r="R165" s="76"/>
      <c r="S165" s="638" t="s">
        <v>128</v>
      </c>
      <c r="T165" s="320">
        <v>11.5</v>
      </c>
      <c r="U165" s="320">
        <v>13.8</v>
      </c>
      <c r="V165" s="48">
        <v>13.8</v>
      </c>
      <c r="W165" s="49">
        <v>13.8</v>
      </c>
    </row>
    <row r="166" spans="1:24" ht="17.25" customHeight="1" x14ac:dyDescent="0.2">
      <c r="A166" s="419"/>
      <c r="B166" s="442"/>
      <c r="C166" s="551"/>
      <c r="D166" s="540"/>
      <c r="E166" s="1832"/>
      <c r="F166" s="427"/>
      <c r="G166" s="2107"/>
      <c r="H166" s="634"/>
      <c r="I166" s="2084"/>
      <c r="J166" s="76" t="s">
        <v>112</v>
      </c>
      <c r="K166" s="76"/>
      <c r="L166" s="76"/>
      <c r="M166" s="160">
        <v>100</v>
      </c>
      <c r="N166" s="320">
        <v>100</v>
      </c>
      <c r="O166" s="320"/>
      <c r="P166" s="150"/>
      <c r="Q166" s="160"/>
      <c r="R166" s="76"/>
      <c r="S166" s="638" t="s">
        <v>42</v>
      </c>
      <c r="T166" s="481">
        <v>69</v>
      </c>
      <c r="U166" s="397">
        <v>67</v>
      </c>
      <c r="V166" s="459">
        <v>67</v>
      </c>
      <c r="W166" s="370">
        <v>67</v>
      </c>
    </row>
    <row r="167" spans="1:24" ht="17.25" customHeight="1" x14ac:dyDescent="0.2">
      <c r="A167" s="630"/>
      <c r="B167" s="636"/>
      <c r="C167" s="631"/>
      <c r="D167" s="632"/>
      <c r="E167" s="1832"/>
      <c r="F167" s="635"/>
      <c r="G167" s="2107"/>
      <c r="H167" s="634"/>
      <c r="I167" s="2084"/>
      <c r="J167" s="81"/>
      <c r="K167" s="81"/>
      <c r="L167" s="81"/>
      <c r="M167" s="167"/>
      <c r="N167" s="199"/>
      <c r="O167" s="199"/>
      <c r="P167" s="245"/>
      <c r="Q167" s="167"/>
      <c r="R167" s="81"/>
      <c r="S167" s="325" t="s">
        <v>89</v>
      </c>
      <c r="T167" s="688">
        <v>1.5</v>
      </c>
      <c r="U167" s="688">
        <v>1.8</v>
      </c>
      <c r="V167" s="689">
        <v>1.8</v>
      </c>
      <c r="W167" s="690">
        <v>1.8</v>
      </c>
    </row>
    <row r="168" spans="1:24" ht="16.5" customHeight="1" x14ac:dyDescent="0.2">
      <c r="A168" s="341"/>
      <c r="B168" s="392"/>
      <c r="C168" s="551"/>
      <c r="D168" s="540"/>
      <c r="E168" s="1832"/>
      <c r="F168" s="427"/>
      <c r="G168" s="2107"/>
      <c r="H168" s="634"/>
      <c r="I168" s="2084"/>
      <c r="J168" s="73" t="s">
        <v>66</v>
      </c>
      <c r="K168" s="73"/>
      <c r="L168" s="73"/>
      <c r="M168" s="164">
        <v>49</v>
      </c>
      <c r="N168" s="222"/>
      <c r="O168" s="222"/>
      <c r="P168" s="246">
        <v>49</v>
      </c>
      <c r="Q168" s="164"/>
      <c r="R168" s="73"/>
      <c r="S168" s="325" t="s">
        <v>437</v>
      </c>
      <c r="T168" s="480">
        <v>70</v>
      </c>
      <c r="U168" s="31">
        <v>450</v>
      </c>
      <c r="V168" s="471"/>
      <c r="W168" s="691"/>
    </row>
    <row r="169" spans="1:24" ht="21" customHeight="1" x14ac:dyDescent="0.2">
      <c r="A169" s="630"/>
      <c r="B169" s="636"/>
      <c r="C169" s="631"/>
      <c r="D169" s="632"/>
      <c r="E169" s="1832"/>
      <c r="F169" s="635"/>
      <c r="G169" s="687"/>
      <c r="H169" s="634"/>
      <c r="I169" s="2084"/>
      <c r="J169" s="76" t="s">
        <v>29</v>
      </c>
      <c r="K169" s="76"/>
      <c r="L169" s="102"/>
      <c r="M169" s="102">
        <v>12.8</v>
      </c>
      <c r="N169" s="320">
        <v>12.8</v>
      </c>
      <c r="O169" s="320"/>
      <c r="P169" s="222"/>
      <c r="Q169" s="164"/>
      <c r="R169" s="73"/>
      <c r="S169" s="305" t="s">
        <v>203</v>
      </c>
      <c r="T169" s="31">
        <v>131</v>
      </c>
      <c r="U169" s="31">
        <v>165</v>
      </c>
      <c r="V169" s="692"/>
      <c r="W169" s="693"/>
    </row>
    <row r="170" spans="1:24" ht="19.5" customHeight="1" x14ac:dyDescent="0.2">
      <c r="A170" s="630"/>
      <c r="B170" s="636"/>
      <c r="C170" s="631"/>
      <c r="D170" s="632"/>
      <c r="E170" s="1832"/>
      <c r="F170" s="635"/>
      <c r="G170" s="687"/>
      <c r="H170" s="634"/>
      <c r="I170" s="2084"/>
      <c r="J170" s="90" t="s">
        <v>29</v>
      </c>
      <c r="K170" s="90"/>
      <c r="L170" s="90"/>
      <c r="M170" s="684">
        <v>54</v>
      </c>
      <c r="N170" s="201"/>
      <c r="O170" s="201"/>
      <c r="P170" s="316">
        <v>54</v>
      </c>
      <c r="Q170" s="684"/>
      <c r="R170" s="90"/>
      <c r="S170" s="2242" t="s">
        <v>433</v>
      </c>
      <c r="T170" s="699"/>
      <c r="U170" s="973">
        <v>4</v>
      </c>
      <c r="V170" s="692"/>
      <c r="W170" s="1367"/>
    </row>
    <row r="171" spans="1:24" ht="48" customHeight="1" x14ac:dyDescent="0.2">
      <c r="A171" s="1352"/>
      <c r="B171" s="1356"/>
      <c r="C171" s="1353"/>
      <c r="D171" s="1354"/>
      <c r="E171" s="1832"/>
      <c r="F171" s="1357"/>
      <c r="G171" s="687"/>
      <c r="H171" s="1355"/>
      <c r="I171" s="2084"/>
      <c r="J171" s="76" t="s">
        <v>66</v>
      </c>
      <c r="K171" s="76"/>
      <c r="L171" s="76"/>
      <c r="M171" s="160">
        <v>150</v>
      </c>
      <c r="N171" s="320"/>
      <c r="O171" s="320"/>
      <c r="P171" s="1366">
        <v>150</v>
      </c>
      <c r="Q171" s="167"/>
      <c r="R171" s="81"/>
      <c r="S171" s="2243"/>
      <c r="T171" s="480"/>
      <c r="U171" s="1358"/>
      <c r="V171" s="472"/>
      <c r="W171" s="1368"/>
      <c r="X171" s="61"/>
    </row>
    <row r="172" spans="1:24" ht="13.5" customHeight="1" x14ac:dyDescent="0.2">
      <c r="A172" s="630"/>
      <c r="B172" s="636"/>
      <c r="C172" s="631"/>
      <c r="D172" s="632"/>
      <c r="E172" s="1832"/>
      <c r="F172" s="635"/>
      <c r="G172" s="687"/>
      <c r="H172" s="634"/>
      <c r="I172" s="2084"/>
      <c r="J172" s="90" t="s">
        <v>29</v>
      </c>
      <c r="K172" s="90"/>
      <c r="L172" s="90"/>
      <c r="M172" s="684"/>
      <c r="N172" s="201"/>
      <c r="O172" s="201"/>
      <c r="P172" s="74"/>
      <c r="Q172" s="160"/>
      <c r="R172" s="76"/>
      <c r="S172" s="1364" t="s">
        <v>182</v>
      </c>
      <c r="T172" s="1365">
        <v>20</v>
      </c>
      <c r="U172" s="734"/>
      <c r="V172" s="459"/>
      <c r="W172" s="370"/>
    </row>
    <row r="173" spans="1:24" ht="27.75" customHeight="1" x14ac:dyDescent="0.2">
      <c r="A173" s="630"/>
      <c r="B173" s="636"/>
      <c r="C173" s="631"/>
      <c r="D173" s="637"/>
      <c r="E173" s="1832"/>
      <c r="F173" s="635"/>
      <c r="G173" s="687"/>
      <c r="H173" s="647"/>
      <c r="I173" s="2084"/>
      <c r="J173" s="367" t="s">
        <v>74</v>
      </c>
      <c r="K173" s="366"/>
      <c r="L173" s="366">
        <v>23</v>
      </c>
      <c r="M173" s="695"/>
      <c r="N173" s="698"/>
      <c r="O173" s="698"/>
      <c r="P173" s="694"/>
      <c r="Q173" s="695"/>
      <c r="R173" s="366"/>
      <c r="S173" s="696" t="s">
        <v>293</v>
      </c>
      <c r="T173" s="697">
        <v>2</v>
      </c>
      <c r="U173" s="678"/>
      <c r="V173" s="472"/>
      <c r="W173" s="289"/>
    </row>
    <row r="174" spans="1:24" ht="15" customHeight="1" x14ac:dyDescent="0.2">
      <c r="A174" s="341"/>
      <c r="B174" s="392"/>
      <c r="C174" s="551"/>
      <c r="D174" s="540" t="s">
        <v>9</v>
      </c>
      <c r="E174" s="422" t="s">
        <v>70</v>
      </c>
      <c r="F174" s="484"/>
      <c r="G174" s="2106" t="s">
        <v>146</v>
      </c>
      <c r="H174" s="652"/>
      <c r="I174" s="660"/>
      <c r="J174" s="72" t="s">
        <v>112</v>
      </c>
      <c r="K174" s="159">
        <v>160.19999999999999</v>
      </c>
      <c r="L174" s="159">
        <v>160.19999999999999</v>
      </c>
      <c r="M174" s="106">
        <v>150</v>
      </c>
      <c r="N174" s="60">
        <v>150</v>
      </c>
      <c r="O174" s="60"/>
      <c r="P174" s="152"/>
      <c r="Q174" s="159">
        <v>150</v>
      </c>
      <c r="R174" s="68">
        <f>+N174</f>
        <v>150</v>
      </c>
      <c r="S174" s="428" t="s">
        <v>91</v>
      </c>
      <c r="T174" s="483" t="s">
        <v>117</v>
      </c>
      <c r="U174" s="18">
        <v>1</v>
      </c>
      <c r="V174" s="18">
        <v>1</v>
      </c>
      <c r="W174" s="303">
        <v>1</v>
      </c>
    </row>
    <row r="175" spans="1:24" ht="16.5" customHeight="1" x14ac:dyDescent="0.2">
      <c r="A175" s="341"/>
      <c r="B175" s="392"/>
      <c r="C175" s="551"/>
      <c r="D175" s="1260"/>
      <c r="E175" s="434"/>
      <c r="F175" s="175"/>
      <c r="G175" s="2109"/>
      <c r="H175" s="1260"/>
      <c r="I175" s="660"/>
      <c r="J175" s="70" t="s">
        <v>74</v>
      </c>
      <c r="K175" s="161"/>
      <c r="L175" s="161">
        <v>25</v>
      </c>
      <c r="M175" s="105"/>
      <c r="N175" s="51"/>
      <c r="O175" s="51"/>
      <c r="P175" s="151"/>
      <c r="Q175" s="161"/>
      <c r="R175" s="105"/>
      <c r="S175" s="297"/>
      <c r="T175" s="53"/>
      <c r="U175" s="22"/>
      <c r="V175" s="22"/>
      <c r="W175" s="216"/>
    </row>
    <row r="176" spans="1:24" ht="13.5" customHeight="1" x14ac:dyDescent="0.2">
      <c r="A176" s="1303"/>
      <c r="B176" s="1308"/>
      <c r="C176" s="1304"/>
      <c r="D176" s="1305" t="s">
        <v>32</v>
      </c>
      <c r="E176" s="1717" t="s">
        <v>131</v>
      </c>
      <c r="F176" s="1267"/>
      <c r="G176" s="2046" t="s">
        <v>147</v>
      </c>
      <c r="H176" s="826"/>
      <c r="I176" s="2049"/>
      <c r="J176" s="76" t="s">
        <v>81</v>
      </c>
      <c r="K176" s="159"/>
      <c r="L176" s="68"/>
      <c r="M176" s="106">
        <v>8.6</v>
      </c>
      <c r="N176" s="60">
        <v>8.6</v>
      </c>
      <c r="O176" s="787"/>
      <c r="P176" s="788"/>
      <c r="Q176" s="1268"/>
      <c r="R176" s="1268"/>
      <c r="S176" s="1676" t="s">
        <v>402</v>
      </c>
      <c r="T176" s="1680"/>
      <c r="U176" s="1680">
        <v>14</v>
      </c>
      <c r="V176" s="1680"/>
      <c r="W176" s="2034"/>
    </row>
    <row r="177" spans="1:23" ht="12" customHeight="1" x14ac:dyDescent="0.2">
      <c r="A177" s="1303"/>
      <c r="B177" s="1308"/>
      <c r="C177" s="1304"/>
      <c r="D177" s="1306"/>
      <c r="E177" s="1675"/>
      <c r="F177" s="1267"/>
      <c r="G177" s="2047"/>
      <c r="H177" s="826"/>
      <c r="I177" s="2049"/>
      <c r="J177" s="365"/>
      <c r="K177" s="610"/>
      <c r="L177" s="365"/>
      <c r="M177" s="611"/>
      <c r="N177" s="612"/>
      <c r="O177" s="612"/>
      <c r="P177" s="833"/>
      <c r="Q177" s="610"/>
      <c r="R177" s="365"/>
      <c r="S177" s="2050"/>
      <c r="T177" s="2033"/>
      <c r="U177" s="2033"/>
      <c r="V177" s="2033"/>
      <c r="W177" s="2035"/>
    </row>
    <row r="178" spans="1:23" ht="15.75" customHeight="1" x14ac:dyDescent="0.2">
      <c r="A178" s="1328"/>
      <c r="B178" s="1331"/>
      <c r="C178" s="1329"/>
      <c r="D178" s="1330"/>
      <c r="E178" s="1675"/>
      <c r="F178" s="1267"/>
      <c r="G178" s="2047"/>
      <c r="H178" s="826"/>
      <c r="I178" s="1332"/>
      <c r="J178" s="365"/>
      <c r="K178" s="610"/>
      <c r="L178" s="611"/>
      <c r="M178" s="611"/>
      <c r="N178" s="612"/>
      <c r="O178" s="612"/>
      <c r="P178" s="613"/>
      <c r="Q178" s="611"/>
      <c r="R178" s="611"/>
      <c r="S178" s="1338" t="s">
        <v>178</v>
      </c>
      <c r="T178" s="360">
        <v>240</v>
      </c>
      <c r="U178" s="202"/>
      <c r="V178" s="397"/>
      <c r="W178" s="209"/>
    </row>
    <row r="179" spans="1:23" ht="30" customHeight="1" x14ac:dyDescent="0.2">
      <c r="A179" s="1303"/>
      <c r="B179" s="1308"/>
      <c r="C179" s="1304"/>
      <c r="D179" s="1309"/>
      <c r="E179" s="2045"/>
      <c r="F179" s="1269"/>
      <c r="G179" s="2048"/>
      <c r="H179" s="617"/>
      <c r="I179" s="1270"/>
      <c r="J179" s="365" t="s">
        <v>29</v>
      </c>
      <c r="K179" s="610">
        <v>8.6</v>
      </c>
      <c r="L179" s="610">
        <v>8.6</v>
      </c>
      <c r="M179" s="105"/>
      <c r="N179" s="51"/>
      <c r="O179" s="792"/>
      <c r="P179" s="791"/>
      <c r="Q179" s="834"/>
      <c r="R179" s="834"/>
      <c r="S179" s="1272" t="s">
        <v>179</v>
      </c>
      <c r="T179" s="1271" t="s">
        <v>124</v>
      </c>
      <c r="U179" s="1271"/>
      <c r="V179" s="263"/>
      <c r="W179" s="261"/>
    </row>
    <row r="180" spans="1:23" ht="12" customHeight="1" x14ac:dyDescent="0.2">
      <c r="A180" s="341"/>
      <c r="B180" s="392"/>
      <c r="C180" s="551"/>
      <c r="D180" s="541" t="s">
        <v>37</v>
      </c>
      <c r="E180" s="1824" t="s">
        <v>121</v>
      </c>
      <c r="F180" s="384"/>
      <c r="G180" s="2095" t="s">
        <v>289</v>
      </c>
      <c r="H180" s="379" t="s">
        <v>41</v>
      </c>
      <c r="I180" s="2172"/>
      <c r="J180" s="68"/>
      <c r="K180" s="106"/>
      <c r="L180" s="106"/>
      <c r="M180" s="186"/>
      <c r="N180" s="486"/>
      <c r="O180" s="60"/>
      <c r="P180" s="153"/>
      <c r="Q180" s="106"/>
      <c r="R180" s="106"/>
      <c r="S180" s="1776"/>
      <c r="T180" s="2036"/>
      <c r="U180" s="2038"/>
      <c r="V180" s="2038"/>
      <c r="W180" s="2252"/>
    </row>
    <row r="181" spans="1:23" ht="14.25" customHeight="1" x14ac:dyDescent="0.2">
      <c r="A181" s="341"/>
      <c r="B181" s="392"/>
      <c r="C181" s="551"/>
      <c r="D181" s="541"/>
      <c r="E181" s="2100"/>
      <c r="F181" s="384"/>
      <c r="G181" s="2096"/>
      <c r="H181" s="379"/>
      <c r="I181" s="2248"/>
      <c r="J181" s="81"/>
      <c r="K181" s="181"/>
      <c r="L181" s="181"/>
      <c r="M181" s="181"/>
      <c r="N181" s="199"/>
      <c r="O181" s="199"/>
      <c r="P181" s="154"/>
      <c r="Q181" s="181"/>
      <c r="R181" s="181"/>
      <c r="S181" s="2249"/>
      <c r="T181" s="2037"/>
      <c r="U181" s="2039"/>
      <c r="V181" s="2254"/>
      <c r="W181" s="2253"/>
    </row>
    <row r="182" spans="1:23" ht="29.25" customHeight="1" x14ac:dyDescent="0.2">
      <c r="A182" s="419"/>
      <c r="B182" s="442"/>
      <c r="C182" s="551"/>
      <c r="D182" s="541"/>
      <c r="E182" s="451"/>
      <c r="F182" s="426"/>
      <c r="G182" s="2096"/>
      <c r="H182" s="425"/>
      <c r="I182" s="1114" t="s">
        <v>165</v>
      </c>
      <c r="J182" s="73" t="s">
        <v>74</v>
      </c>
      <c r="K182" s="168">
        <v>462.1</v>
      </c>
      <c r="L182" s="73">
        <f>+K182</f>
        <v>462.1</v>
      </c>
      <c r="M182" s="266">
        <f>476+12+30</f>
        <v>518</v>
      </c>
      <c r="N182" s="266">
        <f>476+12+30</f>
        <v>518</v>
      </c>
      <c r="O182" s="266"/>
      <c r="P182" s="707"/>
      <c r="Q182" s="103">
        <f>493+12</f>
        <v>505</v>
      </c>
      <c r="R182" s="103">
        <v>505</v>
      </c>
      <c r="S182" s="305" t="s">
        <v>204</v>
      </c>
      <c r="T182" s="59">
        <v>170</v>
      </c>
      <c r="U182" s="1263">
        <v>170</v>
      </c>
      <c r="V182" s="1263">
        <v>170</v>
      </c>
      <c r="W182" s="1264">
        <v>170</v>
      </c>
    </row>
    <row r="183" spans="1:23" ht="40.5" customHeight="1" x14ac:dyDescent="0.2">
      <c r="A183" s="341"/>
      <c r="B183" s="392"/>
      <c r="C183" s="551"/>
      <c r="D183" s="541"/>
      <c r="E183" s="382"/>
      <c r="F183" s="390"/>
      <c r="G183" s="2096"/>
      <c r="H183" s="379"/>
      <c r="I183" s="2060" t="s">
        <v>80</v>
      </c>
      <c r="J183" s="73" t="s">
        <v>74</v>
      </c>
      <c r="K183" s="168">
        <v>150</v>
      </c>
      <c r="L183" s="168">
        <v>150</v>
      </c>
      <c r="M183" s="168">
        <v>291</v>
      </c>
      <c r="N183" s="222"/>
      <c r="O183" s="222"/>
      <c r="P183" s="265">
        <v>291</v>
      </c>
      <c r="Q183" s="168"/>
      <c r="R183" s="168"/>
      <c r="S183" s="675" t="s">
        <v>199</v>
      </c>
      <c r="T183" s="578" t="s">
        <v>124</v>
      </c>
      <c r="U183" s="705" t="s">
        <v>124</v>
      </c>
      <c r="V183" s="705"/>
      <c r="W183" s="706"/>
    </row>
    <row r="184" spans="1:23" ht="30.75" customHeight="1" x14ac:dyDescent="0.2">
      <c r="A184" s="341"/>
      <c r="B184" s="392"/>
      <c r="C184" s="551"/>
      <c r="D184" s="541"/>
      <c r="E184" s="374"/>
      <c r="F184" s="390"/>
      <c r="G184" s="2096"/>
      <c r="H184" s="379"/>
      <c r="I184" s="2059"/>
      <c r="J184" s="76" t="s">
        <v>29</v>
      </c>
      <c r="K184" s="160">
        <v>50</v>
      </c>
      <c r="L184" s="90">
        <v>50</v>
      </c>
      <c r="M184" s="102"/>
      <c r="N184" s="201"/>
      <c r="O184" s="320"/>
      <c r="P184" s="150"/>
      <c r="Q184" s="160"/>
      <c r="R184" s="160"/>
      <c r="S184" s="703" t="s">
        <v>184</v>
      </c>
      <c r="T184" s="704" t="s">
        <v>124</v>
      </c>
      <c r="U184" s="223"/>
      <c r="V184" s="223"/>
      <c r="W184" s="32"/>
    </row>
    <row r="185" spans="1:23" ht="38.25" customHeight="1" x14ac:dyDescent="0.2">
      <c r="A185" s="641"/>
      <c r="B185" s="656"/>
      <c r="C185" s="645"/>
      <c r="D185" s="651"/>
      <c r="E185" s="655"/>
      <c r="F185" s="670"/>
      <c r="G185" s="364"/>
      <c r="H185" s="662"/>
      <c r="I185" s="660"/>
      <c r="J185" s="76" t="s">
        <v>74</v>
      </c>
      <c r="K185" s="102">
        <v>145</v>
      </c>
      <c r="L185" s="102">
        <v>145</v>
      </c>
      <c r="M185" s="102"/>
      <c r="N185" s="320"/>
      <c r="O185" s="320"/>
      <c r="P185" s="118"/>
      <c r="Q185" s="102"/>
      <c r="R185" s="76"/>
      <c r="S185" s="677" t="s">
        <v>236</v>
      </c>
      <c r="T185" s="700" t="s">
        <v>183</v>
      </c>
      <c r="U185" s="335"/>
      <c r="V185" s="335"/>
      <c r="W185" s="529"/>
    </row>
    <row r="186" spans="1:23" ht="42" customHeight="1" x14ac:dyDescent="0.2">
      <c r="A186" s="341"/>
      <c r="B186" s="392"/>
      <c r="C186" s="551"/>
      <c r="D186" s="444"/>
      <c r="E186" s="421"/>
      <c r="F186" s="140"/>
      <c r="G186" s="487"/>
      <c r="H186" s="446"/>
      <c r="I186" s="1262"/>
      <c r="J186" s="75"/>
      <c r="K186" s="161"/>
      <c r="L186" s="161"/>
      <c r="M186" s="105"/>
      <c r="N186" s="51"/>
      <c r="O186" s="51"/>
      <c r="P186" s="151"/>
      <c r="Q186" s="161"/>
      <c r="R186" s="161"/>
      <c r="S186" s="701" t="s">
        <v>248</v>
      </c>
      <c r="T186" s="702" t="s">
        <v>124</v>
      </c>
      <c r="U186" s="263"/>
      <c r="V186" s="485"/>
      <c r="W186" s="488"/>
    </row>
    <row r="187" spans="1:23" ht="24" customHeight="1" x14ac:dyDescent="0.2">
      <c r="A187" s="349"/>
      <c r="B187" s="393"/>
      <c r="C187" s="559"/>
      <c r="D187" s="541" t="s">
        <v>38</v>
      </c>
      <c r="E187" s="1824" t="s">
        <v>230</v>
      </c>
      <c r="F187" s="383"/>
      <c r="G187" s="2090" t="s">
        <v>148</v>
      </c>
      <c r="H187" s="1261">
        <v>6</v>
      </c>
      <c r="I187" s="2031"/>
      <c r="J187" s="68" t="s">
        <v>29</v>
      </c>
      <c r="K187" s="68">
        <v>90.1</v>
      </c>
      <c r="L187" s="68">
        <v>90.1</v>
      </c>
      <c r="M187" s="106">
        <v>90.1</v>
      </c>
      <c r="N187" s="60"/>
      <c r="O187" s="60"/>
      <c r="P187" s="118">
        <v>90.1</v>
      </c>
      <c r="Q187" s="102">
        <f>+P187</f>
        <v>90.1</v>
      </c>
      <c r="R187" s="102">
        <f>+Q187</f>
        <v>90.1</v>
      </c>
      <c r="S187" s="1850" t="s">
        <v>200</v>
      </c>
      <c r="T187" s="268">
        <v>19</v>
      </c>
      <c r="U187" s="844">
        <v>19</v>
      </c>
      <c r="V187" s="844">
        <v>19</v>
      </c>
      <c r="W187" s="845">
        <v>19</v>
      </c>
    </row>
    <row r="188" spans="1:23" ht="14.25" customHeight="1" x14ac:dyDescent="0.2">
      <c r="A188" s="349"/>
      <c r="B188" s="393"/>
      <c r="C188" s="559"/>
      <c r="D188" s="444"/>
      <c r="E188" s="1849"/>
      <c r="F188" s="141"/>
      <c r="G188" s="2091"/>
      <c r="H188" s="376"/>
      <c r="I188" s="2061"/>
      <c r="J188" s="75"/>
      <c r="K188" s="75"/>
      <c r="L188" s="75"/>
      <c r="M188" s="105"/>
      <c r="N188" s="51"/>
      <c r="O188" s="51"/>
      <c r="P188" s="151"/>
      <c r="Q188" s="161"/>
      <c r="R188" s="161"/>
      <c r="S188" s="1851"/>
      <c r="T188" s="846"/>
      <c r="U188" s="847"/>
      <c r="V188" s="847"/>
      <c r="W188" s="848"/>
    </row>
    <row r="189" spans="1:23" ht="18" customHeight="1" x14ac:dyDescent="0.2">
      <c r="A189" s="910"/>
      <c r="B189" s="912"/>
      <c r="C189" s="911"/>
      <c r="D189" s="915"/>
      <c r="E189" s="2088" t="s">
        <v>350</v>
      </c>
      <c r="F189" s="916"/>
      <c r="G189" s="917"/>
      <c r="H189" s="918"/>
      <c r="I189" s="2246" t="s">
        <v>351</v>
      </c>
      <c r="J189" s="365" t="s">
        <v>111</v>
      </c>
      <c r="K189" s="611">
        <v>11.9</v>
      </c>
      <c r="L189" s="611">
        <v>11.9</v>
      </c>
      <c r="M189" s="102"/>
      <c r="N189" s="60"/>
      <c r="O189" s="60"/>
      <c r="P189" s="153"/>
      <c r="Q189" s="106"/>
      <c r="R189" s="106"/>
      <c r="S189" s="838"/>
      <c r="T189" s="773"/>
      <c r="U189" s="772"/>
      <c r="V189" s="772"/>
      <c r="W189" s="914"/>
    </row>
    <row r="190" spans="1:23" ht="21" customHeight="1" x14ac:dyDescent="0.2">
      <c r="A190" s="910"/>
      <c r="B190" s="912"/>
      <c r="C190" s="911"/>
      <c r="D190" s="311"/>
      <c r="E190" s="2089"/>
      <c r="F190" s="919"/>
      <c r="G190" s="917"/>
      <c r="H190" s="920"/>
      <c r="I190" s="2247"/>
      <c r="J190" s="365"/>
      <c r="K190" s="611"/>
      <c r="L190" s="611"/>
      <c r="M190" s="102"/>
      <c r="N190" s="51"/>
      <c r="O190" s="51"/>
      <c r="P190" s="188"/>
      <c r="Q190" s="105"/>
      <c r="R190" s="105"/>
      <c r="S190" s="842"/>
      <c r="T190" s="779"/>
      <c r="U190" s="778"/>
      <c r="V190" s="778"/>
      <c r="W190" s="37"/>
    </row>
    <row r="191" spans="1:23" ht="30.75" customHeight="1" x14ac:dyDescent="0.2">
      <c r="A191" s="539"/>
      <c r="B191" s="543"/>
      <c r="C191" s="551"/>
      <c r="D191" s="565"/>
      <c r="E191" s="570" t="s">
        <v>129</v>
      </c>
      <c r="F191" s="571"/>
      <c r="G191" s="572" t="s">
        <v>161</v>
      </c>
      <c r="H191" s="573"/>
      <c r="I191" s="574"/>
      <c r="J191" s="575" t="s">
        <v>74</v>
      </c>
      <c r="K191" s="576">
        <v>48</v>
      </c>
      <c r="L191" s="576">
        <v>0</v>
      </c>
      <c r="M191" s="577"/>
      <c r="N191" s="792"/>
      <c r="O191" s="792"/>
      <c r="P191" s="791"/>
      <c r="Q191" s="834"/>
      <c r="R191" s="367"/>
      <c r="S191" s="362" t="s">
        <v>224</v>
      </c>
      <c r="T191" s="921">
        <v>100</v>
      </c>
      <c r="U191" s="913"/>
      <c r="V191" s="913"/>
      <c r="W191" s="211"/>
    </row>
    <row r="192" spans="1:23" ht="15.75" customHeight="1" thickBot="1" x14ac:dyDescent="0.25">
      <c r="A192" s="83"/>
      <c r="B192" s="347"/>
      <c r="C192" s="252"/>
      <c r="D192" s="402"/>
      <c r="E192" s="566"/>
      <c r="F192" s="567"/>
      <c r="G192" s="568"/>
      <c r="H192" s="252"/>
      <c r="I192" s="530"/>
      <c r="J192" s="174" t="s">
        <v>8</v>
      </c>
      <c r="K192" s="174">
        <f>SUM(K162:K191)</f>
        <v>1516.2</v>
      </c>
      <c r="L192" s="174">
        <f>SUM(L162:L191)</f>
        <v>1516.2</v>
      </c>
      <c r="M192" s="174">
        <f>SUM(M162:M188)</f>
        <v>1572.7</v>
      </c>
      <c r="N192" s="174">
        <f t="shared" ref="N192:R192" si="11">SUM(N162:N188)</f>
        <v>938.6</v>
      </c>
      <c r="O192" s="174">
        <f t="shared" si="11"/>
        <v>0</v>
      </c>
      <c r="P192" s="174">
        <f t="shared" si="11"/>
        <v>634.1</v>
      </c>
      <c r="Q192" s="174">
        <f t="shared" si="11"/>
        <v>1115.0999999999999</v>
      </c>
      <c r="R192" s="174">
        <f t="shared" si="11"/>
        <v>1115.0999999999999</v>
      </c>
      <c r="S192" s="569"/>
      <c r="T192" s="554"/>
      <c r="U192" s="555"/>
      <c r="V192" s="556"/>
      <c r="W192" s="557"/>
    </row>
    <row r="193" spans="1:24" ht="18" customHeight="1" x14ac:dyDescent="0.2">
      <c r="A193" s="1841" t="s">
        <v>7</v>
      </c>
      <c r="B193" s="1843" t="s">
        <v>32</v>
      </c>
      <c r="C193" s="1814" t="s">
        <v>9</v>
      </c>
      <c r="D193" s="2097"/>
      <c r="E193" s="1845" t="s">
        <v>372</v>
      </c>
      <c r="F193" s="1834" t="s">
        <v>82</v>
      </c>
      <c r="G193" s="2040" t="s">
        <v>162</v>
      </c>
      <c r="H193" s="1847" t="s">
        <v>60</v>
      </c>
      <c r="I193" s="2043" t="s">
        <v>69</v>
      </c>
      <c r="J193" s="115" t="s">
        <v>29</v>
      </c>
      <c r="K193" s="527">
        <v>150</v>
      </c>
      <c r="L193" s="527">
        <v>150</v>
      </c>
      <c r="M193" s="308">
        <v>112.6</v>
      </c>
      <c r="N193" s="250">
        <v>112.6</v>
      </c>
      <c r="O193" s="250"/>
      <c r="P193" s="309"/>
      <c r="Q193" s="253">
        <v>112.6</v>
      </c>
      <c r="R193" s="308">
        <v>112.6</v>
      </c>
      <c r="S193" s="292" t="s">
        <v>73</v>
      </c>
      <c r="T193" s="254">
        <v>18</v>
      </c>
      <c r="U193" s="391">
        <v>18</v>
      </c>
      <c r="V193" s="391">
        <v>18</v>
      </c>
      <c r="W193" s="256">
        <v>18</v>
      </c>
    </row>
    <row r="194" spans="1:24" ht="18" customHeight="1" x14ac:dyDescent="0.2">
      <c r="A194" s="1714"/>
      <c r="B194" s="1715"/>
      <c r="C194" s="1815"/>
      <c r="D194" s="2098"/>
      <c r="E194" s="1824"/>
      <c r="F194" s="1835"/>
      <c r="G194" s="2041"/>
      <c r="H194" s="1738"/>
      <c r="I194" s="2031"/>
      <c r="J194" s="88" t="s">
        <v>66</v>
      </c>
      <c r="K194" s="169"/>
      <c r="L194" s="169"/>
      <c r="M194" s="184">
        <f>P194</f>
        <v>93</v>
      </c>
      <c r="N194" s="198"/>
      <c r="O194" s="198"/>
      <c r="P194" s="155">
        <v>93</v>
      </c>
      <c r="Q194" s="69"/>
      <c r="R194" s="184"/>
      <c r="S194" s="1178" t="s">
        <v>92</v>
      </c>
      <c r="T194" s="202">
        <v>5</v>
      </c>
      <c r="U194" s="397">
        <v>7</v>
      </c>
      <c r="V194" s="397">
        <v>7</v>
      </c>
      <c r="W194" s="209">
        <v>7</v>
      </c>
      <c r="X194" s="61"/>
    </row>
    <row r="195" spans="1:24" ht="18.75" customHeight="1" thickBot="1" x14ac:dyDescent="0.25">
      <c r="A195" s="1842"/>
      <c r="B195" s="1844"/>
      <c r="C195" s="1816"/>
      <c r="D195" s="2099"/>
      <c r="E195" s="1846"/>
      <c r="F195" s="1836"/>
      <c r="G195" s="2042"/>
      <c r="H195" s="1848"/>
      <c r="I195" s="2085"/>
      <c r="J195" s="108" t="s">
        <v>8</v>
      </c>
      <c r="K195" s="187">
        <f t="shared" ref="K195:R195" si="12">SUM(K193:K194)</f>
        <v>150</v>
      </c>
      <c r="L195" s="187">
        <f t="shared" si="12"/>
        <v>150</v>
      </c>
      <c r="M195" s="187">
        <f>SUM(M193:M194)</f>
        <v>205.6</v>
      </c>
      <c r="N195" s="187">
        <f t="shared" si="12"/>
        <v>112.6</v>
      </c>
      <c r="O195" s="187">
        <f t="shared" si="12"/>
        <v>0</v>
      </c>
      <c r="P195" s="187">
        <f t="shared" si="12"/>
        <v>93</v>
      </c>
      <c r="Q195" s="187">
        <f t="shared" si="12"/>
        <v>112.6</v>
      </c>
      <c r="R195" s="291">
        <f t="shared" si="12"/>
        <v>112.6</v>
      </c>
      <c r="S195" s="1040"/>
      <c r="T195" s="255"/>
      <c r="U195" s="258"/>
      <c r="V195" s="258"/>
      <c r="W195" s="257"/>
    </row>
    <row r="196" spans="1:24" ht="19.5" customHeight="1" x14ac:dyDescent="0.2">
      <c r="A196" s="1185" t="s">
        <v>7</v>
      </c>
      <c r="B196" s="1243" t="s">
        <v>32</v>
      </c>
      <c r="C196" s="1244" t="s">
        <v>32</v>
      </c>
      <c r="D196" s="1184"/>
      <c r="E196" s="1673" t="s">
        <v>272</v>
      </c>
      <c r="F196" s="1251" t="s">
        <v>51</v>
      </c>
      <c r="G196" s="1245"/>
      <c r="H196" s="1176"/>
      <c r="I196" s="1246"/>
      <c r="J196" s="971"/>
      <c r="K196" s="1247"/>
      <c r="L196" s="1247"/>
      <c r="M196" s="1247"/>
      <c r="N196" s="1175"/>
      <c r="O196" s="1248"/>
      <c r="P196" s="1249"/>
      <c r="Q196" s="1247"/>
      <c r="R196" s="1247"/>
      <c r="S196" s="1250"/>
      <c r="T196" s="318"/>
      <c r="U196" s="250"/>
      <c r="V196" s="250"/>
      <c r="W196" s="528"/>
    </row>
    <row r="197" spans="1:24" ht="20.25" customHeight="1" x14ac:dyDescent="0.2">
      <c r="A197" s="1168"/>
      <c r="B197" s="1169"/>
      <c r="C197" s="1166"/>
      <c r="D197" s="1163"/>
      <c r="E197" s="1865"/>
      <c r="F197" s="903"/>
      <c r="G197" s="904"/>
      <c r="H197" s="1189"/>
      <c r="I197" s="905"/>
      <c r="J197" s="900"/>
      <c r="K197" s="901"/>
      <c r="L197" s="901"/>
      <c r="M197" s="901"/>
      <c r="N197" s="1164"/>
      <c r="O197" s="902"/>
      <c r="P197" s="321"/>
      <c r="Q197" s="901"/>
      <c r="R197" s="901"/>
      <c r="S197" s="1179"/>
      <c r="T197" s="50"/>
      <c r="U197" s="50"/>
      <c r="V197" s="51"/>
      <c r="W197" s="232"/>
    </row>
    <row r="198" spans="1:24" ht="24.75" customHeight="1" x14ac:dyDescent="0.2">
      <c r="A198" s="1826"/>
      <c r="B198" s="1860"/>
      <c r="C198" s="2071"/>
      <c r="D198" s="1162" t="s">
        <v>7</v>
      </c>
      <c r="E198" s="1823" t="s">
        <v>373</v>
      </c>
      <c r="F198" s="1853" t="s">
        <v>102</v>
      </c>
      <c r="G198" s="2238" t="s">
        <v>290</v>
      </c>
      <c r="H198" s="1171">
        <v>5</v>
      </c>
      <c r="I198" s="2031" t="s">
        <v>263</v>
      </c>
      <c r="J198" s="76" t="s">
        <v>48</v>
      </c>
      <c r="K198" s="76">
        <v>361</v>
      </c>
      <c r="L198" s="76">
        <v>361</v>
      </c>
      <c r="M198" s="102">
        <v>342</v>
      </c>
      <c r="N198" s="320">
        <v>66.8</v>
      </c>
      <c r="O198" s="320">
        <v>35.700000000000003</v>
      </c>
      <c r="P198" s="118">
        <v>275.2</v>
      </c>
      <c r="Q198" s="76">
        <v>234</v>
      </c>
      <c r="R198" s="76">
        <v>234</v>
      </c>
      <c r="S198" s="418" t="s">
        <v>189</v>
      </c>
      <c r="T198" s="369"/>
      <c r="U198" s="899" t="s">
        <v>190</v>
      </c>
      <c r="V198" s="369">
        <v>100</v>
      </c>
      <c r="W198" s="217"/>
    </row>
    <row r="199" spans="1:24" ht="26.25" customHeight="1" x14ac:dyDescent="0.2">
      <c r="A199" s="1826"/>
      <c r="B199" s="1860"/>
      <c r="C199" s="2071"/>
      <c r="D199" s="1162"/>
      <c r="E199" s="1866"/>
      <c r="F199" s="1868"/>
      <c r="G199" s="2239"/>
      <c r="H199" s="1177"/>
      <c r="I199" s="2031"/>
      <c r="J199" s="76" t="s">
        <v>29</v>
      </c>
      <c r="K199" s="76">
        <v>150</v>
      </c>
      <c r="L199" s="76">
        <v>150</v>
      </c>
      <c r="M199" s="118">
        <f>164-4</f>
        <v>160</v>
      </c>
      <c r="N199" s="320"/>
      <c r="O199" s="320"/>
      <c r="P199" s="118">
        <f>164-4</f>
        <v>160</v>
      </c>
      <c r="Q199" s="76">
        <f>314+4</f>
        <v>318</v>
      </c>
      <c r="R199" s="76"/>
      <c r="S199" s="271" t="s">
        <v>352</v>
      </c>
      <c r="T199" s="31"/>
      <c r="U199" s="223">
        <v>1</v>
      </c>
      <c r="V199" s="38"/>
      <c r="W199" s="737"/>
    </row>
    <row r="200" spans="1:24" ht="17.25" customHeight="1" x14ac:dyDescent="0.2">
      <c r="A200" s="1826"/>
      <c r="B200" s="1860"/>
      <c r="C200" s="2071"/>
      <c r="D200" s="1162"/>
      <c r="E200" s="1866"/>
      <c r="F200" s="1868"/>
      <c r="G200" s="2239"/>
      <c r="H200" s="1177"/>
      <c r="I200" s="2031"/>
      <c r="J200" s="76" t="s">
        <v>66</v>
      </c>
      <c r="K200" s="76"/>
      <c r="L200" s="76"/>
      <c r="M200" s="118">
        <v>150</v>
      </c>
      <c r="N200" s="320"/>
      <c r="O200" s="320"/>
      <c r="P200" s="118">
        <v>150</v>
      </c>
      <c r="Q200" s="76"/>
      <c r="R200" s="76"/>
      <c r="S200" s="271" t="s">
        <v>175</v>
      </c>
      <c r="T200" s="926">
        <v>1</v>
      </c>
      <c r="U200" s="272" t="s">
        <v>331</v>
      </c>
      <c r="V200" s="736">
        <v>2</v>
      </c>
      <c r="W200" s="39"/>
    </row>
    <row r="201" spans="1:24" ht="26.25" customHeight="1" x14ac:dyDescent="0.2">
      <c r="A201" s="1826"/>
      <c r="B201" s="1860"/>
      <c r="C201" s="2071"/>
      <c r="D201" s="1162"/>
      <c r="E201" s="1866"/>
      <c r="F201" s="1868"/>
      <c r="G201" s="2239"/>
      <c r="H201" s="1177"/>
      <c r="I201" s="2031"/>
      <c r="J201" s="76"/>
      <c r="K201" s="76"/>
      <c r="L201" s="76"/>
      <c r="M201" s="118"/>
      <c r="N201" s="320"/>
      <c r="O201" s="320"/>
      <c r="P201" s="118"/>
      <c r="Q201" s="76"/>
      <c r="R201" s="76"/>
      <c r="S201" s="740" t="s">
        <v>353</v>
      </c>
      <c r="T201" s="678">
        <v>2</v>
      </c>
      <c r="U201" s="531"/>
      <c r="V201" s="65"/>
      <c r="W201" s="29"/>
    </row>
    <row r="202" spans="1:24" ht="18" customHeight="1" x14ac:dyDescent="0.2">
      <c r="A202" s="1826"/>
      <c r="B202" s="1860"/>
      <c r="C202" s="2071"/>
      <c r="D202" s="1163"/>
      <c r="E202" s="1867"/>
      <c r="F202" s="1157"/>
      <c r="G202" s="2240"/>
      <c r="H202" s="1189"/>
      <c r="I202" s="2031"/>
      <c r="J202" s="232"/>
      <c r="K202" s="75"/>
      <c r="L202" s="75"/>
      <c r="M202" s="188"/>
      <c r="N202" s="51"/>
      <c r="O202" s="51"/>
      <c r="P202" s="188"/>
      <c r="Q202" s="75"/>
      <c r="R202" s="75"/>
      <c r="S202" s="624" t="s">
        <v>222</v>
      </c>
      <c r="T202" s="739">
        <v>1</v>
      </c>
      <c r="U202" s="58"/>
      <c r="V202" s="53"/>
      <c r="W202" s="738"/>
    </row>
    <row r="203" spans="1:24" ht="19.5" customHeight="1" x14ac:dyDescent="0.2">
      <c r="A203" s="1826"/>
      <c r="B203" s="1860"/>
      <c r="C203" s="2071"/>
      <c r="D203" s="1162" t="s">
        <v>9</v>
      </c>
      <c r="E203" s="1756" t="s">
        <v>345</v>
      </c>
      <c r="F203" s="1853" t="s">
        <v>176</v>
      </c>
      <c r="G203" s="2238" t="s">
        <v>291</v>
      </c>
      <c r="H203" s="1171">
        <v>5</v>
      </c>
      <c r="I203" s="2031"/>
      <c r="J203" s="76" t="s">
        <v>29</v>
      </c>
      <c r="K203" s="76"/>
      <c r="L203" s="76">
        <v>1.5</v>
      </c>
      <c r="M203" s="102">
        <v>15</v>
      </c>
      <c r="N203" s="320">
        <v>15</v>
      </c>
      <c r="O203" s="320">
        <v>3.8</v>
      </c>
      <c r="P203" s="49"/>
      <c r="Q203" s="150">
        <v>44.5</v>
      </c>
      <c r="R203" s="76">
        <v>5</v>
      </c>
      <c r="S203" s="614" t="s">
        <v>205</v>
      </c>
      <c r="T203" s="734">
        <v>1</v>
      </c>
      <c r="U203" s="397"/>
      <c r="V203" s="202"/>
      <c r="W203" s="370"/>
    </row>
    <row r="204" spans="1:24" ht="18.75" customHeight="1" x14ac:dyDescent="0.2">
      <c r="A204" s="1826"/>
      <c r="B204" s="1860"/>
      <c r="C204" s="2071"/>
      <c r="D204" s="1162"/>
      <c r="E204" s="1861"/>
      <c r="F204" s="1863"/>
      <c r="G204" s="2239"/>
      <c r="H204" s="1177"/>
      <c r="I204" s="2031"/>
      <c r="J204" s="76" t="s">
        <v>48</v>
      </c>
      <c r="K204" s="76"/>
      <c r="L204" s="76">
        <v>13.5</v>
      </c>
      <c r="M204" s="102">
        <v>135</v>
      </c>
      <c r="N204" s="320">
        <v>135</v>
      </c>
      <c r="O204" s="320"/>
      <c r="P204" s="49"/>
      <c r="Q204" s="74">
        <v>400.1</v>
      </c>
      <c r="R204" s="76">
        <v>45</v>
      </c>
      <c r="S204" s="271" t="s">
        <v>252</v>
      </c>
      <c r="T204" s="31"/>
      <c r="U204" s="223">
        <v>1</v>
      </c>
      <c r="V204" s="223"/>
      <c r="W204" s="32"/>
    </row>
    <row r="205" spans="1:24" ht="32.25" customHeight="1" x14ac:dyDescent="0.2">
      <c r="A205" s="490"/>
      <c r="B205" s="1169"/>
      <c r="C205" s="598"/>
      <c r="D205" s="1162"/>
      <c r="E205" s="1861"/>
      <c r="F205" s="2062"/>
      <c r="G205" s="1773"/>
      <c r="H205" s="1177"/>
      <c r="I205" s="1313"/>
      <c r="J205" s="76"/>
      <c r="K205" s="76"/>
      <c r="L205" s="76"/>
      <c r="M205" s="188"/>
      <c r="N205" s="51"/>
      <c r="O205" s="51"/>
      <c r="P205" s="52"/>
      <c r="Q205" s="232"/>
      <c r="R205" s="75"/>
      <c r="S205" s="271" t="s">
        <v>346</v>
      </c>
      <c r="T205" s="31"/>
      <c r="U205" s="223"/>
      <c r="V205" s="223">
        <v>1</v>
      </c>
      <c r="W205" s="32"/>
    </row>
    <row r="206" spans="1:24" ht="14.25" customHeight="1" x14ac:dyDescent="0.2">
      <c r="A206" s="1714"/>
      <c r="B206" s="1715"/>
      <c r="C206" s="2071"/>
      <c r="D206" s="2236" t="s">
        <v>32</v>
      </c>
      <c r="E206" s="1754" t="s">
        <v>243</v>
      </c>
      <c r="F206" s="1853" t="s">
        <v>176</v>
      </c>
      <c r="G206" s="2217" t="s">
        <v>292</v>
      </c>
      <c r="H206" s="2063">
        <v>5</v>
      </c>
      <c r="I206" s="2031"/>
      <c r="J206" s="270" t="s">
        <v>29</v>
      </c>
      <c r="K206" s="159"/>
      <c r="L206" s="159"/>
      <c r="M206" s="106">
        <v>18.100000000000001</v>
      </c>
      <c r="N206" s="60"/>
      <c r="O206" s="60"/>
      <c r="P206" s="153">
        <v>18.100000000000001</v>
      </c>
      <c r="Q206" s="68"/>
      <c r="R206" s="106"/>
      <c r="S206" s="606" t="s">
        <v>205</v>
      </c>
      <c r="T206" s="1181"/>
      <c r="U206" s="1181">
        <v>1</v>
      </c>
      <c r="V206" s="1182"/>
      <c r="W206" s="607"/>
    </row>
    <row r="207" spans="1:24" ht="13.5" customHeight="1" x14ac:dyDescent="0.2">
      <c r="A207" s="1714"/>
      <c r="B207" s="1715"/>
      <c r="C207" s="2071"/>
      <c r="D207" s="2101"/>
      <c r="E207" s="1861"/>
      <c r="F207" s="1868"/>
      <c r="G207" s="2041"/>
      <c r="H207" s="1859"/>
      <c r="I207" s="2031"/>
      <c r="J207" s="76" t="s">
        <v>48</v>
      </c>
      <c r="K207" s="160"/>
      <c r="L207" s="160"/>
      <c r="M207" s="102">
        <v>102.5</v>
      </c>
      <c r="N207" s="320"/>
      <c r="O207" s="320"/>
      <c r="P207" s="118">
        <v>102.5</v>
      </c>
      <c r="Q207" s="76"/>
      <c r="R207" s="102"/>
      <c r="S207" s="418" t="s">
        <v>347</v>
      </c>
      <c r="T207" s="596"/>
      <c r="U207" s="596">
        <v>6</v>
      </c>
      <c r="V207" s="597"/>
      <c r="W207" s="370"/>
    </row>
    <row r="208" spans="1:24" ht="11.25" customHeight="1" x14ac:dyDescent="0.2">
      <c r="A208" s="1714"/>
      <c r="B208" s="1715"/>
      <c r="C208" s="2071"/>
      <c r="D208" s="2102"/>
      <c r="E208" s="1870"/>
      <c r="F208" s="1869"/>
      <c r="G208" s="2237"/>
      <c r="H208" s="2064"/>
      <c r="I208" s="2031"/>
      <c r="J208" s="88"/>
      <c r="K208" s="169"/>
      <c r="L208" s="169"/>
      <c r="M208" s="184"/>
      <c r="N208" s="198"/>
      <c r="O208" s="288"/>
      <c r="P208" s="155"/>
      <c r="Q208" s="184"/>
      <c r="R208" s="184"/>
      <c r="S208" s="24"/>
      <c r="T208" s="204"/>
      <c r="U208" s="204"/>
      <c r="V208" s="64"/>
      <c r="W208" s="26"/>
    </row>
    <row r="209" spans="1:23" ht="26.25" customHeight="1" x14ac:dyDescent="0.2">
      <c r="A209" s="1315"/>
      <c r="B209" s="1316"/>
      <c r="C209" s="1314"/>
      <c r="D209" s="1312" t="s">
        <v>37</v>
      </c>
      <c r="E209" s="1756" t="s">
        <v>399</v>
      </c>
      <c r="F209" s="1920" t="s">
        <v>438</v>
      </c>
      <c r="G209" s="1319"/>
      <c r="H209" s="1320">
        <v>5</v>
      </c>
      <c r="I209" s="2031"/>
      <c r="J209" s="76" t="s">
        <v>29</v>
      </c>
      <c r="K209" s="102"/>
      <c r="L209" s="102"/>
      <c r="M209" s="102">
        <v>4</v>
      </c>
      <c r="N209" s="320"/>
      <c r="O209" s="150"/>
      <c r="P209" s="118">
        <v>4</v>
      </c>
      <c r="Q209" s="102">
        <v>50</v>
      </c>
      <c r="R209" s="102">
        <v>150</v>
      </c>
      <c r="S209" s="1321" t="s">
        <v>401</v>
      </c>
      <c r="T209" s="48"/>
      <c r="U209" s="44" t="s">
        <v>60</v>
      </c>
      <c r="V209" s="44"/>
      <c r="W209" s="278"/>
    </row>
    <row r="210" spans="1:23" ht="15.75" customHeight="1" x14ac:dyDescent="0.2">
      <c r="A210" s="1315"/>
      <c r="B210" s="1316"/>
      <c r="C210" s="1314"/>
      <c r="D210" s="1312"/>
      <c r="E210" s="1756"/>
      <c r="F210" s="2245"/>
      <c r="G210" s="1319"/>
      <c r="H210" s="1320"/>
      <c r="I210" s="2031"/>
      <c r="J210" s="76" t="s">
        <v>48</v>
      </c>
      <c r="K210" s="102"/>
      <c r="L210" s="102"/>
      <c r="M210" s="102"/>
      <c r="N210" s="320"/>
      <c r="O210" s="150"/>
      <c r="P210" s="118"/>
      <c r="Q210" s="102"/>
      <c r="R210" s="102">
        <v>850</v>
      </c>
      <c r="S210" s="305" t="s">
        <v>104</v>
      </c>
      <c r="T210" s="889"/>
      <c r="U210" s="982"/>
      <c r="V210" s="267" t="s">
        <v>60</v>
      </c>
      <c r="W210" s="1337"/>
    </row>
    <row r="211" spans="1:23" ht="16.5" customHeight="1" x14ac:dyDescent="0.2">
      <c r="A211" s="1315"/>
      <c r="B211" s="1316"/>
      <c r="C211" s="1314"/>
      <c r="D211" s="1312"/>
      <c r="E211" s="1861"/>
      <c r="F211" s="1334"/>
      <c r="G211" s="1319"/>
      <c r="H211" s="1312"/>
      <c r="I211" s="2031"/>
      <c r="J211" s="76"/>
      <c r="K211" s="102"/>
      <c r="L211" s="102"/>
      <c r="M211" s="102"/>
      <c r="N211" s="320"/>
      <c r="O211" s="150"/>
      <c r="P211" s="118"/>
      <c r="Q211" s="102"/>
      <c r="R211" s="102"/>
      <c r="S211" s="1321" t="s">
        <v>400</v>
      </c>
      <c r="T211" s="48"/>
      <c r="U211" s="275"/>
      <c r="V211" s="44"/>
      <c r="W211" s="278" t="s">
        <v>403</v>
      </c>
    </row>
    <row r="212" spans="1:23" ht="33.75" customHeight="1" x14ac:dyDescent="0.2">
      <c r="A212" s="1277"/>
      <c r="B212" s="1278"/>
      <c r="C212" s="1279"/>
      <c r="D212" s="1161" t="s">
        <v>38</v>
      </c>
      <c r="E212" s="1282" t="s">
        <v>186</v>
      </c>
      <c r="F212" s="1281" t="s">
        <v>262</v>
      </c>
      <c r="G212" s="1280" t="s">
        <v>149</v>
      </c>
      <c r="H212" s="908" t="s">
        <v>41</v>
      </c>
      <c r="I212" s="1317" t="s">
        <v>348</v>
      </c>
      <c r="J212" s="906" t="s">
        <v>81</v>
      </c>
      <c r="K212" s="906">
        <v>24.2</v>
      </c>
      <c r="L212" s="906">
        <v>24.2</v>
      </c>
      <c r="M212" s="475">
        <v>24.2</v>
      </c>
      <c r="N212" s="476"/>
      <c r="O212" s="476"/>
      <c r="P212" s="907">
        <v>24.2</v>
      </c>
      <c r="Q212" s="906"/>
      <c r="R212" s="1297"/>
      <c r="S212" s="85" t="s">
        <v>93</v>
      </c>
      <c r="T212" s="30">
        <v>1</v>
      </c>
      <c r="U212" s="517">
        <v>1</v>
      </c>
      <c r="V212" s="1289"/>
      <c r="W212" s="1290"/>
    </row>
    <row r="213" spans="1:23" ht="33.75" customHeight="1" x14ac:dyDescent="0.2">
      <c r="A213" s="1291"/>
      <c r="B213" s="1292"/>
      <c r="C213" s="1311"/>
      <c r="D213" s="1335" t="s">
        <v>39</v>
      </c>
      <c r="E213" s="1293" t="s">
        <v>397</v>
      </c>
      <c r="F213" s="1294" t="s">
        <v>176</v>
      </c>
      <c r="G213" s="1336" t="s">
        <v>149</v>
      </c>
      <c r="H213" s="969" t="s">
        <v>41</v>
      </c>
      <c r="I213" s="1318"/>
      <c r="J213" s="1297" t="s">
        <v>81</v>
      </c>
      <c r="K213" s="1297"/>
      <c r="L213" s="1297"/>
      <c r="M213" s="1298">
        <v>4</v>
      </c>
      <c r="N213" s="1299">
        <v>4</v>
      </c>
      <c r="O213" s="1299"/>
      <c r="P213" s="1300"/>
      <c r="Q213" s="1297"/>
      <c r="R213" s="1297"/>
      <c r="S213" s="1301" t="s">
        <v>398</v>
      </c>
      <c r="T213" s="30"/>
      <c r="U213" s="30">
        <v>5</v>
      </c>
      <c r="V213" s="207"/>
      <c r="W213" s="1302"/>
    </row>
    <row r="214" spans="1:23" ht="18" customHeight="1" x14ac:dyDescent="0.2">
      <c r="A214" s="1714"/>
      <c r="B214" s="1715"/>
      <c r="C214" s="2071"/>
      <c r="D214" s="2101"/>
      <c r="E214" s="2052" t="s">
        <v>264</v>
      </c>
      <c r="F214" s="1333"/>
      <c r="G214" s="608"/>
      <c r="H214" s="2067">
        <v>5</v>
      </c>
      <c r="I214" s="2027" t="s">
        <v>263</v>
      </c>
      <c r="J214" s="609" t="s">
        <v>48</v>
      </c>
      <c r="K214" s="610"/>
      <c r="L214" s="610"/>
      <c r="M214" s="611"/>
      <c r="N214" s="612"/>
      <c r="O214" s="612"/>
      <c r="P214" s="613"/>
      <c r="Q214" s="365"/>
      <c r="R214" s="611"/>
      <c r="S214" s="614" t="s">
        <v>205</v>
      </c>
      <c r="T214" s="615">
        <v>1</v>
      </c>
      <c r="U214" s="616"/>
      <c r="V214" s="597"/>
      <c r="W214" s="482"/>
    </row>
    <row r="215" spans="1:23" ht="21.75" customHeight="1" x14ac:dyDescent="0.2">
      <c r="A215" s="1714"/>
      <c r="B215" s="1715"/>
      <c r="C215" s="2071"/>
      <c r="D215" s="2102"/>
      <c r="E215" s="2053"/>
      <c r="F215" s="898"/>
      <c r="G215" s="617"/>
      <c r="H215" s="2068"/>
      <c r="I215" s="2028"/>
      <c r="J215" s="618"/>
      <c r="K215" s="619"/>
      <c r="L215" s="619"/>
      <c r="M215" s="620"/>
      <c r="N215" s="621"/>
      <c r="O215" s="621"/>
      <c r="P215" s="622"/>
      <c r="Q215" s="623"/>
      <c r="R215" s="620"/>
      <c r="S215" s="624"/>
      <c r="T215" s="625"/>
      <c r="U215" s="361"/>
      <c r="V215" s="64"/>
      <c r="W215" s="26"/>
    </row>
    <row r="216" spans="1:23" ht="14.25" customHeight="1" thickBot="1" x14ac:dyDescent="0.25">
      <c r="A216" s="83"/>
      <c r="B216" s="1174"/>
      <c r="C216" s="599"/>
      <c r="D216" s="599"/>
      <c r="E216" s="600"/>
      <c r="F216" s="601"/>
      <c r="G216" s="546"/>
      <c r="H216" s="599"/>
      <c r="I216" s="602"/>
      <c r="J216" s="174" t="s">
        <v>8</v>
      </c>
      <c r="K216" s="187">
        <f t="shared" ref="K216:R216" si="13">SUM(K198:K215)</f>
        <v>535.20000000000005</v>
      </c>
      <c r="L216" s="187">
        <f t="shared" si="13"/>
        <v>550.20000000000005</v>
      </c>
      <c r="M216" s="187">
        <f t="shared" si="13"/>
        <v>954.8</v>
      </c>
      <c r="N216" s="187">
        <f t="shared" si="13"/>
        <v>220.8</v>
      </c>
      <c r="O216" s="187">
        <f t="shared" si="13"/>
        <v>39.5</v>
      </c>
      <c r="P216" s="187">
        <f t="shared" si="13"/>
        <v>734</v>
      </c>
      <c r="Q216" s="187">
        <f t="shared" si="13"/>
        <v>1046.5999999999999</v>
      </c>
      <c r="R216" s="187">
        <f t="shared" si="13"/>
        <v>1284</v>
      </c>
      <c r="S216" s="603"/>
      <c r="T216" s="605"/>
      <c r="U216" s="605"/>
      <c r="V216" s="605"/>
      <c r="W216" s="604"/>
    </row>
    <row r="217" spans="1:23" ht="14.25" customHeight="1" thickBot="1" x14ac:dyDescent="0.25">
      <c r="A217" s="109" t="s">
        <v>7</v>
      </c>
      <c r="B217" s="95" t="s">
        <v>32</v>
      </c>
      <c r="C217" s="1800" t="s">
        <v>10</v>
      </c>
      <c r="D217" s="1800"/>
      <c r="E217" s="1800"/>
      <c r="F217" s="1800"/>
      <c r="G217" s="1800"/>
      <c r="H217" s="1800"/>
      <c r="I217" s="1800"/>
      <c r="J217" s="1801"/>
      <c r="K217" s="298">
        <f t="shared" ref="K217:R217" si="14">K216+K195+K192</f>
        <v>2201.4</v>
      </c>
      <c r="L217" s="298">
        <f t="shared" si="14"/>
        <v>2216.4</v>
      </c>
      <c r="M217" s="298">
        <f t="shared" si="14"/>
        <v>2733.1</v>
      </c>
      <c r="N217" s="298">
        <f t="shared" si="14"/>
        <v>1272</v>
      </c>
      <c r="O217" s="298">
        <f t="shared" si="14"/>
        <v>39.5</v>
      </c>
      <c r="P217" s="298">
        <f t="shared" si="14"/>
        <v>1461.1</v>
      </c>
      <c r="Q217" s="298">
        <f t="shared" si="14"/>
        <v>2274.3000000000002</v>
      </c>
      <c r="R217" s="177">
        <f t="shared" si="14"/>
        <v>2511.6999999999998</v>
      </c>
      <c r="S217" s="1855"/>
      <c r="T217" s="1855"/>
      <c r="U217" s="1855"/>
      <c r="V217" s="1855"/>
      <c r="W217" s="1856"/>
    </row>
    <row r="218" spans="1:23" ht="14.25" customHeight="1" thickBot="1" x14ac:dyDescent="0.25">
      <c r="A218" s="94" t="s">
        <v>7</v>
      </c>
      <c r="B218" s="95" t="s">
        <v>37</v>
      </c>
      <c r="C218" s="1804" t="s">
        <v>271</v>
      </c>
      <c r="D218" s="1839"/>
      <c r="E218" s="1839"/>
      <c r="F218" s="1839"/>
      <c r="G218" s="1839"/>
      <c r="H218" s="1839"/>
      <c r="I218" s="1839"/>
      <c r="J218" s="1839"/>
      <c r="K218" s="1839"/>
      <c r="L218" s="1839"/>
      <c r="M218" s="1839"/>
      <c r="N218" s="1839"/>
      <c r="O218" s="1839"/>
      <c r="P218" s="1839"/>
      <c r="Q218" s="1839"/>
      <c r="R218" s="1839"/>
      <c r="S218" s="1839"/>
      <c r="T218" s="1839"/>
      <c r="U218" s="1839"/>
      <c r="V218" s="1839"/>
      <c r="W218" s="1840"/>
    </row>
    <row r="219" spans="1:23" ht="31.5" customHeight="1" x14ac:dyDescent="0.2">
      <c r="A219" s="344" t="s">
        <v>7</v>
      </c>
      <c r="B219" s="346" t="s">
        <v>37</v>
      </c>
      <c r="C219" s="564" t="s">
        <v>7</v>
      </c>
      <c r="D219" s="116"/>
      <c r="E219" s="142" t="s">
        <v>119</v>
      </c>
      <c r="F219" s="158"/>
      <c r="G219" s="125"/>
      <c r="H219" s="348"/>
      <c r="I219" s="686"/>
      <c r="J219" s="110"/>
      <c r="K219" s="93"/>
      <c r="L219" s="93"/>
      <c r="M219" s="716"/>
      <c r="N219" s="717"/>
      <c r="O219" s="717"/>
      <c r="P219" s="718"/>
      <c r="Q219" s="719"/>
      <c r="R219" s="93"/>
      <c r="S219" s="117"/>
      <c r="T219" s="274"/>
      <c r="U219" s="6"/>
      <c r="V219" s="6"/>
      <c r="W219" s="277"/>
    </row>
    <row r="220" spans="1:23" ht="15.75" customHeight="1" x14ac:dyDescent="0.2">
      <c r="A220" s="641"/>
      <c r="B220" s="642"/>
      <c r="C220" s="559"/>
      <c r="D220" s="969" t="s">
        <v>7</v>
      </c>
      <c r="E220" s="709" t="s">
        <v>115</v>
      </c>
      <c r="F220" s="649"/>
      <c r="G220" s="713" t="s">
        <v>164</v>
      </c>
      <c r="H220" s="672">
        <v>6</v>
      </c>
      <c r="I220" s="2031" t="s">
        <v>114</v>
      </c>
      <c r="J220" s="68" t="s">
        <v>29</v>
      </c>
      <c r="K220" s="68"/>
      <c r="L220" s="68"/>
      <c r="M220" s="106">
        <f>1914.6-300</f>
        <v>1614.6</v>
      </c>
      <c r="N220" s="60">
        <f>1974.6-60-300</f>
        <v>1614.6</v>
      </c>
      <c r="O220" s="60"/>
      <c r="P220" s="273"/>
      <c r="Q220" s="153"/>
      <c r="R220" s="68"/>
      <c r="S220" s="654" t="s">
        <v>72</v>
      </c>
      <c r="T220" s="60"/>
      <c r="U220" s="486">
        <v>11</v>
      </c>
      <c r="V220" s="60"/>
      <c r="W220" s="273"/>
    </row>
    <row r="221" spans="1:23" ht="26.25" customHeight="1" x14ac:dyDescent="0.2">
      <c r="A221" s="641"/>
      <c r="B221" s="642"/>
      <c r="C221" s="559"/>
      <c r="D221" s="2113" t="s">
        <v>294</v>
      </c>
      <c r="E221" s="711" t="s">
        <v>295</v>
      </c>
      <c r="F221" s="649"/>
      <c r="G221" s="714"/>
      <c r="H221" s="647"/>
      <c r="I221" s="2059"/>
      <c r="J221" s="76"/>
      <c r="K221" s="76"/>
      <c r="L221" s="76"/>
      <c r="M221" s="102"/>
      <c r="N221" s="320"/>
      <c r="O221" s="320"/>
      <c r="P221" s="74"/>
      <c r="Q221" s="118"/>
      <c r="R221" s="76"/>
      <c r="S221" s="667"/>
      <c r="T221" s="48"/>
      <c r="U221" s="320"/>
      <c r="V221" s="320"/>
      <c r="W221" s="74"/>
    </row>
    <row r="222" spans="1:23" ht="27.75" customHeight="1" x14ac:dyDescent="0.2">
      <c r="A222" s="641"/>
      <c r="B222" s="642"/>
      <c r="C222" s="559"/>
      <c r="D222" s="2113"/>
      <c r="E222" s="328" t="s">
        <v>297</v>
      </c>
      <c r="F222" s="649"/>
      <c r="G222" s="714"/>
      <c r="H222" s="647"/>
      <c r="I222" s="660"/>
      <c r="J222" s="76"/>
      <c r="K222" s="76"/>
      <c r="L222" s="76"/>
      <c r="M222" s="102"/>
      <c r="N222" s="320"/>
      <c r="O222" s="320"/>
      <c r="P222" s="74"/>
      <c r="Q222" s="118"/>
      <c r="R222" s="76"/>
      <c r="S222" s="667"/>
      <c r="T222" s="48"/>
      <c r="U222" s="320"/>
      <c r="V222" s="320"/>
      <c r="W222" s="74"/>
    </row>
    <row r="223" spans="1:23" ht="24.75" customHeight="1" x14ac:dyDescent="0.2">
      <c r="A223" s="641"/>
      <c r="B223" s="642"/>
      <c r="C223" s="559"/>
      <c r="D223" s="2113"/>
      <c r="E223" s="328" t="s">
        <v>298</v>
      </c>
      <c r="F223" s="649"/>
      <c r="G223" s="714"/>
      <c r="H223" s="647"/>
      <c r="I223" s="660"/>
      <c r="J223" s="76"/>
      <c r="K223" s="76"/>
      <c r="L223" s="76"/>
      <c r="M223" s="102"/>
      <c r="N223" s="320"/>
      <c r="O223" s="320"/>
      <c r="P223" s="74"/>
      <c r="Q223" s="118"/>
      <c r="R223" s="76"/>
      <c r="S223" s="667"/>
      <c r="T223" s="48"/>
      <c r="U223" s="320"/>
      <c r="V223" s="320"/>
      <c r="W223" s="74"/>
    </row>
    <row r="224" spans="1:23" ht="12.75" customHeight="1" x14ac:dyDescent="0.2">
      <c r="A224" s="641"/>
      <c r="B224" s="642"/>
      <c r="C224" s="559"/>
      <c r="D224" s="2113"/>
      <c r="E224" s="328" t="s">
        <v>299</v>
      </c>
      <c r="F224" s="649"/>
      <c r="G224" s="714"/>
      <c r="H224" s="647"/>
      <c r="I224" s="660"/>
      <c r="J224" s="76"/>
      <c r="K224" s="76"/>
      <c r="L224" s="76"/>
      <c r="M224" s="102"/>
      <c r="N224" s="320"/>
      <c r="O224" s="320"/>
      <c r="P224" s="74"/>
      <c r="Q224" s="118"/>
      <c r="R224" s="76"/>
      <c r="S224" s="667"/>
      <c r="T224" s="48"/>
      <c r="U224" s="320"/>
      <c r="V224" s="320"/>
      <c r="W224" s="74"/>
    </row>
    <row r="225" spans="1:23" ht="13.5" customHeight="1" x14ac:dyDescent="0.2">
      <c r="A225" s="641"/>
      <c r="B225" s="642"/>
      <c r="C225" s="559"/>
      <c r="D225" s="2113"/>
      <c r="E225" s="328" t="s">
        <v>303</v>
      </c>
      <c r="F225" s="649"/>
      <c r="G225" s="714"/>
      <c r="H225" s="647"/>
      <c r="I225" s="660"/>
      <c r="J225" s="76"/>
      <c r="K225" s="76"/>
      <c r="L225" s="76"/>
      <c r="M225" s="102"/>
      <c r="N225" s="320"/>
      <c r="O225" s="320"/>
      <c r="P225" s="74"/>
      <c r="Q225" s="118"/>
      <c r="R225" s="76"/>
      <c r="S225" s="667"/>
      <c r="T225" s="48"/>
      <c r="U225" s="320"/>
      <c r="V225" s="320"/>
      <c r="W225" s="74"/>
    </row>
    <row r="226" spans="1:23" ht="13.5" customHeight="1" x14ac:dyDescent="0.2">
      <c r="A226" s="641"/>
      <c r="B226" s="642"/>
      <c r="C226" s="559"/>
      <c r="D226" s="2113"/>
      <c r="E226" s="328" t="s">
        <v>304</v>
      </c>
      <c r="F226" s="649"/>
      <c r="G226" s="714"/>
      <c r="H226" s="647"/>
      <c r="I226" s="660"/>
      <c r="J226" s="76"/>
      <c r="K226" s="76"/>
      <c r="L226" s="76"/>
      <c r="M226" s="102"/>
      <c r="N226" s="320"/>
      <c r="O226" s="320"/>
      <c r="P226" s="74"/>
      <c r="Q226" s="118"/>
      <c r="R226" s="76"/>
      <c r="S226" s="667"/>
      <c r="T226" s="48"/>
      <c r="U226" s="320"/>
      <c r="V226" s="320"/>
      <c r="W226" s="74"/>
    </row>
    <row r="227" spans="1:23" ht="25.5" customHeight="1" x14ac:dyDescent="0.2">
      <c r="A227" s="641"/>
      <c r="B227" s="642"/>
      <c r="C227" s="559"/>
      <c r="D227" s="2113"/>
      <c r="E227" s="710" t="s">
        <v>305</v>
      </c>
      <c r="F227" s="649"/>
      <c r="G227" s="714"/>
      <c r="H227" s="647"/>
      <c r="I227" s="660"/>
      <c r="J227" s="76"/>
      <c r="K227" s="76"/>
      <c r="L227" s="76"/>
      <c r="M227" s="102"/>
      <c r="N227" s="320"/>
      <c r="O227" s="320"/>
      <c r="P227" s="74"/>
      <c r="Q227" s="118"/>
      <c r="R227" s="76"/>
      <c r="S227" s="667"/>
      <c r="T227" s="48"/>
      <c r="U227" s="320"/>
      <c r="V227" s="320"/>
      <c r="W227" s="74"/>
    </row>
    <row r="228" spans="1:23" ht="25.5" customHeight="1" x14ac:dyDescent="0.2">
      <c r="A228" s="641"/>
      <c r="B228" s="642"/>
      <c r="C228" s="559"/>
      <c r="D228" s="2114"/>
      <c r="E228" s="708" t="s">
        <v>306</v>
      </c>
      <c r="F228" s="182"/>
      <c r="G228" s="714"/>
      <c r="H228" s="659"/>
      <c r="I228" s="439"/>
      <c r="J228" s="75"/>
      <c r="K228" s="75"/>
      <c r="L228" s="75"/>
      <c r="M228" s="105"/>
      <c r="N228" s="51"/>
      <c r="O228" s="51"/>
      <c r="P228" s="232"/>
      <c r="Q228" s="188"/>
      <c r="R228" s="75"/>
      <c r="S228" s="674"/>
      <c r="T228" s="50"/>
      <c r="U228" s="51"/>
      <c r="V228" s="51"/>
      <c r="W228" s="232"/>
    </row>
    <row r="229" spans="1:23" ht="27.75" customHeight="1" x14ac:dyDescent="0.2">
      <c r="A229" s="641"/>
      <c r="B229" s="642"/>
      <c r="C229" s="559"/>
      <c r="D229" s="2092" t="s">
        <v>300</v>
      </c>
      <c r="E229" s="653" t="s">
        <v>307</v>
      </c>
      <c r="F229" s="649"/>
      <c r="G229" s="714"/>
      <c r="H229" s="647"/>
      <c r="I229" s="660"/>
      <c r="J229" s="76" t="s">
        <v>29</v>
      </c>
      <c r="K229" s="76"/>
      <c r="L229" s="76"/>
      <c r="M229" s="102"/>
      <c r="N229" s="320"/>
      <c r="O229" s="320"/>
      <c r="P229" s="74"/>
      <c r="Q229" s="118">
        <v>931.6</v>
      </c>
      <c r="R229" s="76"/>
      <c r="S229" s="654" t="s">
        <v>72</v>
      </c>
      <c r="T229" s="48"/>
      <c r="U229" s="320"/>
      <c r="V229" s="320">
        <v>5.7</v>
      </c>
      <c r="W229" s="74"/>
    </row>
    <row r="230" spans="1:23" ht="13.5" customHeight="1" x14ac:dyDescent="0.2">
      <c r="A230" s="641"/>
      <c r="B230" s="642"/>
      <c r="C230" s="559"/>
      <c r="D230" s="2113"/>
      <c r="E230" s="328" t="s">
        <v>308</v>
      </c>
      <c r="F230" s="649"/>
      <c r="G230" s="714"/>
      <c r="H230" s="647"/>
      <c r="I230" s="660"/>
      <c r="J230" s="76"/>
      <c r="K230" s="76"/>
      <c r="L230" s="76"/>
      <c r="M230" s="102"/>
      <c r="N230" s="320"/>
      <c r="O230" s="320"/>
      <c r="P230" s="74"/>
      <c r="Q230" s="118"/>
      <c r="R230" s="76"/>
      <c r="S230" s="667"/>
      <c r="T230" s="48"/>
      <c r="U230" s="320"/>
      <c r="V230" s="320"/>
      <c r="W230" s="74"/>
    </row>
    <row r="231" spans="1:23" ht="27.75" customHeight="1" x14ac:dyDescent="0.2">
      <c r="A231" s="641"/>
      <c r="B231" s="642"/>
      <c r="C231" s="559"/>
      <c r="D231" s="2113"/>
      <c r="E231" s="328" t="s">
        <v>309</v>
      </c>
      <c r="F231" s="649"/>
      <c r="G231" s="714"/>
      <c r="H231" s="647"/>
      <c r="I231" s="660"/>
      <c r="J231" s="76"/>
      <c r="K231" s="76"/>
      <c r="L231" s="76"/>
      <c r="M231" s="102"/>
      <c r="N231" s="320"/>
      <c r="O231" s="320"/>
      <c r="P231" s="74"/>
      <c r="Q231" s="118"/>
      <c r="R231" s="76"/>
      <c r="S231" s="667"/>
      <c r="T231" s="48"/>
      <c r="U231" s="320"/>
      <c r="V231" s="320"/>
      <c r="W231" s="74"/>
    </row>
    <row r="232" spans="1:23" ht="15.75" customHeight="1" x14ac:dyDescent="0.2">
      <c r="A232" s="641"/>
      <c r="B232" s="642"/>
      <c r="C232" s="559"/>
      <c r="D232" s="2113"/>
      <c r="E232" s="712" t="s">
        <v>310</v>
      </c>
      <c r="F232" s="649"/>
      <c r="G232" s="714"/>
      <c r="H232" s="647"/>
      <c r="I232" s="660"/>
      <c r="J232" s="76"/>
      <c r="K232" s="76"/>
      <c r="L232" s="76"/>
      <c r="M232" s="102"/>
      <c r="N232" s="320"/>
      <c r="O232" s="320"/>
      <c r="P232" s="74"/>
      <c r="Q232" s="118"/>
      <c r="R232" s="76"/>
      <c r="S232" s="667"/>
      <c r="T232" s="48"/>
      <c r="U232" s="320"/>
      <c r="V232" s="320"/>
      <c r="W232" s="74"/>
    </row>
    <row r="233" spans="1:23" ht="15" customHeight="1" x14ac:dyDescent="0.2">
      <c r="A233" s="641"/>
      <c r="B233" s="642"/>
      <c r="C233" s="559"/>
      <c r="D233" s="2113"/>
      <c r="E233" s="712" t="s">
        <v>311</v>
      </c>
      <c r="F233" s="649"/>
      <c r="G233" s="714"/>
      <c r="H233" s="647"/>
      <c r="I233" s="660"/>
      <c r="J233" s="76"/>
      <c r="K233" s="76"/>
      <c r="L233" s="76"/>
      <c r="M233" s="102"/>
      <c r="N233" s="320"/>
      <c r="O233" s="320"/>
      <c r="P233" s="74"/>
      <c r="Q233" s="118"/>
      <c r="R233" s="76"/>
      <c r="S233" s="667"/>
      <c r="T233" s="48"/>
      <c r="U233" s="320"/>
      <c r="V233" s="320"/>
      <c r="W233" s="74"/>
    </row>
    <row r="234" spans="1:23" ht="14.25" customHeight="1" x14ac:dyDescent="0.2">
      <c r="A234" s="641"/>
      <c r="B234" s="642"/>
      <c r="C234" s="559"/>
      <c r="D234" s="2113"/>
      <c r="E234" s="712" t="s">
        <v>312</v>
      </c>
      <c r="F234" s="649"/>
      <c r="G234" s="714"/>
      <c r="H234" s="647"/>
      <c r="I234" s="660"/>
      <c r="J234" s="76"/>
      <c r="K234" s="76"/>
      <c r="L234" s="76"/>
      <c r="M234" s="102"/>
      <c r="N234" s="320"/>
      <c r="O234" s="320"/>
      <c r="P234" s="74"/>
      <c r="Q234" s="118"/>
      <c r="R234" s="76"/>
      <c r="S234" s="667"/>
      <c r="T234" s="48"/>
      <c r="U234" s="320"/>
      <c r="V234" s="320"/>
      <c r="W234" s="74"/>
    </row>
    <row r="235" spans="1:23" ht="12.75" customHeight="1" x14ac:dyDescent="0.2">
      <c r="A235" s="1139"/>
      <c r="B235" s="1140"/>
      <c r="C235" s="559"/>
      <c r="D235" s="2113"/>
      <c r="E235" s="1137" t="s">
        <v>296</v>
      </c>
      <c r="F235" s="1141"/>
      <c r="G235" s="1136"/>
      <c r="H235" s="1142"/>
      <c r="I235" s="1143"/>
      <c r="J235" s="76"/>
      <c r="K235" s="76"/>
      <c r="L235" s="76"/>
      <c r="M235" s="102"/>
      <c r="N235" s="320"/>
      <c r="O235" s="320"/>
      <c r="P235" s="74"/>
      <c r="Q235" s="118"/>
      <c r="R235" s="76"/>
      <c r="S235" s="1138"/>
      <c r="T235" s="48"/>
      <c r="U235" s="320"/>
      <c r="V235" s="320"/>
      <c r="W235" s="74"/>
    </row>
    <row r="236" spans="1:23" ht="15.75" customHeight="1" x14ac:dyDescent="0.2">
      <c r="A236" s="641"/>
      <c r="B236" s="642"/>
      <c r="C236" s="559"/>
      <c r="D236" s="2114"/>
      <c r="E236" s="664" t="s">
        <v>313</v>
      </c>
      <c r="F236" s="182"/>
      <c r="G236" s="715"/>
      <c r="H236" s="448"/>
      <c r="I236" s="439"/>
      <c r="J236" s="75"/>
      <c r="K236" s="75"/>
      <c r="L236" s="75"/>
      <c r="M236" s="105"/>
      <c r="N236" s="51"/>
      <c r="O236" s="51"/>
      <c r="P236" s="232"/>
      <c r="Q236" s="188"/>
      <c r="R236" s="75"/>
      <c r="S236" s="674"/>
      <c r="T236" s="50"/>
      <c r="U236" s="51"/>
      <c r="V236" s="51"/>
      <c r="W236" s="232"/>
    </row>
    <row r="237" spans="1:23" ht="27.75" customHeight="1" x14ac:dyDescent="0.2">
      <c r="A237" s="641"/>
      <c r="B237" s="642"/>
      <c r="C237" s="559"/>
      <c r="D237" s="2092" t="s">
        <v>301</v>
      </c>
      <c r="E237" s="657" t="s">
        <v>314</v>
      </c>
      <c r="F237" s="648"/>
      <c r="G237" s="713"/>
      <c r="H237" s="668"/>
      <c r="I237" s="720"/>
      <c r="J237" s="68" t="s">
        <v>29</v>
      </c>
      <c r="K237" s="68"/>
      <c r="L237" s="68"/>
      <c r="M237" s="106"/>
      <c r="N237" s="60"/>
      <c r="O237" s="60"/>
      <c r="P237" s="273"/>
      <c r="Q237" s="153"/>
      <c r="R237" s="68">
        <v>1040</v>
      </c>
      <c r="S237" s="654" t="s">
        <v>72</v>
      </c>
      <c r="T237" s="580"/>
      <c r="U237" s="60"/>
      <c r="V237" s="60"/>
      <c r="W237" s="273">
        <v>6.5</v>
      </c>
    </row>
    <row r="238" spans="1:23" ht="29.25" customHeight="1" x14ac:dyDescent="0.2">
      <c r="A238" s="641"/>
      <c r="B238" s="642"/>
      <c r="C238" s="559"/>
      <c r="D238" s="2113"/>
      <c r="E238" s="328" t="s">
        <v>315</v>
      </c>
      <c r="F238" s="649"/>
      <c r="G238" s="714"/>
      <c r="H238" s="647"/>
      <c r="I238" s="660"/>
      <c r="J238" s="76"/>
      <c r="K238" s="76"/>
      <c r="L238" s="76"/>
      <c r="M238" s="102"/>
      <c r="N238" s="320"/>
      <c r="O238" s="320"/>
      <c r="P238" s="74"/>
      <c r="Q238" s="118"/>
      <c r="R238" s="76"/>
      <c r="S238" s="667"/>
      <c r="T238" s="48"/>
      <c r="U238" s="320"/>
      <c r="V238" s="320"/>
      <c r="W238" s="74"/>
    </row>
    <row r="239" spans="1:23" ht="15.75" customHeight="1" x14ac:dyDescent="0.2">
      <c r="A239" s="641"/>
      <c r="B239" s="642"/>
      <c r="C239" s="559"/>
      <c r="D239" s="2113"/>
      <c r="E239" s="328" t="s">
        <v>316</v>
      </c>
      <c r="F239" s="649"/>
      <c r="G239" s="714"/>
      <c r="H239" s="647"/>
      <c r="I239" s="660"/>
      <c r="J239" s="76"/>
      <c r="K239" s="76"/>
      <c r="L239" s="76"/>
      <c r="M239" s="102"/>
      <c r="N239" s="320"/>
      <c r="O239" s="320"/>
      <c r="P239" s="74"/>
      <c r="Q239" s="118"/>
      <c r="R239" s="76"/>
      <c r="S239" s="667"/>
      <c r="T239" s="48"/>
      <c r="U239" s="320"/>
      <c r="V239" s="320"/>
      <c r="W239" s="74"/>
    </row>
    <row r="240" spans="1:23" ht="19.5" customHeight="1" x14ac:dyDescent="0.2">
      <c r="A240" s="641"/>
      <c r="B240" s="642"/>
      <c r="C240" s="559"/>
      <c r="D240" s="2114"/>
      <c r="E240" s="664" t="s">
        <v>317</v>
      </c>
      <c r="F240" s="182"/>
      <c r="G240" s="715"/>
      <c r="H240" s="448"/>
      <c r="I240" s="439"/>
      <c r="J240" s="75"/>
      <c r="K240" s="75"/>
      <c r="L240" s="75"/>
      <c r="M240" s="105"/>
      <c r="N240" s="51"/>
      <c r="O240" s="51"/>
      <c r="P240" s="232"/>
      <c r="Q240" s="188"/>
      <c r="R240" s="75"/>
      <c r="S240" s="674"/>
      <c r="T240" s="50"/>
      <c r="U240" s="51"/>
      <c r="V240" s="51"/>
      <c r="W240" s="232"/>
    </row>
    <row r="241" spans="1:23" ht="24.75" customHeight="1" x14ac:dyDescent="0.2">
      <c r="A241" s="641"/>
      <c r="B241" s="642"/>
      <c r="C241" s="559"/>
      <c r="D241" s="2092" t="s">
        <v>265</v>
      </c>
      <c r="E241" s="721" t="s">
        <v>302</v>
      </c>
      <c r="F241" s="649"/>
      <c r="G241" s="714"/>
      <c r="H241" s="647"/>
      <c r="I241" s="660"/>
      <c r="J241" s="76" t="s">
        <v>29</v>
      </c>
      <c r="K241" s="365">
        <v>1095</v>
      </c>
      <c r="L241" s="365">
        <v>1095</v>
      </c>
      <c r="M241" s="611"/>
      <c r="N241" s="612"/>
      <c r="O241" s="612"/>
      <c r="P241" s="725"/>
      <c r="Q241" s="613"/>
      <c r="R241" s="365"/>
      <c r="S241" s="726" t="s">
        <v>72</v>
      </c>
      <c r="T241" s="612">
        <v>4.7</v>
      </c>
      <c r="U241" s="320"/>
      <c r="V241" s="320"/>
      <c r="W241" s="74"/>
    </row>
    <row r="242" spans="1:23" ht="27.75" customHeight="1" x14ac:dyDescent="0.2">
      <c r="A242" s="641"/>
      <c r="B242" s="642"/>
      <c r="C242" s="559"/>
      <c r="D242" s="2093"/>
      <c r="E242" s="722" t="s">
        <v>225</v>
      </c>
      <c r="F242" s="649"/>
      <c r="G242" s="714"/>
      <c r="H242" s="647"/>
      <c r="I242" s="660"/>
      <c r="J242" s="76"/>
      <c r="K242" s="76"/>
      <c r="L242" s="76"/>
      <c r="M242" s="102"/>
      <c r="N242" s="320"/>
      <c r="O242" s="320"/>
      <c r="P242" s="74"/>
      <c r="Q242" s="118"/>
      <c r="R242" s="76"/>
      <c r="S242" s="661"/>
      <c r="T242" s="320"/>
      <c r="U242" s="320"/>
      <c r="V242" s="320"/>
      <c r="W242" s="74"/>
    </row>
    <row r="243" spans="1:23" ht="42.75" customHeight="1" x14ac:dyDescent="0.2">
      <c r="A243" s="641"/>
      <c r="B243" s="642"/>
      <c r="C243" s="559"/>
      <c r="D243" s="2094"/>
      <c r="E243" s="723" t="s">
        <v>253</v>
      </c>
      <c r="F243" s="649"/>
      <c r="G243" s="714"/>
      <c r="H243" s="647"/>
      <c r="I243" s="660"/>
      <c r="J243" s="76"/>
      <c r="K243" s="76"/>
      <c r="L243" s="76"/>
      <c r="M243" s="102"/>
      <c r="N243" s="320"/>
      <c r="O243" s="320"/>
      <c r="P243" s="74"/>
      <c r="Q243" s="118"/>
      <c r="R243" s="76"/>
      <c r="S243" s="667"/>
      <c r="T243" s="48"/>
      <c r="U243" s="320"/>
      <c r="V243" s="320"/>
      <c r="W243" s="74"/>
    </row>
    <row r="244" spans="1:23" ht="27.75" customHeight="1" x14ac:dyDescent="0.2">
      <c r="A244" s="641"/>
      <c r="B244" s="642"/>
      <c r="C244" s="559"/>
      <c r="D244" s="652"/>
      <c r="E244" s="723" t="s">
        <v>250</v>
      </c>
      <c r="F244" s="649"/>
      <c r="G244" s="714"/>
      <c r="H244" s="647"/>
      <c r="I244" s="660"/>
      <c r="J244" s="76"/>
      <c r="K244" s="76"/>
      <c r="L244" s="76"/>
      <c r="M244" s="102"/>
      <c r="N244" s="320"/>
      <c r="O244" s="320"/>
      <c r="P244" s="74"/>
      <c r="Q244" s="118"/>
      <c r="R244" s="76"/>
      <c r="S244" s="667"/>
      <c r="T244" s="48"/>
      <c r="U244" s="320"/>
      <c r="V244" s="320"/>
      <c r="W244" s="74"/>
    </row>
    <row r="245" spans="1:23" ht="39" customHeight="1" x14ac:dyDescent="0.2">
      <c r="A245" s="641"/>
      <c r="B245" s="642"/>
      <c r="C245" s="559"/>
      <c r="D245" s="652"/>
      <c r="E245" s="723" t="s">
        <v>254</v>
      </c>
      <c r="F245" s="649"/>
      <c r="G245" s="714"/>
      <c r="H245" s="647"/>
      <c r="I245" s="660"/>
      <c r="J245" s="76"/>
      <c r="K245" s="76"/>
      <c r="L245" s="76"/>
      <c r="M245" s="102"/>
      <c r="N245" s="320"/>
      <c r="O245" s="320"/>
      <c r="P245" s="74"/>
      <c r="Q245" s="118"/>
      <c r="R245" s="76"/>
      <c r="S245" s="667"/>
      <c r="T245" s="48"/>
      <c r="U245" s="320"/>
      <c r="V245" s="320"/>
      <c r="W245" s="74"/>
    </row>
    <row r="246" spans="1:23" ht="18.75" customHeight="1" x14ac:dyDescent="0.2">
      <c r="A246" s="641"/>
      <c r="B246" s="642"/>
      <c r="C246" s="559"/>
      <c r="D246" s="659"/>
      <c r="E246" s="724" t="s">
        <v>245</v>
      </c>
      <c r="F246" s="182"/>
      <c r="G246" s="715"/>
      <c r="H246" s="922"/>
      <c r="I246" s="923"/>
      <c r="J246" s="367"/>
      <c r="K246" s="367"/>
      <c r="L246" s="367"/>
      <c r="M246" s="105"/>
      <c r="N246" s="51"/>
      <c r="O246" s="51"/>
      <c r="P246" s="232"/>
      <c r="Q246" s="188"/>
      <c r="R246" s="75"/>
      <c r="S246" s="673"/>
      <c r="T246" s="50"/>
      <c r="U246" s="51"/>
      <c r="V246" s="51"/>
      <c r="W246" s="232"/>
    </row>
    <row r="247" spans="1:23" ht="29.25" customHeight="1" x14ac:dyDescent="0.2">
      <c r="A247" s="641"/>
      <c r="B247" s="642"/>
      <c r="C247" s="559"/>
      <c r="D247" s="313" t="s">
        <v>9</v>
      </c>
      <c r="E247" s="1752" t="s">
        <v>118</v>
      </c>
      <c r="F247" s="648"/>
      <c r="G247" s="2106" t="s">
        <v>150</v>
      </c>
      <c r="H247" s="922"/>
      <c r="I247" s="924"/>
      <c r="J247" s="68" t="s">
        <v>112</v>
      </c>
      <c r="K247" s="68">
        <v>894.7</v>
      </c>
      <c r="L247" s="68">
        <v>1016.8</v>
      </c>
      <c r="M247" s="106">
        <v>1069.8</v>
      </c>
      <c r="N247" s="60">
        <v>1069.8</v>
      </c>
      <c r="O247" s="60"/>
      <c r="P247" s="273"/>
      <c r="Q247" s="153">
        <f>+N247</f>
        <v>1069.8</v>
      </c>
      <c r="R247" s="68">
        <f>+N247</f>
        <v>1069.8</v>
      </c>
      <c r="S247" s="665" t="s">
        <v>251</v>
      </c>
      <c r="T247" s="486">
        <v>0.2</v>
      </c>
      <c r="U247" s="486">
        <v>0.2</v>
      </c>
      <c r="V247" s="486">
        <v>0.2</v>
      </c>
      <c r="W247" s="491">
        <v>0.2</v>
      </c>
    </row>
    <row r="248" spans="1:23" ht="26.25" customHeight="1" x14ac:dyDescent="0.2">
      <c r="A248" s="641"/>
      <c r="B248" s="642"/>
      <c r="C248" s="559"/>
      <c r="D248" s="112"/>
      <c r="E248" s="1741"/>
      <c r="F248" s="649"/>
      <c r="G248" s="2107"/>
      <c r="H248" s="922"/>
      <c r="I248" s="924"/>
      <c r="J248" s="76" t="s">
        <v>29</v>
      </c>
      <c r="K248" s="76"/>
      <c r="L248" s="76"/>
      <c r="M248" s="102">
        <v>60</v>
      </c>
      <c r="N248" s="320">
        <v>60</v>
      </c>
      <c r="O248" s="320"/>
      <c r="P248" s="74"/>
      <c r="Q248" s="118"/>
      <c r="R248" s="76"/>
      <c r="S248" s="411" t="s">
        <v>44</v>
      </c>
      <c r="T248" s="412">
        <v>4</v>
      </c>
      <c r="U248" s="412">
        <v>4</v>
      </c>
      <c r="V248" s="412">
        <v>4</v>
      </c>
      <c r="W248" s="413">
        <v>4</v>
      </c>
    </row>
    <row r="249" spans="1:23" ht="17.25" customHeight="1" x14ac:dyDescent="0.2">
      <c r="A249" s="641"/>
      <c r="B249" s="642"/>
      <c r="C249" s="559"/>
      <c r="D249" s="113"/>
      <c r="E249" s="1742"/>
      <c r="F249" s="182"/>
      <c r="G249" s="2108"/>
      <c r="H249" s="922"/>
      <c r="I249" s="925"/>
      <c r="J249" s="88"/>
      <c r="K249" s="88"/>
      <c r="L249" s="88"/>
      <c r="M249" s="105"/>
      <c r="N249" s="51"/>
      <c r="O249" s="51"/>
      <c r="P249" s="232"/>
      <c r="Q249" s="188"/>
      <c r="R249" s="75"/>
      <c r="S249" s="666" t="s">
        <v>71</v>
      </c>
      <c r="T249" s="356">
        <v>13.3</v>
      </c>
      <c r="U249" s="356">
        <v>54.6</v>
      </c>
      <c r="V249" s="356">
        <v>54.6</v>
      </c>
      <c r="W249" s="535">
        <v>54.6</v>
      </c>
    </row>
    <row r="250" spans="1:23" ht="15.75" customHeight="1" x14ac:dyDescent="0.2">
      <c r="A250" s="1714"/>
      <c r="B250" s="1715"/>
      <c r="C250" s="2058"/>
      <c r="D250" s="310" t="s">
        <v>32</v>
      </c>
      <c r="E250" s="1759" t="s">
        <v>57</v>
      </c>
      <c r="F250" s="649"/>
      <c r="G250" s="2069" t="s">
        <v>150</v>
      </c>
      <c r="H250" s="647"/>
      <c r="I250" s="658"/>
      <c r="J250" s="76" t="s">
        <v>29</v>
      </c>
      <c r="K250" s="76">
        <v>500</v>
      </c>
      <c r="L250" s="76">
        <v>500</v>
      </c>
      <c r="M250" s="102">
        <v>500</v>
      </c>
      <c r="N250" s="320">
        <v>500</v>
      </c>
      <c r="O250" s="320"/>
      <c r="P250" s="74"/>
      <c r="Q250" s="118">
        <v>500</v>
      </c>
      <c r="R250" s="76">
        <v>500</v>
      </c>
      <c r="S250" s="1821" t="s">
        <v>237</v>
      </c>
      <c r="T250" s="275" t="s">
        <v>266</v>
      </c>
      <c r="U250" s="44" t="s">
        <v>187</v>
      </c>
      <c r="V250" s="44" t="s">
        <v>187</v>
      </c>
      <c r="W250" s="278" t="s">
        <v>188</v>
      </c>
    </row>
    <row r="251" spans="1:23" ht="27.75" customHeight="1" x14ac:dyDescent="0.2">
      <c r="A251" s="1714"/>
      <c r="B251" s="1715"/>
      <c r="C251" s="2058"/>
      <c r="D251" s="113"/>
      <c r="E251" s="1760"/>
      <c r="F251" s="182"/>
      <c r="G251" s="2070"/>
      <c r="H251" s="647"/>
      <c r="I251" s="658"/>
      <c r="J251" s="75"/>
      <c r="K251" s="75"/>
      <c r="L251" s="75"/>
      <c r="M251" s="105"/>
      <c r="N251" s="51"/>
      <c r="O251" s="51"/>
      <c r="P251" s="232"/>
      <c r="Q251" s="188"/>
      <c r="R251" s="75"/>
      <c r="S251" s="1822"/>
      <c r="T251" s="50"/>
      <c r="U251" s="51"/>
      <c r="V251" s="51"/>
      <c r="W251" s="232"/>
    </row>
    <row r="252" spans="1:23" ht="27.75" customHeight="1" x14ac:dyDescent="0.2">
      <c r="A252" s="1714"/>
      <c r="B252" s="1715"/>
      <c r="C252" s="2058"/>
      <c r="D252" s="2080" t="s">
        <v>37</v>
      </c>
      <c r="E252" s="2206" t="s">
        <v>318</v>
      </c>
      <c r="F252" s="1853"/>
      <c r="G252" s="2106" t="s">
        <v>151</v>
      </c>
      <c r="H252" s="1716"/>
      <c r="I252" s="452"/>
      <c r="J252" s="68" t="s">
        <v>74</v>
      </c>
      <c r="K252" s="68">
        <v>92.6</v>
      </c>
      <c r="L252" s="68">
        <v>92.6</v>
      </c>
      <c r="M252" s="106"/>
      <c r="N252" s="60"/>
      <c r="O252" s="60"/>
      <c r="P252" s="273"/>
      <c r="Q252" s="153"/>
      <c r="R252" s="68"/>
      <c r="S252" s="654" t="s">
        <v>328</v>
      </c>
      <c r="T252" s="60"/>
      <c r="U252" s="60">
        <v>44.6</v>
      </c>
      <c r="V252" s="60">
        <v>44.6</v>
      </c>
      <c r="W252" s="730">
        <v>44.6</v>
      </c>
    </row>
    <row r="253" spans="1:23" ht="12" customHeight="1" x14ac:dyDescent="0.2">
      <c r="A253" s="1714"/>
      <c r="B253" s="1715"/>
      <c r="C253" s="2058"/>
      <c r="D253" s="1815"/>
      <c r="E253" s="1674"/>
      <c r="F253" s="1862"/>
      <c r="G253" s="2029"/>
      <c r="H253" s="1716"/>
      <c r="I253" s="452"/>
      <c r="J253" s="76" t="s">
        <v>29</v>
      </c>
      <c r="K253" s="76">
        <v>914.8</v>
      </c>
      <c r="L253" s="76">
        <v>246.5</v>
      </c>
      <c r="M253" s="102">
        <f>1684-300-200</f>
        <v>1184</v>
      </c>
      <c r="N253" s="320">
        <f>1684-300-200</f>
        <v>1184</v>
      </c>
      <c r="O253" s="320"/>
      <c r="P253" s="74"/>
      <c r="Q253" s="118">
        <v>1184</v>
      </c>
      <c r="R253" s="76">
        <v>1184</v>
      </c>
      <c r="S253" s="729" t="s">
        <v>319</v>
      </c>
      <c r="T253" s="727"/>
      <c r="U253" s="320"/>
      <c r="V253" s="320"/>
      <c r="W253" s="74"/>
    </row>
    <row r="254" spans="1:23" ht="12.75" customHeight="1" x14ac:dyDescent="0.2">
      <c r="A254" s="1714"/>
      <c r="B254" s="1715"/>
      <c r="C254" s="2058"/>
      <c r="D254" s="1815"/>
      <c r="E254" s="1674"/>
      <c r="F254" s="1862"/>
      <c r="G254" s="2029"/>
      <c r="H254" s="1716"/>
      <c r="I254" s="452"/>
      <c r="J254" s="76" t="s">
        <v>81</v>
      </c>
      <c r="K254" s="76">
        <v>228.6</v>
      </c>
      <c r="L254" s="76">
        <v>228.6</v>
      </c>
      <c r="M254" s="102">
        <v>300</v>
      </c>
      <c r="N254" s="320">
        <v>300</v>
      </c>
      <c r="O254" s="320"/>
      <c r="P254" s="74"/>
      <c r="Q254" s="118"/>
      <c r="R254" s="76"/>
      <c r="S254" s="729" t="s">
        <v>320</v>
      </c>
      <c r="T254" s="727"/>
      <c r="U254" s="727"/>
      <c r="V254" s="320"/>
      <c r="W254" s="74"/>
    </row>
    <row r="255" spans="1:23" ht="26.25" customHeight="1" x14ac:dyDescent="0.2">
      <c r="A255" s="1714"/>
      <c r="B255" s="1715"/>
      <c r="C255" s="2058"/>
      <c r="D255" s="1815"/>
      <c r="E255" s="1674"/>
      <c r="F255" s="1862"/>
      <c r="G255" s="2029"/>
      <c r="H255" s="1716"/>
      <c r="I255" s="452"/>
      <c r="J255" s="76" t="s">
        <v>112</v>
      </c>
      <c r="K255" s="76">
        <v>120</v>
      </c>
      <c r="L255" s="76">
        <v>210</v>
      </c>
      <c r="M255" s="102">
        <v>120</v>
      </c>
      <c r="N255" s="320">
        <v>120</v>
      </c>
      <c r="O255" s="320"/>
      <c r="P255" s="74"/>
      <c r="Q255" s="118">
        <v>120</v>
      </c>
      <c r="R255" s="76">
        <v>120</v>
      </c>
      <c r="S255" s="729" t="s">
        <v>321</v>
      </c>
      <c r="T255" s="727"/>
      <c r="U255" s="727"/>
      <c r="V255" s="320"/>
      <c r="W255" s="74"/>
    </row>
    <row r="256" spans="1:23" ht="15.75" customHeight="1" x14ac:dyDescent="0.2">
      <c r="A256" s="1714"/>
      <c r="B256" s="1715"/>
      <c r="C256" s="2058"/>
      <c r="D256" s="1815"/>
      <c r="E256" s="1674"/>
      <c r="F256" s="1862"/>
      <c r="G256" s="2029"/>
      <c r="H256" s="1716"/>
      <c r="I256" s="452"/>
      <c r="J256" s="76"/>
      <c r="K256" s="76"/>
      <c r="L256" s="76"/>
      <c r="M256" s="102"/>
      <c r="N256" s="320"/>
      <c r="O256" s="320"/>
      <c r="P256" s="74"/>
      <c r="Q256" s="118"/>
      <c r="R256" s="76"/>
      <c r="S256" s="729" t="s">
        <v>322</v>
      </c>
      <c r="T256" s="727"/>
      <c r="U256" s="727"/>
      <c r="V256" s="320"/>
      <c r="W256" s="74"/>
    </row>
    <row r="257" spans="1:23" ht="13.5" customHeight="1" x14ac:dyDescent="0.2">
      <c r="A257" s="1714"/>
      <c r="B257" s="1715"/>
      <c r="C257" s="2058"/>
      <c r="D257" s="1815"/>
      <c r="E257" s="644"/>
      <c r="F257" s="1862"/>
      <c r="G257" s="2029"/>
      <c r="H257" s="1716"/>
      <c r="I257" s="452"/>
      <c r="J257" s="76"/>
      <c r="K257" s="76"/>
      <c r="L257" s="76"/>
      <c r="M257" s="102"/>
      <c r="N257" s="320"/>
      <c r="O257" s="320"/>
      <c r="P257" s="74"/>
      <c r="Q257" s="118"/>
      <c r="R257" s="76"/>
      <c r="S257" s="729" t="s">
        <v>313</v>
      </c>
      <c r="T257" s="727"/>
      <c r="U257" s="727"/>
      <c r="V257" s="320"/>
      <c r="W257" s="74"/>
    </row>
    <row r="258" spans="1:23" ht="15" customHeight="1" x14ac:dyDescent="0.2">
      <c r="A258" s="1714"/>
      <c r="B258" s="1715"/>
      <c r="C258" s="2058"/>
      <c r="D258" s="1815"/>
      <c r="E258" s="644"/>
      <c r="F258" s="1862"/>
      <c r="G258" s="2029"/>
      <c r="H258" s="1716"/>
      <c r="I258" s="452"/>
      <c r="J258" s="76"/>
      <c r="K258" s="76"/>
      <c r="L258" s="76"/>
      <c r="M258" s="102"/>
      <c r="N258" s="320"/>
      <c r="O258" s="320"/>
      <c r="P258" s="74"/>
      <c r="Q258" s="118"/>
      <c r="R258" s="76"/>
      <c r="S258" s="729" t="s">
        <v>299</v>
      </c>
      <c r="T258" s="727"/>
      <c r="U258" s="320"/>
      <c r="V258" s="320"/>
      <c r="W258" s="74"/>
    </row>
    <row r="259" spans="1:23" ht="12.75" customHeight="1" x14ac:dyDescent="0.2">
      <c r="A259" s="1714"/>
      <c r="B259" s="1715"/>
      <c r="C259" s="2058"/>
      <c r="D259" s="1815"/>
      <c r="E259" s="644"/>
      <c r="F259" s="1862"/>
      <c r="G259" s="2029"/>
      <c r="H259" s="1716"/>
      <c r="I259" s="452"/>
      <c r="J259" s="76"/>
      <c r="K259" s="76"/>
      <c r="L259" s="76"/>
      <c r="M259" s="102"/>
      <c r="N259" s="320"/>
      <c r="O259" s="320"/>
      <c r="P259" s="74"/>
      <c r="Q259" s="118"/>
      <c r="R259" s="76"/>
      <c r="S259" s="729" t="s">
        <v>323</v>
      </c>
      <c r="T259" s="727"/>
      <c r="U259" s="320"/>
      <c r="V259" s="320"/>
      <c r="W259" s="74"/>
    </row>
    <row r="260" spans="1:23" ht="13.5" customHeight="1" x14ac:dyDescent="0.2">
      <c r="A260" s="1714"/>
      <c r="B260" s="1715"/>
      <c r="C260" s="2058"/>
      <c r="D260" s="1815"/>
      <c r="E260" s="644"/>
      <c r="F260" s="1862"/>
      <c r="G260" s="2029"/>
      <c r="H260" s="1716"/>
      <c r="I260" s="452"/>
      <c r="J260" s="76"/>
      <c r="K260" s="76"/>
      <c r="L260" s="76"/>
      <c r="M260" s="102"/>
      <c r="N260" s="320"/>
      <c r="O260" s="320"/>
      <c r="P260" s="74"/>
      <c r="Q260" s="118"/>
      <c r="R260" s="76"/>
      <c r="S260" s="729" t="s">
        <v>324</v>
      </c>
      <c r="T260" s="727"/>
      <c r="U260" s="320"/>
      <c r="V260" s="320"/>
      <c r="W260" s="74"/>
    </row>
    <row r="261" spans="1:23" ht="27.75" customHeight="1" x14ac:dyDescent="0.2">
      <c r="A261" s="1714"/>
      <c r="B261" s="1715"/>
      <c r="C261" s="2058"/>
      <c r="D261" s="1815"/>
      <c r="E261" s="644"/>
      <c r="F261" s="1862"/>
      <c r="G261" s="2029"/>
      <c r="H261" s="1716"/>
      <c r="I261" s="452"/>
      <c r="J261" s="76"/>
      <c r="K261" s="76"/>
      <c r="L261" s="76"/>
      <c r="M261" s="102"/>
      <c r="N261" s="320"/>
      <c r="O261" s="320"/>
      <c r="P261" s="74"/>
      <c r="Q261" s="118"/>
      <c r="R261" s="76"/>
      <c r="S261" s="729" t="s">
        <v>325</v>
      </c>
      <c r="T261" s="727"/>
      <c r="U261" s="320"/>
      <c r="V261" s="320"/>
      <c r="W261" s="74"/>
    </row>
    <row r="262" spans="1:23" ht="13.5" customHeight="1" x14ac:dyDescent="0.2">
      <c r="A262" s="1714"/>
      <c r="B262" s="1715"/>
      <c r="C262" s="2058"/>
      <c r="D262" s="1815"/>
      <c r="E262" s="644"/>
      <c r="F262" s="1862"/>
      <c r="G262" s="2029"/>
      <c r="H262" s="1716"/>
      <c r="I262" s="452"/>
      <c r="J262" s="76"/>
      <c r="K262" s="76"/>
      <c r="L262" s="76"/>
      <c r="M262" s="102"/>
      <c r="N262" s="320"/>
      <c r="O262" s="320"/>
      <c r="P262" s="74"/>
      <c r="Q262" s="118"/>
      <c r="R262" s="76"/>
      <c r="S262" s="729" t="s">
        <v>326</v>
      </c>
      <c r="T262" s="727"/>
      <c r="U262" s="320"/>
      <c r="V262" s="320"/>
      <c r="W262" s="74"/>
    </row>
    <row r="263" spans="1:23" ht="25.5" customHeight="1" x14ac:dyDescent="0.2">
      <c r="A263" s="1714"/>
      <c r="B263" s="1715"/>
      <c r="C263" s="2058"/>
      <c r="D263" s="1815"/>
      <c r="E263" s="644"/>
      <c r="F263" s="1862"/>
      <c r="G263" s="2029"/>
      <c r="H263" s="1716"/>
      <c r="I263" s="452"/>
      <c r="J263" s="75"/>
      <c r="K263" s="75"/>
      <c r="L263" s="75"/>
      <c r="M263" s="161"/>
      <c r="N263" s="51"/>
      <c r="O263" s="51"/>
      <c r="P263" s="232"/>
      <c r="Q263" s="188"/>
      <c r="R263" s="75"/>
      <c r="S263" s="728" t="s">
        <v>327</v>
      </c>
      <c r="T263" s="492"/>
      <c r="U263" s="51"/>
      <c r="V263" s="51"/>
      <c r="W263" s="232"/>
    </row>
    <row r="264" spans="1:23" ht="21.75" customHeight="1" x14ac:dyDescent="0.2">
      <c r="A264" s="1714"/>
      <c r="B264" s="1715"/>
      <c r="C264" s="2058"/>
      <c r="D264" s="1815"/>
      <c r="E264" s="650"/>
      <c r="F264" s="1862"/>
      <c r="G264" s="2029"/>
      <c r="H264" s="1716"/>
      <c r="I264" s="452"/>
      <c r="J264" s="76" t="s">
        <v>29</v>
      </c>
      <c r="K264" s="76"/>
      <c r="L264" s="76"/>
      <c r="M264" s="102">
        <v>227.9</v>
      </c>
      <c r="N264" s="320"/>
      <c r="O264" s="320"/>
      <c r="P264" s="74">
        <v>227.9</v>
      </c>
      <c r="Q264" s="118"/>
      <c r="R264" s="76"/>
      <c r="S264" s="1821" t="s">
        <v>242</v>
      </c>
      <c r="T264" s="2115">
        <v>100</v>
      </c>
      <c r="U264" s="2115">
        <v>100</v>
      </c>
      <c r="V264" s="2086"/>
      <c r="W264" s="2082"/>
    </row>
    <row r="265" spans="1:23" ht="19.5" customHeight="1" x14ac:dyDescent="0.2">
      <c r="A265" s="1714"/>
      <c r="B265" s="1715"/>
      <c r="C265" s="2058"/>
      <c r="D265" s="1815"/>
      <c r="E265" s="650"/>
      <c r="F265" s="1862"/>
      <c r="G265" s="2029"/>
      <c r="H265" s="1716"/>
      <c r="I265" s="452"/>
      <c r="J265" s="76" t="s">
        <v>66</v>
      </c>
      <c r="K265" s="76"/>
      <c r="L265" s="76"/>
      <c r="M265" s="102">
        <v>67</v>
      </c>
      <c r="N265" s="320"/>
      <c r="O265" s="320"/>
      <c r="P265" s="74">
        <v>67</v>
      </c>
      <c r="Q265" s="118"/>
      <c r="R265" s="76"/>
      <c r="S265" s="1952"/>
      <c r="T265" s="1949"/>
      <c r="U265" s="1949"/>
      <c r="V265" s="1949"/>
      <c r="W265" s="1874"/>
    </row>
    <row r="266" spans="1:23" ht="27.75" customHeight="1" x14ac:dyDescent="0.2">
      <c r="A266" s="1714"/>
      <c r="B266" s="1715"/>
      <c r="C266" s="2058"/>
      <c r="D266" s="2081"/>
      <c r="E266" s="538"/>
      <c r="F266" s="2112"/>
      <c r="G266" s="2109"/>
      <c r="H266" s="2110"/>
      <c r="I266" s="326"/>
      <c r="J266" s="75"/>
      <c r="K266" s="75"/>
      <c r="L266" s="75"/>
      <c r="M266" s="105"/>
      <c r="N266" s="51"/>
      <c r="O266" s="51"/>
      <c r="P266" s="232"/>
      <c r="Q266" s="188"/>
      <c r="R266" s="75"/>
      <c r="S266" s="682" t="s">
        <v>238</v>
      </c>
      <c r="T266" s="731">
        <v>100</v>
      </c>
      <c r="U266" s="492"/>
      <c r="V266" s="492"/>
      <c r="W266" s="232"/>
    </row>
    <row r="267" spans="1:23" ht="18.75" customHeight="1" x14ac:dyDescent="0.2">
      <c r="A267" s="641"/>
      <c r="B267" s="642"/>
      <c r="C267" s="645"/>
      <c r="D267" s="651" t="s">
        <v>38</v>
      </c>
      <c r="E267" s="1824" t="s">
        <v>116</v>
      </c>
      <c r="F267" s="649"/>
      <c r="G267" s="2087" t="s">
        <v>152</v>
      </c>
      <c r="H267" s="647"/>
      <c r="I267" s="643"/>
      <c r="J267" s="76" t="s">
        <v>29</v>
      </c>
      <c r="K267" s="76">
        <v>1000</v>
      </c>
      <c r="L267" s="76">
        <v>1644.3</v>
      </c>
      <c r="M267" s="102">
        <f>1000-300</f>
        <v>700</v>
      </c>
      <c r="N267" s="320">
        <v>700</v>
      </c>
      <c r="O267" s="320"/>
      <c r="P267" s="74"/>
      <c r="Q267" s="118">
        <f>1000-350</f>
        <v>650</v>
      </c>
      <c r="R267" s="76">
        <f>300+350</f>
        <v>650</v>
      </c>
      <c r="S267" s="1875" t="s">
        <v>223</v>
      </c>
      <c r="T267" s="669">
        <v>34</v>
      </c>
      <c r="U267" s="489">
        <v>19</v>
      </c>
      <c r="V267" s="397">
        <v>15</v>
      </c>
      <c r="W267" s="209">
        <v>15</v>
      </c>
    </row>
    <row r="268" spans="1:23" ht="15.75" customHeight="1" x14ac:dyDescent="0.2">
      <c r="A268" s="341"/>
      <c r="B268" s="343"/>
      <c r="C268" s="551"/>
      <c r="D268" s="444"/>
      <c r="E268" s="1878"/>
      <c r="F268" s="182"/>
      <c r="G268" s="2111"/>
      <c r="H268" s="448"/>
      <c r="I268" s="440"/>
      <c r="J268" s="75"/>
      <c r="K268" s="75"/>
      <c r="L268" s="75"/>
      <c r="M268" s="105"/>
      <c r="N268" s="51"/>
      <c r="O268" s="51"/>
      <c r="P268" s="232"/>
      <c r="Q268" s="188"/>
      <c r="R268" s="75"/>
      <c r="S268" s="1876"/>
      <c r="T268" s="25"/>
      <c r="U268" s="25"/>
      <c r="V268" s="25"/>
      <c r="W268" s="208"/>
    </row>
    <row r="269" spans="1:23" ht="15.75" customHeight="1" x14ac:dyDescent="0.2">
      <c r="A269" s="349"/>
      <c r="B269" s="343"/>
      <c r="C269" s="563"/>
      <c r="D269" s="310" t="s">
        <v>39</v>
      </c>
      <c r="E269" s="1832" t="s">
        <v>43</v>
      </c>
      <c r="F269" s="426"/>
      <c r="G269" s="2087" t="s">
        <v>163</v>
      </c>
      <c r="H269" s="423"/>
      <c r="I269" s="450"/>
      <c r="J269" s="72" t="s">
        <v>112</v>
      </c>
      <c r="K269" s="76">
        <v>132.30000000000001</v>
      </c>
      <c r="L269" s="76">
        <v>58</v>
      </c>
      <c r="M269" s="102">
        <v>82.2</v>
      </c>
      <c r="N269" s="320">
        <v>82.2</v>
      </c>
      <c r="O269" s="320"/>
      <c r="P269" s="74"/>
      <c r="Q269" s="118">
        <v>82.2</v>
      </c>
      <c r="R269" s="76">
        <v>82.2</v>
      </c>
      <c r="S269" s="350" t="s">
        <v>59</v>
      </c>
      <c r="T269" s="352">
        <v>15</v>
      </c>
      <c r="U269" s="342">
        <v>15</v>
      </c>
      <c r="V269" s="342">
        <v>15</v>
      </c>
      <c r="W269" s="351">
        <v>15</v>
      </c>
    </row>
    <row r="270" spans="1:23" ht="13.5" customHeight="1" x14ac:dyDescent="0.2">
      <c r="A270" s="663"/>
      <c r="B270" s="642"/>
      <c r="C270" s="646"/>
      <c r="D270" s="310"/>
      <c r="E270" s="1832"/>
      <c r="F270" s="649"/>
      <c r="G270" s="2087"/>
      <c r="H270" s="647"/>
      <c r="I270" s="947"/>
      <c r="J270" s="76" t="s">
        <v>29</v>
      </c>
      <c r="K270" s="76"/>
      <c r="L270" s="76">
        <v>24</v>
      </c>
      <c r="M270" s="102">
        <v>14</v>
      </c>
      <c r="N270" s="320">
        <v>14</v>
      </c>
      <c r="O270" s="320"/>
      <c r="P270" s="74"/>
      <c r="Q270" s="118">
        <v>14</v>
      </c>
      <c r="R270" s="76">
        <v>14</v>
      </c>
      <c r="S270" s="671"/>
      <c r="T270" s="202"/>
      <c r="U270" s="397"/>
      <c r="V270" s="397"/>
      <c r="W270" s="209"/>
    </row>
    <row r="271" spans="1:23" ht="16.5" customHeight="1" x14ac:dyDescent="0.2">
      <c r="A271" s="349"/>
      <c r="B271" s="343"/>
      <c r="C271" s="563"/>
      <c r="D271" s="112"/>
      <c r="E271" s="1832"/>
      <c r="F271" s="426"/>
      <c r="G271" s="2087"/>
      <c r="H271" s="423"/>
      <c r="I271" s="437"/>
      <c r="J271" s="75" t="s">
        <v>66</v>
      </c>
      <c r="K271" s="75">
        <v>15.7</v>
      </c>
      <c r="L271" s="75">
        <v>15.7</v>
      </c>
      <c r="M271" s="161">
        <v>6</v>
      </c>
      <c r="N271" s="51">
        <v>6</v>
      </c>
      <c r="O271" s="51"/>
      <c r="P271" s="232"/>
      <c r="Q271" s="188"/>
      <c r="R271" s="75"/>
      <c r="S271" s="435"/>
      <c r="T271" s="202"/>
      <c r="U271" s="397"/>
      <c r="V271" s="397"/>
      <c r="W271" s="209"/>
    </row>
    <row r="272" spans="1:23" ht="14.25" customHeight="1" thickBot="1" x14ac:dyDescent="0.25">
      <c r="A272" s="83"/>
      <c r="B272" s="347"/>
      <c r="C272" s="252"/>
      <c r="D272" s="402"/>
      <c r="E272" s="548"/>
      <c r="F272" s="549"/>
      <c r="G272" s="550"/>
      <c r="H272" s="402"/>
      <c r="I272" s="304"/>
      <c r="J272" s="174" t="s">
        <v>8</v>
      </c>
      <c r="K272" s="174">
        <f t="shared" ref="K272:R272" si="15">SUM(K220:K271)</f>
        <v>4993.7</v>
      </c>
      <c r="L272" s="174">
        <f t="shared" si="15"/>
        <v>5131.5</v>
      </c>
      <c r="M272" s="174">
        <f t="shared" si="15"/>
        <v>5945.5</v>
      </c>
      <c r="N272" s="174">
        <f t="shared" si="15"/>
        <v>5650.6</v>
      </c>
      <c r="O272" s="174">
        <f t="shared" si="15"/>
        <v>0</v>
      </c>
      <c r="P272" s="174">
        <f t="shared" si="15"/>
        <v>294.89999999999998</v>
      </c>
      <c r="Q272" s="174">
        <f>SUM(Q220:Q271)</f>
        <v>4551.6000000000004</v>
      </c>
      <c r="R272" s="174">
        <f t="shared" si="15"/>
        <v>4660</v>
      </c>
      <c r="S272" s="553"/>
      <c r="T272" s="554"/>
      <c r="U272" s="555"/>
      <c r="V272" s="556"/>
      <c r="W272" s="557"/>
    </row>
    <row r="273" spans="1:23" ht="28.5" customHeight="1" x14ac:dyDescent="0.2">
      <c r="A273" s="349" t="s">
        <v>7</v>
      </c>
      <c r="B273" s="343" t="s">
        <v>37</v>
      </c>
      <c r="C273" s="311" t="s">
        <v>9</v>
      </c>
      <c r="D273" s="1716"/>
      <c r="E273" s="1831" t="s">
        <v>201</v>
      </c>
      <c r="F273" s="1946"/>
      <c r="G273" s="2202" t="s">
        <v>153</v>
      </c>
      <c r="H273" s="1934" t="s">
        <v>47</v>
      </c>
      <c r="I273" s="2083" t="s">
        <v>154</v>
      </c>
      <c r="J273" s="76" t="s">
        <v>29</v>
      </c>
      <c r="K273" s="76">
        <v>34</v>
      </c>
      <c r="L273" s="76">
        <v>34</v>
      </c>
      <c r="M273" s="102">
        <f>100-30-34</f>
        <v>36</v>
      </c>
      <c r="N273" s="320"/>
      <c r="O273" s="320"/>
      <c r="P273" s="74">
        <f>100-30-34</f>
        <v>36</v>
      </c>
      <c r="Q273" s="118">
        <v>194.1</v>
      </c>
      <c r="R273" s="76"/>
      <c r="S273" s="950" t="s">
        <v>211</v>
      </c>
      <c r="T273" s="735"/>
      <c r="U273" s="281">
        <v>1</v>
      </c>
      <c r="V273" s="281"/>
      <c r="W273" s="282"/>
    </row>
    <row r="274" spans="1:23" ht="27" customHeight="1" x14ac:dyDescent="0.2">
      <c r="A274" s="949"/>
      <c r="B274" s="948"/>
      <c r="C274" s="311"/>
      <c r="D274" s="1716"/>
      <c r="E274" s="1832"/>
      <c r="F274" s="1946"/>
      <c r="G274" s="2203"/>
      <c r="H274" s="1934"/>
      <c r="I274" s="2084"/>
      <c r="J274" s="76" t="s">
        <v>66</v>
      </c>
      <c r="K274" s="76">
        <v>30</v>
      </c>
      <c r="L274" s="76">
        <v>30</v>
      </c>
      <c r="M274" s="102">
        <v>64</v>
      </c>
      <c r="N274" s="320"/>
      <c r="O274" s="320"/>
      <c r="P274" s="74">
        <v>64</v>
      </c>
      <c r="Q274" s="118"/>
      <c r="R274" s="76"/>
      <c r="S274" s="104" t="s">
        <v>396</v>
      </c>
      <c r="T274" s="951"/>
      <c r="U274" s="31">
        <v>100</v>
      </c>
      <c r="V274" s="31"/>
      <c r="W274" s="302"/>
    </row>
    <row r="275" spans="1:23" ht="15.75" customHeight="1" x14ac:dyDescent="0.2">
      <c r="A275" s="349"/>
      <c r="B275" s="343"/>
      <c r="C275" s="311"/>
      <c r="D275" s="1716"/>
      <c r="E275" s="1832"/>
      <c r="F275" s="1946"/>
      <c r="G275" s="2204"/>
      <c r="H275" s="1935"/>
      <c r="I275" s="2084"/>
      <c r="J275" s="75"/>
      <c r="K275" s="75"/>
      <c r="L275" s="75"/>
      <c r="M275" s="105"/>
      <c r="N275" s="51"/>
      <c r="O275" s="51"/>
      <c r="P275" s="232"/>
      <c r="Q275" s="188"/>
      <c r="R275" s="75"/>
      <c r="S275" s="1937" t="s">
        <v>206</v>
      </c>
      <c r="T275" s="275"/>
      <c r="U275" s="44"/>
      <c r="V275" s="44" t="s">
        <v>124</v>
      </c>
      <c r="W275" s="278"/>
    </row>
    <row r="276" spans="1:23" ht="17.25" customHeight="1" thickBot="1" x14ac:dyDescent="0.25">
      <c r="A276" s="83"/>
      <c r="B276" s="347"/>
      <c r="C276" s="114"/>
      <c r="D276" s="119"/>
      <c r="E276" s="1945"/>
      <c r="F276" s="1947"/>
      <c r="G276" s="2205"/>
      <c r="H276" s="1936"/>
      <c r="I276" s="2085"/>
      <c r="J276" s="174" t="s">
        <v>8</v>
      </c>
      <c r="K276" s="174">
        <f>SUM(K273:K275)</f>
        <v>64</v>
      </c>
      <c r="L276" s="174">
        <f>SUM(L273:L275)</f>
        <v>64</v>
      </c>
      <c r="M276" s="174">
        <f>SUM(M273:M275)</f>
        <v>100</v>
      </c>
      <c r="N276" s="174">
        <f t="shared" ref="N276:R276" si="16">SUM(N273:N275)</f>
        <v>0</v>
      </c>
      <c r="O276" s="174">
        <f t="shared" si="16"/>
        <v>0</v>
      </c>
      <c r="P276" s="174">
        <f t="shared" si="16"/>
        <v>100</v>
      </c>
      <c r="Q276" s="174">
        <f>SUM(Q273:Q275)</f>
        <v>194.1</v>
      </c>
      <c r="R276" s="174">
        <f t="shared" si="16"/>
        <v>0</v>
      </c>
      <c r="S276" s="1938"/>
      <c r="T276" s="276"/>
      <c r="U276" s="280"/>
      <c r="V276" s="280"/>
      <c r="W276" s="279"/>
    </row>
    <row r="277" spans="1:23" ht="14.25" customHeight="1" thickBot="1" x14ac:dyDescent="0.25">
      <c r="A277" s="83" t="s">
        <v>7</v>
      </c>
      <c r="B277" s="347" t="s">
        <v>37</v>
      </c>
      <c r="C277" s="1939" t="s">
        <v>10</v>
      </c>
      <c r="D277" s="1939"/>
      <c r="E277" s="1939"/>
      <c r="F277" s="1939"/>
      <c r="G277" s="1939"/>
      <c r="H277" s="1939"/>
      <c r="I277" s="1939"/>
      <c r="J277" s="2057"/>
      <c r="K277" s="1327">
        <f t="shared" ref="K277:R277" si="17">K276+K272</f>
        <v>5057.7</v>
      </c>
      <c r="L277" s="1327">
        <f t="shared" si="17"/>
        <v>5195.5</v>
      </c>
      <c r="M277" s="1327">
        <f t="shared" si="17"/>
        <v>6045.5</v>
      </c>
      <c r="N277" s="1327">
        <f t="shared" si="17"/>
        <v>5650.6</v>
      </c>
      <c r="O277" s="1327">
        <f t="shared" si="17"/>
        <v>0</v>
      </c>
      <c r="P277" s="1327">
        <f t="shared" si="17"/>
        <v>394.9</v>
      </c>
      <c r="Q277" s="1327">
        <f t="shared" si="17"/>
        <v>4745.7</v>
      </c>
      <c r="R277" s="1327">
        <f t="shared" si="17"/>
        <v>4660</v>
      </c>
      <c r="S277" s="2200"/>
      <c r="T277" s="2200"/>
      <c r="U277" s="2200"/>
      <c r="V277" s="2200"/>
      <c r="W277" s="2201"/>
    </row>
    <row r="278" spans="1:23" ht="14.25" customHeight="1" thickBot="1" x14ac:dyDescent="0.25">
      <c r="A278" s="109" t="s">
        <v>7</v>
      </c>
      <c r="B278" s="1940" t="s">
        <v>11</v>
      </c>
      <c r="C278" s="1941"/>
      <c r="D278" s="1941"/>
      <c r="E278" s="1941"/>
      <c r="F278" s="1941"/>
      <c r="G278" s="1941"/>
      <c r="H278" s="1941"/>
      <c r="I278" s="1941"/>
      <c r="J278" s="1942"/>
      <c r="K278" s="178">
        <f t="shared" ref="K278:R278" si="18">K277+K217+K159+K117</f>
        <v>20066.8</v>
      </c>
      <c r="L278" s="178">
        <f t="shared" si="18"/>
        <v>20779.3</v>
      </c>
      <c r="M278" s="178">
        <f t="shared" si="18"/>
        <v>28111</v>
      </c>
      <c r="N278" s="178">
        <f t="shared" si="18"/>
        <v>12836</v>
      </c>
      <c r="O278" s="178">
        <f t="shared" si="18"/>
        <v>39.5</v>
      </c>
      <c r="P278" s="178">
        <f t="shared" si="18"/>
        <v>15275</v>
      </c>
      <c r="Q278" s="178">
        <f t="shared" si="18"/>
        <v>34451.300000000003</v>
      </c>
      <c r="R278" s="178">
        <f t="shared" si="18"/>
        <v>32765</v>
      </c>
      <c r="S278" s="1943"/>
      <c r="T278" s="1943"/>
      <c r="U278" s="1943"/>
      <c r="V278" s="1943"/>
      <c r="W278" s="1944"/>
    </row>
    <row r="279" spans="1:23" ht="14.25" customHeight="1" thickBot="1" x14ac:dyDescent="0.25">
      <c r="A279" s="120" t="s">
        <v>39</v>
      </c>
      <c r="B279" s="1917" t="s">
        <v>62</v>
      </c>
      <c r="C279" s="1918"/>
      <c r="D279" s="1918"/>
      <c r="E279" s="1918"/>
      <c r="F279" s="1918"/>
      <c r="G279" s="1918"/>
      <c r="H279" s="1918"/>
      <c r="I279" s="1918"/>
      <c r="J279" s="1919"/>
      <c r="K279" s="179">
        <f t="shared" ref="K279" si="19">SUM(K278)</f>
        <v>20066.8</v>
      </c>
      <c r="L279" s="179">
        <f t="shared" ref="L279:R279" si="20">SUM(L278)</f>
        <v>20779.3</v>
      </c>
      <c r="M279" s="179">
        <f t="shared" si="20"/>
        <v>28111</v>
      </c>
      <c r="N279" s="179">
        <f t="shared" si="20"/>
        <v>12836</v>
      </c>
      <c r="O279" s="179">
        <f t="shared" si="20"/>
        <v>39.5</v>
      </c>
      <c r="P279" s="179">
        <f t="shared" si="20"/>
        <v>15275</v>
      </c>
      <c r="Q279" s="179">
        <f>SUM(Q278)</f>
        <v>34451.300000000003</v>
      </c>
      <c r="R279" s="179">
        <f t="shared" si="20"/>
        <v>32765</v>
      </c>
      <c r="S279" s="1871"/>
      <c r="T279" s="1871"/>
      <c r="U279" s="1871"/>
      <c r="V279" s="1871"/>
      <c r="W279" s="1872"/>
    </row>
    <row r="280" spans="1:23" s="5" customFormat="1" ht="17.25" customHeight="1" x14ac:dyDescent="0.2">
      <c r="A280" s="2198" t="s">
        <v>269</v>
      </c>
      <c r="B280" s="2199"/>
      <c r="C280" s="2199"/>
      <c r="D280" s="2199"/>
      <c r="E280" s="2199"/>
      <c r="F280" s="2199"/>
      <c r="G280" s="2199"/>
      <c r="H280" s="2199"/>
      <c r="I280" s="2199"/>
      <c r="J280" s="2199"/>
      <c r="K280" s="2199"/>
      <c r="L280" s="2199"/>
      <c r="M280" s="2199"/>
      <c r="N280" s="2199"/>
      <c r="O280" s="2199"/>
      <c r="P280" s="2199"/>
      <c r="Q280" s="2199"/>
      <c r="R280" s="2199"/>
      <c r="S280" s="494"/>
      <c r="T280" s="494"/>
      <c r="U280" s="494"/>
      <c r="V280" s="494"/>
      <c r="W280" s="494"/>
    </row>
    <row r="281" spans="1:23" s="4" customFormat="1" ht="17.25" customHeight="1" x14ac:dyDescent="0.2">
      <c r="A281" s="2078" t="s">
        <v>404</v>
      </c>
      <c r="B281" s="2079"/>
      <c r="C281" s="2079"/>
      <c r="D281" s="2079"/>
      <c r="E281" s="2079"/>
      <c r="F281" s="2079"/>
      <c r="G281" s="2079"/>
      <c r="H281" s="2079"/>
      <c r="I281" s="2079"/>
      <c r="J281" s="2079"/>
      <c r="K281" s="2079"/>
      <c r="L281" s="2079"/>
      <c r="M281" s="2079"/>
      <c r="N281" s="2079"/>
      <c r="O281" s="2079"/>
      <c r="P281" s="2079"/>
      <c r="Q281" s="2079"/>
      <c r="R281" s="2079"/>
      <c r="S281" s="2079"/>
      <c r="T281" s="493"/>
      <c r="U281" s="493"/>
      <c r="V281" s="493"/>
      <c r="W281" s="493"/>
    </row>
    <row r="282" spans="1:23" s="4" customFormat="1" ht="17.25" customHeight="1" x14ac:dyDescent="0.25">
      <c r="A282" s="1225"/>
      <c r="B282" s="1226"/>
      <c r="C282" s="1226"/>
      <c r="D282" s="1226"/>
      <c r="E282" s="1226"/>
      <c r="F282" s="1226"/>
      <c r="G282" s="1226"/>
      <c r="H282" s="1226"/>
      <c r="I282" s="1226"/>
      <c r="J282" s="1226"/>
      <c r="K282" s="1226"/>
      <c r="L282" s="1226"/>
      <c r="M282" s="1226"/>
      <c r="N282" s="1226"/>
      <c r="O282" s="1226"/>
      <c r="P282" s="1326"/>
      <c r="Q282" s="1226"/>
      <c r="R282" s="1226"/>
      <c r="S282" s="1226"/>
      <c r="T282" s="1225"/>
      <c r="U282" s="1225"/>
      <c r="V282" s="1225"/>
      <c r="W282" s="1225"/>
    </row>
    <row r="283" spans="1:23" s="5" customFormat="1" ht="15" customHeight="1" thickBot="1" x14ac:dyDescent="0.25">
      <c r="A283" s="1877" t="s">
        <v>16</v>
      </c>
      <c r="B283" s="1877"/>
      <c r="C283" s="1877"/>
      <c r="D283" s="1877"/>
      <c r="E283" s="1877"/>
      <c r="F283" s="1877"/>
      <c r="G283" s="1877"/>
      <c r="H283" s="1877"/>
      <c r="I283" s="1877"/>
      <c r="J283" s="1877"/>
      <c r="K283" s="1877"/>
      <c r="L283" s="189"/>
      <c r="M283" s="189"/>
      <c r="N283" s="189"/>
      <c r="O283" s="189"/>
      <c r="P283" s="189"/>
      <c r="Q283" s="189"/>
      <c r="R283" s="189"/>
      <c r="S283" s="121"/>
      <c r="T283" s="121"/>
      <c r="U283" s="121"/>
      <c r="V283" s="121"/>
      <c r="W283" s="121"/>
    </row>
    <row r="284" spans="1:23" ht="62.25" customHeight="1" thickBot="1" x14ac:dyDescent="0.25">
      <c r="A284" s="1931" t="s">
        <v>12</v>
      </c>
      <c r="B284" s="1932"/>
      <c r="C284" s="1932"/>
      <c r="D284" s="1932"/>
      <c r="E284" s="1932"/>
      <c r="F284" s="1932"/>
      <c r="G284" s="1932"/>
      <c r="H284" s="1932"/>
      <c r="I284" s="1932"/>
      <c r="J284" s="1933"/>
      <c r="K284" s="445" t="s">
        <v>267</v>
      </c>
      <c r="L284" s="445" t="s">
        <v>268</v>
      </c>
      <c r="M284" s="2122" t="s">
        <v>257</v>
      </c>
      <c r="N284" s="2123"/>
      <c r="O284" s="2123"/>
      <c r="P284" s="2124"/>
      <c r="Q284" s="66" t="s">
        <v>167</v>
      </c>
      <c r="R284" s="66" t="s">
        <v>258</v>
      </c>
      <c r="S284" s="17"/>
      <c r="T284" s="17"/>
      <c r="U284" s="17"/>
      <c r="V284" s="17"/>
      <c r="W284" s="17"/>
    </row>
    <row r="285" spans="1:23" ht="14.25" customHeight="1" x14ac:dyDescent="0.2">
      <c r="A285" s="1908" t="s">
        <v>17</v>
      </c>
      <c r="B285" s="1909"/>
      <c r="C285" s="1909"/>
      <c r="D285" s="1909"/>
      <c r="E285" s="1909"/>
      <c r="F285" s="1909"/>
      <c r="G285" s="1909"/>
      <c r="H285" s="1909"/>
      <c r="I285" s="1909"/>
      <c r="J285" s="1910"/>
      <c r="K285" s="170">
        <f>K286+K292+K293+K294+K290</f>
        <v>18126.7</v>
      </c>
      <c r="L285" s="170">
        <f>L286+L292+L293+L294</f>
        <v>18464.7</v>
      </c>
      <c r="M285" s="2125">
        <f>M286+M292+M293+M294</f>
        <v>24209.1</v>
      </c>
      <c r="N285" s="2126"/>
      <c r="O285" s="2126"/>
      <c r="P285" s="2127"/>
      <c r="Q285" s="406">
        <f>Q286+Q292+Q293+Q294</f>
        <v>27801.9</v>
      </c>
      <c r="R285" s="406">
        <f>R286+R292+R293+R294</f>
        <v>30013.1</v>
      </c>
      <c r="S285" s="17"/>
      <c r="T285" s="17"/>
      <c r="U285" s="17"/>
      <c r="V285" s="17"/>
      <c r="W285" s="17"/>
    </row>
    <row r="286" spans="1:23" ht="14.25" customHeight="1" x14ac:dyDescent="0.2">
      <c r="A286" s="1911" t="s">
        <v>103</v>
      </c>
      <c r="B286" s="1912"/>
      <c r="C286" s="1912"/>
      <c r="D286" s="1912"/>
      <c r="E286" s="1912"/>
      <c r="F286" s="1912"/>
      <c r="G286" s="1912"/>
      <c r="H286" s="1912"/>
      <c r="I286" s="1912"/>
      <c r="J286" s="1913"/>
      <c r="K286" s="171">
        <f>K287+K289+K291</f>
        <v>8655.5</v>
      </c>
      <c r="L286" s="171">
        <f>SUM(L287:L291)</f>
        <v>13126.7</v>
      </c>
      <c r="M286" s="2128">
        <f>SUM(M287:P291)</f>
        <v>18447</v>
      </c>
      <c r="N286" s="2129"/>
      <c r="O286" s="2129"/>
      <c r="P286" s="2130"/>
      <c r="Q286" s="299">
        <f>SUM(Q287:Q291)</f>
        <v>27801.9</v>
      </c>
      <c r="R286" s="299">
        <f>SUM(R287:R291)</f>
        <v>30013.1</v>
      </c>
      <c r="S286" s="17"/>
      <c r="T286" s="17"/>
      <c r="U286" s="17"/>
      <c r="V286" s="17"/>
      <c r="W286" s="17"/>
    </row>
    <row r="287" spans="1:23" ht="14.25" customHeight="1" x14ac:dyDescent="0.2">
      <c r="A287" s="1914" t="s">
        <v>23</v>
      </c>
      <c r="B287" s="1915"/>
      <c r="C287" s="1915"/>
      <c r="D287" s="1915"/>
      <c r="E287" s="1915"/>
      <c r="F287" s="1915"/>
      <c r="G287" s="1915"/>
      <c r="H287" s="1915"/>
      <c r="I287" s="1915"/>
      <c r="J287" s="1916"/>
      <c r="K287" s="148">
        <f>SUMIF(J13:J279,"SB",K13:K279)</f>
        <v>7029.9</v>
      </c>
      <c r="L287" s="148">
        <f>SUMIF(J13:J279,"SB",L13:L279)</f>
        <v>8484.9</v>
      </c>
      <c r="M287" s="2054">
        <f>SUMIF(J14:J279,"SB",M14:M279)</f>
        <v>11855.6</v>
      </c>
      <c r="N287" s="2055"/>
      <c r="O287" s="2055"/>
      <c r="P287" s="2056"/>
      <c r="Q287" s="75">
        <f>SUMIF(J14:J279,"SB",Q14:Q279)</f>
        <v>18736.5</v>
      </c>
      <c r="R287" s="75">
        <f>SUMIF(J14:J279,"SB",R14:R279)</f>
        <v>22375.8</v>
      </c>
      <c r="S287" s="17"/>
      <c r="T287" s="17"/>
      <c r="U287" s="17"/>
      <c r="V287" s="17"/>
      <c r="W287" s="17"/>
    </row>
    <row r="288" spans="1:23" ht="14.25" customHeight="1" x14ac:dyDescent="0.2">
      <c r="A288" s="1886" t="s">
        <v>24</v>
      </c>
      <c r="B288" s="1887"/>
      <c r="C288" s="1887"/>
      <c r="D288" s="1887"/>
      <c r="E288" s="1887"/>
      <c r="F288" s="1887"/>
      <c r="G288" s="1887"/>
      <c r="H288" s="1887"/>
      <c r="I288" s="1887"/>
      <c r="J288" s="1888"/>
      <c r="K288" s="91">
        <f>SUMIF(J13:J279,"SB(P)",K13:K279)</f>
        <v>0</v>
      </c>
      <c r="L288" s="91">
        <f>SUMIF(J13:J279,"SB(P)",L13:L279)</f>
        <v>0</v>
      </c>
      <c r="M288" s="2072">
        <f>SUMIF(J14:J279,"SB(P)",M14:M279)</f>
        <v>0</v>
      </c>
      <c r="N288" s="2073"/>
      <c r="O288" s="2073"/>
      <c r="P288" s="2074"/>
      <c r="Q288" s="69">
        <f>SUMIF(J14:J279,"SB(P)",Q14:Q279)</f>
        <v>0</v>
      </c>
      <c r="R288" s="69">
        <f>SUMIF(J14:J279,"SB(P)",R14:R279)</f>
        <v>0</v>
      </c>
      <c r="S288" s="17"/>
      <c r="T288" s="17"/>
      <c r="U288" s="17"/>
      <c r="V288" s="17"/>
      <c r="W288" s="17"/>
    </row>
    <row r="289" spans="1:23" ht="14.25" customHeight="1" x14ac:dyDescent="0.2">
      <c r="A289" s="1886" t="s">
        <v>75</v>
      </c>
      <c r="B289" s="1887"/>
      <c r="C289" s="1887"/>
      <c r="D289" s="1887"/>
      <c r="E289" s="1887"/>
      <c r="F289" s="1887"/>
      <c r="G289" s="1887"/>
      <c r="H289" s="1887"/>
      <c r="I289" s="1887"/>
      <c r="J289" s="1888"/>
      <c r="K289" s="148">
        <f>SUMIF(J13:J279,"SB(VR)",K13:K279)</f>
        <v>1264.5999999999999</v>
      </c>
      <c r="L289" s="148">
        <f>SUMIF(J13:J279,"SB(VR)",L13:L279)</f>
        <v>1264.5999999999999</v>
      </c>
      <c r="M289" s="2054">
        <f>SUMIF(J14:J279,"SB(VR)",M14:M279)</f>
        <v>1506.4</v>
      </c>
      <c r="N289" s="2055"/>
      <c r="O289" s="2055"/>
      <c r="P289" s="2056"/>
      <c r="Q289" s="75">
        <f>SUMIF(J14:J279,"SB(VR)",Q14:Q279)</f>
        <v>1160.4000000000001</v>
      </c>
      <c r="R289" s="75">
        <f>SUMIF(J14:J279,"SB(VR)",R14:R279)</f>
        <v>1312.3</v>
      </c>
      <c r="S289" s="17"/>
      <c r="T289" s="17"/>
      <c r="U289" s="17"/>
      <c r="V289" s="17"/>
      <c r="W289" s="17"/>
    </row>
    <row r="290" spans="1:23" ht="14.25" customHeight="1" x14ac:dyDescent="0.2">
      <c r="A290" s="1905" t="s">
        <v>110</v>
      </c>
      <c r="B290" s="1906"/>
      <c r="C290" s="1906"/>
      <c r="D290" s="1906"/>
      <c r="E290" s="1906"/>
      <c r="F290" s="1906"/>
      <c r="G290" s="1906"/>
      <c r="H290" s="1906"/>
      <c r="I290" s="1906"/>
      <c r="J290" s="1907"/>
      <c r="K290" s="148">
        <f>SUMIF(J12:J278,"SB(KPP)",K12:K278)</f>
        <v>4133.2</v>
      </c>
      <c r="L290" s="148">
        <f>SUMIF(J12:J278,"SB(KPP)",L12:L278)</f>
        <v>3377.2</v>
      </c>
      <c r="M290" s="2054">
        <f>SUMIF(J14:J278,"SB(KPP)",M14:M278)</f>
        <v>5085</v>
      </c>
      <c r="N290" s="2055"/>
      <c r="O290" s="2055"/>
      <c r="P290" s="2056"/>
      <c r="Q290" s="69">
        <f>SUMIF(J14:J278,"SB(KPP)",Q14:Q278)</f>
        <v>7905</v>
      </c>
      <c r="R290" s="69">
        <f>SUMIF(J14:J278,"SB(KPP)",R14:R278)</f>
        <v>6325</v>
      </c>
      <c r="S290" s="17"/>
      <c r="T290" s="17"/>
      <c r="U290" s="17"/>
      <c r="V290" s="17"/>
      <c r="W290" s="17"/>
    </row>
    <row r="291" spans="1:23" ht="14.25" customHeight="1" x14ac:dyDescent="0.2">
      <c r="A291" s="1898" t="s">
        <v>240</v>
      </c>
      <c r="B291" s="1899"/>
      <c r="C291" s="1899"/>
      <c r="D291" s="1899"/>
      <c r="E291" s="1899"/>
      <c r="F291" s="1899"/>
      <c r="G291" s="1899"/>
      <c r="H291" s="1899"/>
      <c r="I291" s="1899"/>
      <c r="J291" s="1900"/>
      <c r="K291" s="91">
        <v>361</v>
      </c>
      <c r="L291" s="91">
        <f>SUMIF(J13:J273,"SB(ES)",L13:L273)</f>
        <v>0</v>
      </c>
      <c r="M291" s="2072">
        <f>SUMIF(J13:J273,"SB(ES)",M13:M273)</f>
        <v>0</v>
      </c>
      <c r="N291" s="2073"/>
      <c r="O291" s="2073"/>
      <c r="P291" s="2074"/>
      <c r="Q291" s="69">
        <f>SUMIF(J13:J273,"SB(ES)",Q13:Q273)</f>
        <v>0</v>
      </c>
      <c r="R291" s="69">
        <f>SUMIF(J13:J273,"SB(ES)",R13:R273)</f>
        <v>0</v>
      </c>
      <c r="S291" s="17"/>
      <c r="T291" s="17"/>
      <c r="U291" s="17"/>
      <c r="V291" s="17"/>
      <c r="W291" s="17"/>
    </row>
    <row r="292" spans="1:23" ht="14.25" customHeight="1" x14ac:dyDescent="0.2">
      <c r="A292" s="1901" t="s">
        <v>108</v>
      </c>
      <c r="B292" s="1902"/>
      <c r="C292" s="1902"/>
      <c r="D292" s="1902"/>
      <c r="E292" s="1902"/>
      <c r="F292" s="1902"/>
      <c r="G292" s="1902"/>
      <c r="H292" s="1902"/>
      <c r="I292" s="1902"/>
      <c r="J292" s="1903"/>
      <c r="K292" s="147">
        <f>SUMIF(J12:J278,"SB(VRL)",K12:K278)</f>
        <v>353.2</v>
      </c>
      <c r="L292" s="147">
        <f>SUMIF(J12:J278,"SB(VRL)",L12:L278)</f>
        <v>353.2</v>
      </c>
      <c r="M292" s="2075">
        <f>SUMIF(J14:J278,"SB(VRL)",M14:M278)</f>
        <v>552.9</v>
      </c>
      <c r="N292" s="2076"/>
      <c r="O292" s="2076"/>
      <c r="P292" s="2077"/>
      <c r="Q292" s="407">
        <f>SUMIF(J17:J278,"SB(VRL)",Q17:Q278)</f>
        <v>0</v>
      </c>
      <c r="R292" s="407">
        <f>SUMIF(J14:J278,"SB(VRL)",R14:R278)</f>
        <v>0</v>
      </c>
      <c r="S292" s="17"/>
      <c r="T292" s="17"/>
      <c r="U292" s="17"/>
      <c r="V292" s="17"/>
      <c r="W292" s="17"/>
    </row>
    <row r="293" spans="1:23" ht="14.25" customHeight="1" x14ac:dyDescent="0.2">
      <c r="A293" s="1904" t="s">
        <v>109</v>
      </c>
      <c r="B293" s="1902"/>
      <c r="C293" s="1902"/>
      <c r="D293" s="1902"/>
      <c r="E293" s="1902"/>
      <c r="F293" s="1902"/>
      <c r="G293" s="1902"/>
      <c r="H293" s="1902"/>
      <c r="I293" s="1902"/>
      <c r="J293" s="1903"/>
      <c r="K293" s="147">
        <f>SUMIF(J13:J279,"SB(ŽPL)",K13:K279)</f>
        <v>2117.6</v>
      </c>
      <c r="L293" s="147">
        <f>SUMIF(J13:J279,"SB(ŽPL)",L13:L279)</f>
        <v>2117.6</v>
      </c>
      <c r="M293" s="2075">
        <f>SUMIF(J10:J279,"SB(ŽPL)",M10:M279)</f>
        <v>1122.7</v>
      </c>
      <c r="N293" s="2076"/>
      <c r="O293" s="2076"/>
      <c r="P293" s="2077"/>
      <c r="Q293" s="407">
        <f>SUMIF(J17:J279,"SB(ŽPL)",Q17:Q279)</f>
        <v>0</v>
      </c>
      <c r="R293" s="407">
        <f>SUMIF(J14:J279,"SB(ŽPL)",R14:R279)</f>
        <v>0</v>
      </c>
      <c r="S293" s="17"/>
      <c r="T293" s="17"/>
      <c r="U293" s="17"/>
      <c r="V293" s="17"/>
      <c r="W293" s="17"/>
    </row>
    <row r="294" spans="1:23" ht="14.25" customHeight="1" x14ac:dyDescent="0.2">
      <c r="A294" s="1892" t="s">
        <v>270</v>
      </c>
      <c r="B294" s="1893"/>
      <c r="C294" s="1893"/>
      <c r="D294" s="1893"/>
      <c r="E294" s="1893"/>
      <c r="F294" s="1893"/>
      <c r="G294" s="1893"/>
      <c r="H294" s="1893"/>
      <c r="I294" s="1893"/>
      <c r="J294" s="1894"/>
      <c r="K294" s="147">
        <f>SUMIF(J14:J279,"SB(L)",K14:K279)</f>
        <v>2867.2</v>
      </c>
      <c r="L294" s="147">
        <f>SUMIF(J14:J279,"SB(L)",L14:L279)</f>
        <v>2867.2</v>
      </c>
      <c r="M294" s="2075">
        <f>SUMIF(J14:J279,"SB(L)",M14:M279)</f>
        <v>4086.5</v>
      </c>
      <c r="N294" s="2076"/>
      <c r="O294" s="2076"/>
      <c r="P294" s="2077"/>
      <c r="Q294" s="407">
        <f>SUMIF(J17:J279,"SB(L)",Q17:Q279)</f>
        <v>0</v>
      </c>
      <c r="R294" s="407">
        <f>SUMIF(J14:J277,"SB(L)",R14:R279)</f>
        <v>0</v>
      </c>
      <c r="S294" s="17"/>
      <c r="T294" s="17"/>
      <c r="U294" s="17"/>
      <c r="V294" s="17"/>
      <c r="W294" s="17"/>
    </row>
    <row r="295" spans="1:23" ht="14.25" customHeight="1" x14ac:dyDescent="0.2">
      <c r="A295" s="1895" t="s">
        <v>18</v>
      </c>
      <c r="B295" s="1896"/>
      <c r="C295" s="1896"/>
      <c r="D295" s="1896"/>
      <c r="E295" s="1896"/>
      <c r="F295" s="1896"/>
      <c r="G295" s="1896"/>
      <c r="H295" s="1896"/>
      <c r="I295" s="1896"/>
      <c r="J295" s="1897"/>
      <c r="K295" s="172">
        <f>SUM(K296:K299)</f>
        <v>1940.1</v>
      </c>
      <c r="L295" s="172">
        <f>SUM(L296:L299)</f>
        <v>2314.6</v>
      </c>
      <c r="M295" s="2103">
        <f>SUM(M296:P299)</f>
        <v>3901.9</v>
      </c>
      <c r="N295" s="2104"/>
      <c r="O295" s="2104"/>
      <c r="P295" s="2105"/>
      <c r="Q295" s="408">
        <f>Q297+Q298+Q299+Q296</f>
        <v>6649.4</v>
      </c>
      <c r="R295" s="408">
        <f>R297+R298+R299+R296</f>
        <v>2751.9</v>
      </c>
      <c r="S295" s="17"/>
      <c r="T295" s="17"/>
      <c r="U295" s="17"/>
      <c r="V295" s="17"/>
      <c r="W295" s="17"/>
    </row>
    <row r="296" spans="1:23" ht="14.25" customHeight="1" x14ac:dyDescent="0.2">
      <c r="A296" s="1898" t="s">
        <v>25</v>
      </c>
      <c r="B296" s="1899"/>
      <c r="C296" s="1899"/>
      <c r="D296" s="1899"/>
      <c r="E296" s="1899"/>
      <c r="F296" s="1899"/>
      <c r="G296" s="1899"/>
      <c r="H296" s="1899"/>
      <c r="I296" s="1899"/>
      <c r="J296" s="1900"/>
      <c r="K296" s="91">
        <f>SUMIF(J13:J279,"ES",K13:K279)-361</f>
        <v>684.4</v>
      </c>
      <c r="L296" s="91">
        <f>SUMIF(J13:J279,"ES",L13:L279)</f>
        <v>1058.9000000000001</v>
      </c>
      <c r="M296" s="2072">
        <f>SUMIF(J13:J279,"ES",M13:M279)</f>
        <v>2204</v>
      </c>
      <c r="N296" s="2073"/>
      <c r="O296" s="2073"/>
      <c r="P296" s="2074"/>
      <c r="Q296" s="69">
        <f>SUMIF(J13:J279,"ES",Q13:Q279)</f>
        <v>5104.8</v>
      </c>
      <c r="R296" s="69">
        <f>SUMIF(J13:J279,"ES",R13:R279)</f>
        <v>1278.9000000000001</v>
      </c>
      <c r="S296" s="17"/>
      <c r="T296" s="17"/>
      <c r="U296" s="17"/>
      <c r="V296" s="17"/>
      <c r="W296" s="17"/>
    </row>
    <row r="297" spans="1:23" ht="14.25" customHeight="1" x14ac:dyDescent="0.2">
      <c r="A297" s="1883" t="s">
        <v>26</v>
      </c>
      <c r="B297" s="1884"/>
      <c r="C297" s="1884"/>
      <c r="D297" s="1884"/>
      <c r="E297" s="1884"/>
      <c r="F297" s="1884"/>
      <c r="G297" s="1884"/>
      <c r="H297" s="1884"/>
      <c r="I297" s="1884"/>
      <c r="J297" s="1885"/>
      <c r="K297" s="91">
        <f>SUMIF(J13:J279,"KVJUD",K13:K279)</f>
        <v>1015.7</v>
      </c>
      <c r="L297" s="91">
        <f>SUMIF(J13:J279,"KVJUD",L13:L279)</f>
        <v>1015.7</v>
      </c>
      <c r="M297" s="2072">
        <f>SUMIF(J14:J279,"KVJUD",M14:M279)</f>
        <v>1593.4</v>
      </c>
      <c r="N297" s="2073"/>
      <c r="O297" s="2073"/>
      <c r="P297" s="2074"/>
      <c r="Q297" s="69">
        <f>SUMIF(J14:J279,"KVJUD",Q14:Q279)</f>
        <v>1322.1</v>
      </c>
      <c r="R297" s="69">
        <f>SUMIF(J14:J279,"KVJUD",R14:R279)</f>
        <v>1378</v>
      </c>
      <c r="S297" s="61"/>
      <c r="T297" s="61"/>
      <c r="U297" s="61"/>
      <c r="V297" s="61"/>
      <c r="W297" s="61"/>
    </row>
    <row r="298" spans="1:23" ht="14.25" customHeight="1" x14ac:dyDescent="0.2">
      <c r="A298" s="1886" t="s">
        <v>27</v>
      </c>
      <c r="B298" s="1887"/>
      <c r="C298" s="1887"/>
      <c r="D298" s="1887"/>
      <c r="E298" s="1887"/>
      <c r="F298" s="1887"/>
      <c r="G298" s="1887"/>
      <c r="H298" s="1887"/>
      <c r="I298" s="1887"/>
      <c r="J298" s="1888"/>
      <c r="K298" s="91">
        <f>SUMIF(J13:J279,"LRVB",K13:K279)</f>
        <v>0</v>
      </c>
      <c r="L298" s="91">
        <f>SUMIF(J13:J279,"LRVB",L13:L279)</f>
        <v>0</v>
      </c>
      <c r="M298" s="2072">
        <f>SUMIF(J14:J279,"LRVB",M14:M279)</f>
        <v>0</v>
      </c>
      <c r="N298" s="2073"/>
      <c r="O298" s="2073"/>
      <c r="P298" s="2074"/>
      <c r="Q298" s="69">
        <f>SUMIF(J14:J279,"LRVB",Q14:Q279)</f>
        <v>0</v>
      </c>
      <c r="R298" s="69">
        <f>SUMIF(J14:J279,"LRVB",R14:R279)</f>
        <v>0</v>
      </c>
      <c r="S298" s="61"/>
      <c r="T298" s="61"/>
      <c r="U298" s="61"/>
      <c r="V298" s="61"/>
      <c r="W298" s="61"/>
    </row>
    <row r="299" spans="1:23" ht="14.25" customHeight="1" x14ac:dyDescent="0.2">
      <c r="A299" s="1889" t="s">
        <v>28</v>
      </c>
      <c r="B299" s="1890"/>
      <c r="C299" s="1890"/>
      <c r="D299" s="1890"/>
      <c r="E299" s="1890"/>
      <c r="F299" s="1890"/>
      <c r="G299" s="1890"/>
      <c r="H299" s="1890"/>
      <c r="I299" s="1890"/>
      <c r="J299" s="1891"/>
      <c r="K299" s="91">
        <f>SUMIF(J13:J279,"Kt",K13:K279)</f>
        <v>240</v>
      </c>
      <c r="L299" s="91">
        <f>SUMIF(J13:J279,"Kt",L13:L279)</f>
        <v>240</v>
      </c>
      <c r="M299" s="2072">
        <f>SUMIF(J14:J279,"Kt",M14:M279)</f>
        <v>104.5</v>
      </c>
      <c r="N299" s="2073"/>
      <c r="O299" s="2073"/>
      <c r="P299" s="2074"/>
      <c r="Q299" s="69">
        <f>SUMIF(J14:J279,"Kt",Q14:Q279)</f>
        <v>222.5</v>
      </c>
      <c r="R299" s="69">
        <f>SUMIF(J14:J279,"Kt",R14:R279)</f>
        <v>95</v>
      </c>
      <c r="S299" s="61"/>
      <c r="T299" s="61"/>
      <c r="U299" s="61"/>
      <c r="V299" s="61"/>
      <c r="W299" s="61"/>
    </row>
    <row r="300" spans="1:23" ht="14.25" customHeight="1" thickBot="1" x14ac:dyDescent="0.25">
      <c r="A300" s="1925" t="s">
        <v>19</v>
      </c>
      <c r="B300" s="1926"/>
      <c r="C300" s="1926"/>
      <c r="D300" s="1926"/>
      <c r="E300" s="1926"/>
      <c r="F300" s="1926"/>
      <c r="G300" s="1926"/>
      <c r="H300" s="1926"/>
      <c r="I300" s="1926"/>
      <c r="J300" s="1927"/>
      <c r="K300" s="173">
        <f>SUM(K285,K295)</f>
        <v>20066.8</v>
      </c>
      <c r="L300" s="173">
        <f>SUM(L285,L295)</f>
        <v>20779.3</v>
      </c>
      <c r="M300" s="2119">
        <f>SUM(M285,M295)</f>
        <v>28111</v>
      </c>
      <c r="N300" s="2120"/>
      <c r="O300" s="2120"/>
      <c r="P300" s="2121"/>
      <c r="Q300" s="409">
        <f>SUM(Q285,Q295)</f>
        <v>34451.300000000003</v>
      </c>
      <c r="R300" s="409">
        <f>SUM(R285,R295)</f>
        <v>32765</v>
      </c>
      <c r="S300" s="61"/>
      <c r="T300" s="61"/>
      <c r="U300" s="61"/>
      <c r="V300" s="61"/>
      <c r="W300" s="61"/>
    </row>
    <row r="301" spans="1:23" x14ac:dyDescent="0.2">
      <c r="K301" s="353"/>
      <c r="L301" s="353"/>
      <c r="M301" s="353"/>
      <c r="N301" s="353"/>
      <c r="O301" s="353"/>
      <c r="P301" s="353"/>
      <c r="Q301" s="353"/>
      <c r="R301" s="353"/>
    </row>
    <row r="302" spans="1:23" x14ac:dyDescent="0.2">
      <c r="K302" s="17"/>
    </row>
    <row r="303" spans="1:23" x14ac:dyDescent="0.2">
      <c r="K303" s="17"/>
      <c r="L303" s="17"/>
      <c r="N303" s="17"/>
      <c r="Q303" s="17"/>
    </row>
    <row r="304" spans="1:23" x14ac:dyDescent="0.2">
      <c r="A304" s="1"/>
      <c r="B304" s="1"/>
      <c r="C304" s="1"/>
      <c r="D304" s="1"/>
      <c r="E304" s="1"/>
      <c r="F304" s="1"/>
      <c r="G304" s="1"/>
      <c r="H304" s="1"/>
      <c r="I304" s="1"/>
      <c r="J304" s="1"/>
      <c r="K304" s="61"/>
      <c r="L304" s="61"/>
      <c r="M304" s="61"/>
      <c r="N304" s="61"/>
      <c r="O304" s="61"/>
      <c r="P304" s="61"/>
      <c r="Q304" s="61"/>
      <c r="R304" s="61"/>
      <c r="S304" s="1"/>
      <c r="T304" s="1"/>
      <c r="U304" s="1"/>
      <c r="V304" s="1"/>
      <c r="W304" s="1"/>
    </row>
    <row r="305" spans="1:23" x14ac:dyDescent="0.2">
      <c r="A305" s="1"/>
      <c r="B305" s="1"/>
      <c r="C305" s="1"/>
      <c r="D305" s="1"/>
      <c r="E305" s="1"/>
      <c r="F305" s="1"/>
      <c r="G305" s="1"/>
      <c r="H305" s="1"/>
      <c r="I305" s="1"/>
      <c r="J305" s="1"/>
      <c r="K305" s="61"/>
      <c r="L305" s="61"/>
      <c r="M305" s="61"/>
      <c r="N305" s="61"/>
      <c r="O305" s="61"/>
      <c r="P305" s="61"/>
      <c r="Q305" s="61"/>
      <c r="R305" s="61"/>
      <c r="S305" s="1"/>
      <c r="T305" s="1"/>
      <c r="U305" s="1"/>
      <c r="V305" s="1"/>
      <c r="W305" s="1"/>
    </row>
    <row r="306" spans="1:23" x14ac:dyDescent="0.2">
      <c r="L306" s="17"/>
      <c r="N306" s="17"/>
    </row>
  </sheetData>
  <mergeCells count="425">
    <mergeCell ref="F209:F210"/>
    <mergeCell ref="A135:A140"/>
    <mergeCell ref="B135:B140"/>
    <mergeCell ref="A206:A208"/>
    <mergeCell ref="C198:C202"/>
    <mergeCell ref="B141:B142"/>
    <mergeCell ref="I189:I190"/>
    <mergeCell ref="S187:S188"/>
    <mergeCell ref="H141:H142"/>
    <mergeCell ref="I180:I181"/>
    <mergeCell ref="I193:I195"/>
    <mergeCell ref="A149:A151"/>
    <mergeCell ref="B149:B151"/>
    <mergeCell ref="A141:A142"/>
    <mergeCell ref="S180:S181"/>
    <mergeCell ref="S156:S157"/>
    <mergeCell ref="S159:W159"/>
    <mergeCell ref="W180:W181"/>
    <mergeCell ref="V180:V181"/>
    <mergeCell ref="A156:A158"/>
    <mergeCell ref="B156:B158"/>
    <mergeCell ref="C156:C158"/>
    <mergeCell ref="D156:D158"/>
    <mergeCell ref="C141:C142"/>
    <mergeCell ref="F135:F140"/>
    <mergeCell ref="G135:G140"/>
    <mergeCell ref="D149:D151"/>
    <mergeCell ref="E135:E140"/>
    <mergeCell ref="D141:D142"/>
    <mergeCell ref="D135:D140"/>
    <mergeCell ref="E141:E142"/>
    <mergeCell ref="I146:I147"/>
    <mergeCell ref="I135:I140"/>
    <mergeCell ref="F141:F142"/>
    <mergeCell ref="H135:H140"/>
    <mergeCell ref="H149:H151"/>
    <mergeCell ref="G149:G155"/>
    <mergeCell ref="G141:G142"/>
    <mergeCell ref="F149:F151"/>
    <mergeCell ref="C206:C208"/>
    <mergeCell ref="D206:D208"/>
    <mergeCell ref="E206:E208"/>
    <mergeCell ref="G206:G208"/>
    <mergeCell ref="G203:G205"/>
    <mergeCell ref="G198:G202"/>
    <mergeCell ref="E145:E147"/>
    <mergeCell ref="G145:G147"/>
    <mergeCell ref="C160:W160"/>
    <mergeCell ref="G162:G168"/>
    <mergeCell ref="I162:I173"/>
    <mergeCell ref="F162:F164"/>
    <mergeCell ref="S170:S171"/>
    <mergeCell ref="A78:A79"/>
    <mergeCell ref="B78:B79"/>
    <mergeCell ref="C78:C79"/>
    <mergeCell ref="D78:D79"/>
    <mergeCell ref="S81:S82"/>
    <mergeCell ref="A80:A82"/>
    <mergeCell ref="B80:B82"/>
    <mergeCell ref="S126:S127"/>
    <mergeCell ref="E126:E127"/>
    <mergeCell ref="A83:A84"/>
    <mergeCell ref="G85:G87"/>
    <mergeCell ref="I90:I91"/>
    <mergeCell ref="E90:E91"/>
    <mergeCell ref="G90:G91"/>
    <mergeCell ref="S85:S86"/>
    <mergeCell ref="E104:E105"/>
    <mergeCell ref="G106:G108"/>
    <mergeCell ref="I112:I113"/>
    <mergeCell ref="C85:C87"/>
    <mergeCell ref="B83:B84"/>
    <mergeCell ref="C83:C84"/>
    <mergeCell ref="D83:D84"/>
    <mergeCell ref="A85:A87"/>
    <mergeCell ref="C80:C82"/>
    <mergeCell ref="B85:B87"/>
    <mergeCell ref="G80:G82"/>
    <mergeCell ref="C133:C134"/>
    <mergeCell ref="D133:D134"/>
    <mergeCell ref="E133:E134"/>
    <mergeCell ref="H133:H134"/>
    <mergeCell ref="G97:G101"/>
    <mergeCell ref="C118:W118"/>
    <mergeCell ref="H83:H84"/>
    <mergeCell ref="I97:I101"/>
    <mergeCell ref="F98:F101"/>
    <mergeCell ref="G104:G105"/>
    <mergeCell ref="E80:E82"/>
    <mergeCell ref="E92:E96"/>
    <mergeCell ref="E106:E108"/>
    <mergeCell ref="E121:E123"/>
    <mergeCell ref="E131:E132"/>
    <mergeCell ref="C117:J117"/>
    <mergeCell ref="G120:G123"/>
    <mergeCell ref="I120:I123"/>
    <mergeCell ref="S113:S115"/>
    <mergeCell ref="I104:I105"/>
    <mergeCell ref="E97:E101"/>
    <mergeCell ref="A133:A134"/>
    <mergeCell ref="S83:S84"/>
    <mergeCell ref="E85:E87"/>
    <mergeCell ref="F85:F87"/>
    <mergeCell ref="D85:D87"/>
    <mergeCell ref="H85:H87"/>
    <mergeCell ref="B133:B134"/>
    <mergeCell ref="G133:G134"/>
    <mergeCell ref="W133:W134"/>
    <mergeCell ref="T133:T134"/>
    <mergeCell ref="V133:V134"/>
    <mergeCell ref="S133:S134"/>
    <mergeCell ref="F133:F134"/>
    <mergeCell ref="E83:E84"/>
    <mergeCell ref="F83:F84"/>
    <mergeCell ref="I85:I87"/>
    <mergeCell ref="G83:G84"/>
    <mergeCell ref="S131:S132"/>
    <mergeCell ref="S92:S94"/>
    <mergeCell ref="S97:S98"/>
    <mergeCell ref="E109:E110"/>
    <mergeCell ref="G109:G110"/>
    <mergeCell ref="I92:I96"/>
    <mergeCell ref="G92:G96"/>
    <mergeCell ref="T7:W7"/>
    <mergeCell ref="M7:M8"/>
    <mergeCell ref="N7:O7"/>
    <mergeCell ref="A4:W4"/>
    <mergeCell ref="P7:P8"/>
    <mergeCell ref="A54:A61"/>
    <mergeCell ref="A280:R280"/>
    <mergeCell ref="S279:W279"/>
    <mergeCell ref="S277:W277"/>
    <mergeCell ref="S278:W278"/>
    <mergeCell ref="G273:G276"/>
    <mergeCell ref="C252:C266"/>
    <mergeCell ref="E252:E256"/>
    <mergeCell ref="D273:D275"/>
    <mergeCell ref="C149:C151"/>
    <mergeCell ref="E196:E197"/>
    <mergeCell ref="G174:G175"/>
    <mergeCell ref="C203:C204"/>
    <mergeCell ref="A43:A45"/>
    <mergeCell ref="H43:H45"/>
    <mergeCell ref="A39:A42"/>
    <mergeCell ref="C43:C45"/>
    <mergeCell ref="S150:S151"/>
    <mergeCell ref="U133:U134"/>
    <mergeCell ref="B39:B42"/>
    <mergeCell ref="C39:C42"/>
    <mergeCell ref="E39:E42"/>
    <mergeCell ref="S1:W1"/>
    <mergeCell ref="A2:W2"/>
    <mergeCell ref="A6:A8"/>
    <mergeCell ref="B6:B8"/>
    <mergeCell ref="C6:C8"/>
    <mergeCell ref="D6:D8"/>
    <mergeCell ref="E6:E8"/>
    <mergeCell ref="F6:F8"/>
    <mergeCell ref="G6:G8"/>
    <mergeCell ref="H6:H8"/>
    <mergeCell ref="I6:I8"/>
    <mergeCell ref="J6:J8"/>
    <mergeCell ref="M6:P6"/>
    <mergeCell ref="Q6:Q8"/>
    <mergeCell ref="R6:R8"/>
    <mergeCell ref="S6:W6"/>
    <mergeCell ref="A3:W3"/>
    <mergeCell ref="S5:W5"/>
    <mergeCell ref="K6:K8"/>
    <mergeCell ref="L6:L8"/>
    <mergeCell ref="S7:S8"/>
    <mergeCell ref="B43:B45"/>
    <mergeCell ref="I14:I16"/>
    <mergeCell ref="H14:H16"/>
    <mergeCell ref="G17:G19"/>
    <mergeCell ref="G25:G27"/>
    <mergeCell ref="G20:G24"/>
    <mergeCell ref="F21:F24"/>
    <mergeCell ref="F15:F16"/>
    <mergeCell ref="S15:S16"/>
    <mergeCell ref="I39:I42"/>
    <mergeCell ref="E33:E34"/>
    <mergeCell ref="S43:S44"/>
    <mergeCell ref="H39:H42"/>
    <mergeCell ref="G14:G16"/>
    <mergeCell ref="C25:C27"/>
    <mergeCell ref="D14:D16"/>
    <mergeCell ref="E14:E16"/>
    <mergeCell ref="C14:C16"/>
    <mergeCell ref="D25:D27"/>
    <mergeCell ref="B25:B27"/>
    <mergeCell ref="B17:B19"/>
    <mergeCell ref="E17:E19"/>
    <mergeCell ref="H25:H27"/>
    <mergeCell ref="H33:H34"/>
    <mergeCell ref="A9:W9"/>
    <mergeCell ref="A10:W10"/>
    <mergeCell ref="B11:W11"/>
    <mergeCell ref="C12:W12"/>
    <mergeCell ref="S20:S21"/>
    <mergeCell ref="E20:E24"/>
    <mergeCell ref="C17:C19"/>
    <mergeCell ref="E25:E27"/>
    <mergeCell ref="F18:F19"/>
    <mergeCell ref="B14:B16"/>
    <mergeCell ref="I17:I20"/>
    <mergeCell ref="A14:A16"/>
    <mergeCell ref="A25:A27"/>
    <mergeCell ref="A17:A19"/>
    <mergeCell ref="H17:H19"/>
    <mergeCell ref="E43:E45"/>
    <mergeCell ref="D17:D19"/>
    <mergeCell ref="D33:D34"/>
    <mergeCell ref="E35:E36"/>
    <mergeCell ref="G35:G36"/>
    <mergeCell ref="D43:D45"/>
    <mergeCell ref="E31:E32"/>
    <mergeCell ref="G31:G32"/>
    <mergeCell ref="F28:F30"/>
    <mergeCell ref="G39:G42"/>
    <mergeCell ref="G28:G30"/>
    <mergeCell ref="G43:G45"/>
    <mergeCell ref="G33:G34"/>
    <mergeCell ref="E28:E30"/>
    <mergeCell ref="I65:I66"/>
    <mergeCell ref="I69:I70"/>
    <mergeCell ref="D62:D64"/>
    <mergeCell ref="H62:H64"/>
    <mergeCell ref="E78:E79"/>
    <mergeCell ref="F78:F79"/>
    <mergeCell ref="G78:G79"/>
    <mergeCell ref="H78:H79"/>
    <mergeCell ref="H80:H82"/>
    <mergeCell ref="I78:I79"/>
    <mergeCell ref="I67:I68"/>
    <mergeCell ref="E69:E70"/>
    <mergeCell ref="F69:F70"/>
    <mergeCell ref="G69:G70"/>
    <mergeCell ref="H69:H70"/>
    <mergeCell ref="I62:I64"/>
    <mergeCell ref="I73:I77"/>
    <mergeCell ref="F80:F82"/>
    <mergeCell ref="I80:I82"/>
    <mergeCell ref="B54:B61"/>
    <mergeCell ref="D65:D66"/>
    <mergeCell ref="D69:D70"/>
    <mergeCell ref="D67:D68"/>
    <mergeCell ref="H65:H66"/>
    <mergeCell ref="G67:G68"/>
    <mergeCell ref="F62:F64"/>
    <mergeCell ref="F65:F66"/>
    <mergeCell ref="H73:H77"/>
    <mergeCell ref="G62:G64"/>
    <mergeCell ref="E65:E66"/>
    <mergeCell ref="E67:E68"/>
    <mergeCell ref="H67:H68"/>
    <mergeCell ref="G73:G77"/>
    <mergeCell ref="G65:G66"/>
    <mergeCell ref="I46:I47"/>
    <mergeCell ref="S62:S63"/>
    <mergeCell ref="C54:C61"/>
    <mergeCell ref="D54:D61"/>
    <mergeCell ref="E54:E55"/>
    <mergeCell ref="F54:F61"/>
    <mergeCell ref="G54:G61"/>
    <mergeCell ref="H54:H61"/>
    <mergeCell ref="I54:I60"/>
    <mergeCell ref="H50:H51"/>
    <mergeCell ref="I50:I51"/>
    <mergeCell ref="E50:E51"/>
    <mergeCell ref="D50:D51"/>
    <mergeCell ref="F50:F51"/>
    <mergeCell ref="G50:G51"/>
    <mergeCell ref="E62:E64"/>
    <mergeCell ref="S54:S55"/>
    <mergeCell ref="G46:G47"/>
    <mergeCell ref="D46:D47"/>
    <mergeCell ref="E46:E47"/>
    <mergeCell ref="F46:F47"/>
    <mergeCell ref="H46:H47"/>
    <mergeCell ref="E48:E49"/>
    <mergeCell ref="S73:S74"/>
    <mergeCell ref="S75:S77"/>
    <mergeCell ref="F73:F77"/>
    <mergeCell ref="E73:E77"/>
    <mergeCell ref="D73:D77"/>
    <mergeCell ref="D80:D82"/>
    <mergeCell ref="M300:P300"/>
    <mergeCell ref="M284:P284"/>
    <mergeCell ref="M285:P285"/>
    <mergeCell ref="M286:P286"/>
    <mergeCell ref="M287:P287"/>
    <mergeCell ref="M288:P288"/>
    <mergeCell ref="A284:J284"/>
    <mergeCell ref="A300:J300"/>
    <mergeCell ref="A299:J299"/>
    <mergeCell ref="A288:J288"/>
    <mergeCell ref="A298:J298"/>
    <mergeCell ref="A294:J294"/>
    <mergeCell ref="A292:J292"/>
    <mergeCell ref="A290:J290"/>
    <mergeCell ref="A297:J297"/>
    <mergeCell ref="A295:J295"/>
    <mergeCell ref="A296:J296"/>
    <mergeCell ref="M296:P296"/>
    <mergeCell ref="M292:P292"/>
    <mergeCell ref="M289:P289"/>
    <mergeCell ref="A293:J293"/>
    <mergeCell ref="M295:P295"/>
    <mergeCell ref="M299:P299"/>
    <mergeCell ref="M297:P297"/>
    <mergeCell ref="S217:W217"/>
    <mergeCell ref="B252:B266"/>
    <mergeCell ref="E269:E271"/>
    <mergeCell ref="C217:J217"/>
    <mergeCell ref="G247:G249"/>
    <mergeCell ref="G252:G266"/>
    <mergeCell ref="H252:H266"/>
    <mergeCell ref="G267:G268"/>
    <mergeCell ref="B278:J278"/>
    <mergeCell ref="E250:E251"/>
    <mergeCell ref="F252:F266"/>
    <mergeCell ref="D221:D228"/>
    <mergeCell ref="E247:E249"/>
    <mergeCell ref="D229:D236"/>
    <mergeCell ref="D237:D240"/>
    <mergeCell ref="F273:F276"/>
    <mergeCell ref="T264:T265"/>
    <mergeCell ref="U264:U265"/>
    <mergeCell ref="S267:S268"/>
    <mergeCell ref="G269:G271"/>
    <mergeCell ref="E267:E268"/>
    <mergeCell ref="S250:S251"/>
    <mergeCell ref="A214:A215"/>
    <mergeCell ref="E189:E190"/>
    <mergeCell ref="E162:E173"/>
    <mergeCell ref="A252:A266"/>
    <mergeCell ref="G187:G188"/>
    <mergeCell ref="D241:D243"/>
    <mergeCell ref="A198:A202"/>
    <mergeCell ref="B198:B202"/>
    <mergeCell ref="A193:A195"/>
    <mergeCell ref="B193:B195"/>
    <mergeCell ref="G180:G184"/>
    <mergeCell ref="C193:C195"/>
    <mergeCell ref="D193:D195"/>
    <mergeCell ref="E180:E181"/>
    <mergeCell ref="A203:A204"/>
    <mergeCell ref="B203:B204"/>
    <mergeCell ref="F206:F208"/>
    <mergeCell ref="B250:B251"/>
    <mergeCell ref="D214:D215"/>
    <mergeCell ref="B206:B208"/>
    <mergeCell ref="B214:B215"/>
    <mergeCell ref="G250:G251"/>
    <mergeCell ref="C214:C215"/>
    <mergeCell ref="E203:E205"/>
    <mergeCell ref="M298:P298"/>
    <mergeCell ref="M294:P294"/>
    <mergeCell ref="C218:W218"/>
    <mergeCell ref="C250:C251"/>
    <mergeCell ref="A291:J291"/>
    <mergeCell ref="M291:P291"/>
    <mergeCell ref="A250:A251"/>
    <mergeCell ref="M293:P293"/>
    <mergeCell ref="A281:S281"/>
    <mergeCell ref="A285:J285"/>
    <mergeCell ref="A289:J289"/>
    <mergeCell ref="A283:K283"/>
    <mergeCell ref="D252:D266"/>
    <mergeCell ref="W264:W265"/>
    <mergeCell ref="B279:J279"/>
    <mergeCell ref="I273:I276"/>
    <mergeCell ref="E273:E276"/>
    <mergeCell ref="S264:S265"/>
    <mergeCell ref="S275:S276"/>
    <mergeCell ref="V264:V265"/>
    <mergeCell ref="M290:P290"/>
    <mergeCell ref="C277:J277"/>
    <mergeCell ref="H273:H276"/>
    <mergeCell ref="A287:J287"/>
    <mergeCell ref="A286:J286"/>
    <mergeCell ref="C135:C140"/>
    <mergeCell ref="I220:I221"/>
    <mergeCell ref="I183:I184"/>
    <mergeCell ref="H193:H195"/>
    <mergeCell ref="F193:F195"/>
    <mergeCell ref="I187:I188"/>
    <mergeCell ref="F198:F201"/>
    <mergeCell ref="F203:F205"/>
    <mergeCell ref="G193:G195"/>
    <mergeCell ref="E193:E195"/>
    <mergeCell ref="E198:E202"/>
    <mergeCell ref="E187:E188"/>
    <mergeCell ref="H206:H208"/>
    <mergeCell ref="I206:I208"/>
    <mergeCell ref="I149:I151"/>
    <mergeCell ref="E149:E151"/>
    <mergeCell ref="C159:J159"/>
    <mergeCell ref="E152:E153"/>
    <mergeCell ref="H214:H215"/>
    <mergeCell ref="I214:I215"/>
    <mergeCell ref="E143:E144"/>
    <mergeCell ref="G143:G144"/>
    <mergeCell ref="I143:I144"/>
    <mergeCell ref="V176:V177"/>
    <mergeCell ref="W176:W177"/>
    <mergeCell ref="T180:T181"/>
    <mergeCell ref="U180:U181"/>
    <mergeCell ref="G156:G158"/>
    <mergeCell ref="H156:H158"/>
    <mergeCell ref="I156:I158"/>
    <mergeCell ref="E176:E179"/>
    <mergeCell ref="G176:G179"/>
    <mergeCell ref="I176:I177"/>
    <mergeCell ref="S176:S177"/>
    <mergeCell ref="T176:T177"/>
    <mergeCell ref="U176:U177"/>
    <mergeCell ref="E156:E157"/>
    <mergeCell ref="F156:F158"/>
    <mergeCell ref="I203:I204"/>
    <mergeCell ref="I198:I202"/>
    <mergeCell ref="E209:E211"/>
    <mergeCell ref="I209:I211"/>
    <mergeCell ref="E214:E215"/>
  </mergeCells>
  <phoneticPr fontId="13" type="noConversion"/>
  <printOptions horizontalCentered="1"/>
  <pageMargins left="0" right="0" top="0.59055118110236227" bottom="0.19685039370078741" header="0" footer="0"/>
  <pageSetup paperSize="9" scale="75" orientation="landscape" r:id="rId1"/>
  <headerFooter alignWithMargins="0"/>
  <rowBreaks count="8" manualBreakCount="8">
    <brk id="34" max="22" man="1"/>
    <brk id="59" max="22" man="1"/>
    <brk id="89" max="22" man="1"/>
    <brk id="119" max="22" man="1"/>
    <brk id="171" max="22" man="1"/>
    <brk id="197" max="22" man="1"/>
    <brk id="251" max="22" man="1"/>
    <brk id="282" max="2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6</vt:i4>
      </vt:variant>
    </vt:vector>
  </HeadingPairs>
  <TitlesOfParts>
    <vt:vector size="9" baseType="lpstr">
      <vt:lpstr>6 programa</vt:lpstr>
      <vt:lpstr>Lyginamasis variantas</vt:lpstr>
      <vt:lpstr>aiškinamoji lentelė</vt:lpstr>
      <vt:lpstr>'6 programa'!Print_Area</vt:lpstr>
      <vt:lpstr>'aiškinamoji lentelė'!Print_Area</vt:lpstr>
      <vt:lpstr>'Lyginamasis variantas'!Print_Area</vt:lpstr>
      <vt:lpstr>'6 programa'!Print_Titles</vt:lpstr>
      <vt:lpstr>'aiškinamoji lentelė'!Print_Titles</vt:lpstr>
      <vt:lpstr>'Lyginamasis variantas'!Print_Titles</vt:lpstr>
    </vt:vector>
  </TitlesOfParts>
  <Company>valdyba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Audra Cepiene</cp:lastModifiedBy>
  <cp:lastPrinted>2018-01-25T08:45:34Z</cp:lastPrinted>
  <dcterms:created xsi:type="dcterms:W3CDTF">2007-07-27T10:32:34Z</dcterms:created>
  <dcterms:modified xsi:type="dcterms:W3CDTF">2018-01-29T09:15:16Z</dcterms:modified>
</cp:coreProperties>
</file>