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8-02-21 SPRENDIMAI\"/>
    </mc:Choice>
  </mc:AlternateContent>
  <bookViews>
    <workbookView xWindow="480" yWindow="1095" windowWidth="19440" windowHeight="10740" activeTab="5"/>
  </bookViews>
  <sheets>
    <sheet name="1 pr. pajamos " sheetId="9" r:id="rId1"/>
    <sheet name="1 pr. asignavimai" sheetId="10" r:id="rId2"/>
    <sheet name="2 pr." sheetId="5" r:id="rId3"/>
    <sheet name="3 pr." sheetId="14" r:id="rId4"/>
    <sheet name="4 pr." sheetId="1" r:id="rId5"/>
    <sheet name="5 pr." sheetId="13" r:id="rId6"/>
  </sheets>
  <definedNames>
    <definedName name="_xlnm._FilterDatabase" localSheetId="1" hidden="1">'1 pr. asignavimai'!$B$1:$B$154</definedName>
    <definedName name="_xlnm._FilterDatabase" localSheetId="2" hidden="1">'2 pr.'!$C$1:$C$65</definedName>
    <definedName name="_xlnm._FilterDatabase" localSheetId="3" hidden="1">'3 pr.'!$B$1:$B$121</definedName>
    <definedName name="_xlnm.Print_Area" localSheetId="3">'3 pr.'!$A$1:$F$121</definedName>
    <definedName name="_xlnm.Print_Titles" localSheetId="1">'1 pr. asignavimai'!$2:$5</definedName>
    <definedName name="_xlnm.Print_Titles" localSheetId="0">'1 pr. pajamos '!$8:$9</definedName>
    <definedName name="_xlnm.Print_Titles" localSheetId="2">'2 pr.'!$9:$12</definedName>
    <definedName name="_xlnm.Print_Titles" localSheetId="3">'3 pr.'!$8:$11</definedName>
    <definedName name="_xlnm.Print_Titles" localSheetId="4">'4 pr.'!$9:$11</definedName>
    <definedName name="_xlnm.Print_Titles" localSheetId="5">'5 pr.'!$8:$12</definedName>
  </definedNames>
  <calcPr calcId="162913" fullPrecision="0"/>
</workbook>
</file>

<file path=xl/calcChain.xml><?xml version="1.0" encoding="utf-8"?>
<calcChain xmlns="http://schemas.openxmlformats.org/spreadsheetml/2006/main">
  <c r="C43" i="13" l="1"/>
  <c r="E42" i="13"/>
  <c r="C42" i="13" s="1"/>
  <c r="F42" i="13"/>
  <c r="D42" i="13"/>
  <c r="C41" i="13"/>
  <c r="C118" i="14" l="1"/>
  <c r="C115" i="14"/>
  <c r="C114" i="14" s="1"/>
  <c r="F114" i="14"/>
  <c r="E114" i="14"/>
  <c r="D114" i="14"/>
  <c r="C113" i="14"/>
  <c r="C112" i="14"/>
  <c r="C111" i="14"/>
  <c r="F110" i="14"/>
  <c r="E110" i="14"/>
  <c r="D110" i="14"/>
  <c r="C109" i="14"/>
  <c r="C108" i="14"/>
  <c r="C107" i="14"/>
  <c r="C106" i="14"/>
  <c r="D105" i="14"/>
  <c r="C105" i="14" s="1"/>
  <c r="C104" i="14"/>
  <c r="D103" i="14"/>
  <c r="C103" i="14" s="1"/>
  <c r="C102" i="14"/>
  <c r="D101" i="14"/>
  <c r="C101" i="14" s="1"/>
  <c r="D100" i="14"/>
  <c r="C100" i="14" s="1"/>
  <c r="F99" i="14"/>
  <c r="D99" i="14"/>
  <c r="D98" i="14"/>
  <c r="C98" i="14" s="1"/>
  <c r="F97" i="14"/>
  <c r="C97" i="14" s="1"/>
  <c r="E96" i="14"/>
  <c r="C95" i="14"/>
  <c r="F94" i="14"/>
  <c r="E94" i="14"/>
  <c r="D94" i="14"/>
  <c r="C94" i="14"/>
  <c r="F93" i="14"/>
  <c r="F92" i="14"/>
  <c r="C92" i="14" s="1"/>
  <c r="F91" i="14"/>
  <c r="C90" i="14"/>
  <c r="C89" i="14"/>
  <c r="F88" i="14"/>
  <c r="C88" i="14" s="1"/>
  <c r="F87" i="14"/>
  <c r="C87" i="14" s="1"/>
  <c r="C86" i="14"/>
  <c r="D85" i="14"/>
  <c r="C85" i="14" s="1"/>
  <c r="E84" i="14"/>
  <c r="C83" i="14"/>
  <c r="C82" i="14"/>
  <c r="C81" i="14"/>
  <c r="F80" i="14"/>
  <c r="C79" i="14"/>
  <c r="C78" i="14"/>
  <c r="D77" i="14"/>
  <c r="C77" i="14" s="1"/>
  <c r="F76" i="14"/>
  <c r="E76" i="14"/>
  <c r="C74" i="14"/>
  <c r="C73" i="14" s="1"/>
  <c r="C72" i="14" s="1"/>
  <c r="F73" i="14"/>
  <c r="F72" i="14" s="1"/>
  <c r="E73" i="14"/>
  <c r="E72" i="14" s="1"/>
  <c r="D73" i="14"/>
  <c r="D72" i="14" s="1"/>
  <c r="C71" i="14"/>
  <c r="C70" i="14" s="1"/>
  <c r="F70" i="14"/>
  <c r="E70" i="14"/>
  <c r="D70" i="14"/>
  <c r="D69" i="14"/>
  <c r="C69" i="14" s="1"/>
  <c r="C68" i="14" s="1"/>
  <c r="F68" i="14"/>
  <c r="E68" i="14"/>
  <c r="C66" i="14"/>
  <c r="C65" i="14" s="1"/>
  <c r="C64" i="14" s="1"/>
  <c r="F65" i="14"/>
  <c r="F64" i="14" s="1"/>
  <c r="E65" i="14"/>
  <c r="D65" i="14"/>
  <c r="D64" i="14" s="1"/>
  <c r="E64" i="14"/>
  <c r="C63" i="14"/>
  <c r="C62" i="14" s="1"/>
  <c r="C61" i="14" s="1"/>
  <c r="F62" i="14"/>
  <c r="F61" i="14" s="1"/>
  <c r="E62" i="14"/>
  <c r="E61" i="14" s="1"/>
  <c r="D62" i="14"/>
  <c r="D61" i="14" s="1"/>
  <c r="F60" i="14"/>
  <c r="D60" i="14"/>
  <c r="D59" i="14" s="1"/>
  <c r="E59" i="14"/>
  <c r="C58" i="14"/>
  <c r="F57" i="14"/>
  <c r="C57" i="14" s="1"/>
  <c r="E56" i="14"/>
  <c r="D56" i="14"/>
  <c r="C53" i="14"/>
  <c r="F52" i="14"/>
  <c r="F51" i="14" s="1"/>
  <c r="F50" i="14" s="1"/>
  <c r="D52" i="14"/>
  <c r="E51" i="14"/>
  <c r="E50" i="14" s="1"/>
  <c r="C49" i="14"/>
  <c r="C48" i="14"/>
  <c r="F47" i="14"/>
  <c r="E47" i="14"/>
  <c r="D47" i="14"/>
  <c r="C47" i="14"/>
  <c r="C46" i="14"/>
  <c r="C45" i="14" s="1"/>
  <c r="F45" i="14"/>
  <c r="E45" i="14"/>
  <c r="D45" i="14"/>
  <c r="C43" i="14"/>
  <c r="C42" i="14" s="1"/>
  <c r="C41" i="14" s="1"/>
  <c r="F42" i="14"/>
  <c r="F41" i="14" s="1"/>
  <c r="E42" i="14"/>
  <c r="E41" i="14" s="1"/>
  <c r="D42" i="14"/>
  <c r="D41" i="14" s="1"/>
  <c r="D40" i="14"/>
  <c r="C40" i="14" s="1"/>
  <c r="F39" i="14"/>
  <c r="E39" i="14"/>
  <c r="C38" i="14"/>
  <c r="C37" i="14" s="1"/>
  <c r="F37" i="14"/>
  <c r="E37" i="14"/>
  <c r="D37" i="14"/>
  <c r="C36" i="14"/>
  <c r="C35" i="14" s="1"/>
  <c r="F35" i="14"/>
  <c r="E35" i="14"/>
  <c r="D35" i="14"/>
  <c r="C30" i="14"/>
  <c r="C29" i="14"/>
  <c r="C28" i="14"/>
  <c r="F27" i="14"/>
  <c r="D27" i="14"/>
  <c r="E26" i="14"/>
  <c r="C25" i="14"/>
  <c r="C24" i="14"/>
  <c r="C23" i="14"/>
  <c r="D22" i="14"/>
  <c r="C22" i="14" s="1"/>
  <c r="C21" i="14"/>
  <c r="D20" i="14"/>
  <c r="C20" i="14" s="1"/>
  <c r="F19" i="14"/>
  <c r="E19" i="14"/>
  <c r="C18" i="14"/>
  <c r="C17" i="14" s="1"/>
  <c r="F17" i="14"/>
  <c r="E17" i="14"/>
  <c r="D17" i="14"/>
  <c r="C16" i="14"/>
  <c r="C15" i="14"/>
  <c r="F14" i="14"/>
  <c r="E14" i="14"/>
  <c r="D14" i="14"/>
  <c r="C13" i="14"/>
  <c r="C14" i="1"/>
  <c r="C15" i="1"/>
  <c r="C16" i="1"/>
  <c r="A9" i="10"/>
  <c r="A11" i="10"/>
  <c r="A13" i="10"/>
  <c r="A15" i="10"/>
  <c r="A17" i="10"/>
  <c r="A19" i="10"/>
  <c r="A21" i="10"/>
  <c r="A23" i="10"/>
  <c r="A25" i="10"/>
  <c r="A27" i="10"/>
  <c r="A29" i="10"/>
  <c r="A31" i="10"/>
  <c r="A33" i="10"/>
  <c r="A35" i="10"/>
  <c r="A37" i="10"/>
  <c r="A39" i="10"/>
  <c r="A41" i="10"/>
  <c r="A43" i="10"/>
  <c r="A45" i="10"/>
  <c r="A47" i="10"/>
  <c r="A49" i="10"/>
  <c r="A51" i="10"/>
  <c r="A53" i="10"/>
  <c r="A55" i="10"/>
  <c r="A57" i="10"/>
  <c r="A59" i="10"/>
  <c r="A61" i="10"/>
  <c r="A63" i="10"/>
  <c r="A65" i="10"/>
  <c r="A67" i="10"/>
  <c r="A69" i="10"/>
  <c r="A71" i="10"/>
  <c r="A73" i="10"/>
  <c r="A75" i="10"/>
  <c r="A77" i="10"/>
  <c r="A79" i="10"/>
  <c r="A81" i="10"/>
  <c r="A83" i="10"/>
  <c r="A85" i="10"/>
  <c r="A87" i="10"/>
  <c r="A89" i="10"/>
  <c r="A91" i="10"/>
  <c r="A93" i="10"/>
  <c r="A95" i="10"/>
  <c r="A97" i="10"/>
  <c r="A99" i="10"/>
  <c r="A101" i="10"/>
  <c r="A103" i="10"/>
  <c r="A105" i="10"/>
  <c r="A107" i="10"/>
  <c r="A109" i="10"/>
  <c r="A111" i="10"/>
  <c r="A113" i="10"/>
  <c r="A115" i="10"/>
  <c r="A117" i="10"/>
  <c r="A119" i="10"/>
  <c r="A121" i="10"/>
  <c r="A123" i="10"/>
  <c r="A125" i="10"/>
  <c r="A127" i="10"/>
  <c r="A129" i="10"/>
  <c r="A131" i="10"/>
  <c r="A133" i="10"/>
  <c r="A135" i="10"/>
  <c r="A137" i="10"/>
  <c r="A139" i="10"/>
  <c r="A141" i="10"/>
  <c r="A143" i="10"/>
  <c r="A145" i="10"/>
  <c r="A147" i="10"/>
  <c r="A149" i="10"/>
  <c r="A151" i="10"/>
  <c r="A153" i="10"/>
  <c r="C110" i="14" l="1"/>
  <c r="D54" i="14"/>
  <c r="E44" i="14"/>
  <c r="C56" i="14"/>
  <c r="C44" i="14"/>
  <c r="D96" i="14"/>
  <c r="C60" i="14"/>
  <c r="F67" i="14"/>
  <c r="F84" i="14"/>
  <c r="F44" i="14"/>
  <c r="D68" i="14"/>
  <c r="C27" i="14"/>
  <c r="E33" i="14"/>
  <c r="E67" i="14"/>
  <c r="D44" i="14"/>
  <c r="D51" i="14"/>
  <c r="D50" i="14" s="1"/>
  <c r="C91" i="14"/>
  <c r="C93" i="14"/>
  <c r="E75" i="14"/>
  <c r="C99" i="14"/>
  <c r="F26" i="14"/>
  <c r="F56" i="14"/>
  <c r="E54" i="14"/>
  <c r="C67" i="14"/>
  <c r="C80" i="14"/>
  <c r="D67" i="14"/>
  <c r="D76" i="14"/>
  <c r="C19" i="14"/>
  <c r="C26" i="14"/>
  <c r="C39" i="14"/>
  <c r="C33" i="14" s="1"/>
  <c r="C76" i="14"/>
  <c r="C14" i="14"/>
  <c r="D19" i="14"/>
  <c r="C59" i="14"/>
  <c r="E12" i="14"/>
  <c r="C52" i="14"/>
  <c r="F33" i="14"/>
  <c r="F96" i="14"/>
  <c r="D26" i="14"/>
  <c r="D39" i="14"/>
  <c r="D84" i="14"/>
  <c r="F59" i="14"/>
  <c r="E31" i="14" l="1"/>
  <c r="F54" i="14"/>
  <c r="F31" i="14" s="1"/>
  <c r="F116" i="14" s="1"/>
  <c r="F119" i="14" s="1"/>
  <c r="D75" i="14"/>
  <c r="F75" i="14"/>
  <c r="C84" i="14"/>
  <c r="E116" i="14"/>
  <c r="E119" i="14" s="1"/>
  <c r="F12" i="14"/>
  <c r="C54" i="14"/>
  <c r="C96" i="14"/>
  <c r="C51" i="14"/>
  <c r="C50" i="14" s="1"/>
  <c r="C12" i="14"/>
  <c r="D33" i="14"/>
  <c r="D31" i="14" s="1"/>
  <c r="D12" i="14"/>
  <c r="C32" i="13"/>
  <c r="C33" i="13"/>
  <c r="C34" i="13"/>
  <c r="C35" i="13"/>
  <c r="C31" i="14" l="1"/>
  <c r="C75" i="14"/>
  <c r="D116" i="14"/>
  <c r="D119" i="14" s="1"/>
  <c r="E52" i="5"/>
  <c r="F52" i="5"/>
  <c r="G52" i="5"/>
  <c r="D52" i="5"/>
  <c r="C116" i="14" l="1"/>
  <c r="C119" i="14" s="1"/>
  <c r="E16" i="5"/>
  <c r="F16" i="5"/>
  <c r="G16" i="5"/>
  <c r="E18" i="5"/>
  <c r="F18" i="5"/>
  <c r="G18" i="5"/>
  <c r="E26" i="5"/>
  <c r="F26" i="5"/>
  <c r="G26" i="5"/>
  <c r="E59" i="5"/>
  <c r="F59" i="5"/>
  <c r="G59" i="5"/>
  <c r="E48" i="5"/>
  <c r="F48" i="5"/>
  <c r="G48" i="5"/>
  <c r="E43" i="5"/>
  <c r="F43" i="5"/>
  <c r="G43" i="5"/>
  <c r="D24" i="13"/>
  <c r="D18" i="5" l="1"/>
  <c r="D16" i="5"/>
  <c r="D26" i="5"/>
  <c r="D59" i="5"/>
  <c r="D48" i="5"/>
  <c r="D43" i="5"/>
  <c r="A7" i="10" l="1"/>
  <c r="E15" i="5" l="1"/>
  <c r="C38" i="13" l="1"/>
  <c r="C37" i="13"/>
  <c r="C36" i="13"/>
  <c r="C31" i="13"/>
  <c r="C30" i="13"/>
  <c r="C29" i="13"/>
  <c r="C28" i="13"/>
  <c r="C27" i="13"/>
  <c r="C26" i="13"/>
  <c r="E24" i="13"/>
  <c r="E23" i="13" s="1"/>
  <c r="F23" i="13"/>
  <c r="C22" i="13"/>
  <c r="C21" i="13"/>
  <c r="C20" i="13"/>
  <c r="E19" i="13"/>
  <c r="D19" i="13"/>
  <c r="C18" i="13"/>
  <c r="E16" i="13"/>
  <c r="E15" i="13" s="1"/>
  <c r="C16" i="13"/>
  <c r="D15" i="13"/>
  <c r="C14" i="13"/>
  <c r="C13" i="13" s="1"/>
  <c r="F13" i="13"/>
  <c r="E13" i="13"/>
  <c r="D13" i="13"/>
  <c r="E39" i="13" l="1"/>
  <c r="C24" i="13"/>
  <c r="C19" i="13"/>
  <c r="C15" i="13"/>
  <c r="F39" i="13"/>
  <c r="D23" i="13"/>
  <c r="D39" i="13" s="1"/>
  <c r="C23" i="13" l="1"/>
  <c r="C39" i="13" l="1"/>
  <c r="G19" i="5" l="1"/>
  <c r="G20" i="5" s="1"/>
  <c r="F19" i="5"/>
  <c r="F20" i="5" s="1"/>
  <c r="E19" i="5"/>
  <c r="E20" i="5" s="1"/>
  <c r="D19" i="5" l="1"/>
  <c r="D20" i="5" s="1"/>
  <c r="E40" i="5" l="1"/>
  <c r="F40" i="5"/>
  <c r="G40" i="5"/>
  <c r="E54" i="5"/>
  <c r="F54" i="5"/>
  <c r="G54" i="5"/>
  <c r="F23" i="5"/>
  <c r="G23" i="5"/>
  <c r="E23" i="5" l="1"/>
  <c r="G27" i="5" l="1"/>
  <c r="F27" i="5"/>
  <c r="E27" i="5"/>
  <c r="D40" i="5"/>
  <c r="D15" i="5"/>
  <c r="D54" i="5" l="1"/>
  <c r="F42" i="5"/>
  <c r="G42" i="5"/>
  <c r="E38" i="5"/>
  <c r="F38" i="5"/>
  <c r="G38" i="5"/>
  <c r="E34" i="5"/>
  <c r="F34" i="5"/>
  <c r="G34" i="5"/>
  <c r="E50" i="5"/>
  <c r="F50" i="5"/>
  <c r="G50" i="5"/>
  <c r="E55" i="5"/>
  <c r="F55" i="5"/>
  <c r="G55" i="5"/>
  <c r="F56" i="5"/>
  <c r="E30" i="5"/>
  <c r="F30" i="5"/>
  <c r="G30" i="5"/>
  <c r="E31" i="5"/>
  <c r="F31" i="5"/>
  <c r="F32" i="5"/>
  <c r="F25" i="5"/>
  <c r="G25" i="5"/>
  <c r="E13" i="5"/>
  <c r="F13" i="5"/>
  <c r="G13" i="5"/>
  <c r="E14" i="5"/>
  <c r="F14" i="5"/>
  <c r="G14" i="5"/>
  <c r="G17" i="5" l="1"/>
  <c r="F17" i="5"/>
  <c r="E17" i="5"/>
  <c r="E42" i="5"/>
  <c r="F33" i="5"/>
  <c r="F61" i="5" l="1"/>
  <c r="G61" i="5"/>
  <c r="G28" i="5"/>
  <c r="F28" i="5"/>
  <c r="E28" i="5"/>
  <c r="E44" i="5"/>
  <c r="F44" i="5"/>
  <c r="G44" i="5"/>
  <c r="F46" i="5" l="1"/>
  <c r="E25" i="5"/>
  <c r="E32" i="5"/>
  <c r="F45" i="5"/>
  <c r="E45" i="5"/>
  <c r="G45" i="5"/>
  <c r="E21" i="5"/>
  <c r="E35" i="5"/>
  <c r="G35" i="5"/>
  <c r="F35" i="5"/>
  <c r="E60" i="5"/>
  <c r="F60" i="5"/>
  <c r="F62" i="5" s="1"/>
  <c r="D35" i="5"/>
  <c r="F47" i="5" l="1"/>
  <c r="D45" i="5"/>
  <c r="E46" i="5"/>
  <c r="E47" i="5" s="1"/>
  <c r="E33" i="5"/>
  <c r="G21" i="5"/>
  <c r="G60" i="5"/>
  <c r="G62" i="5" s="1"/>
  <c r="D60" i="5"/>
  <c r="G56" i="5"/>
  <c r="E56" i="5"/>
  <c r="G32" i="5"/>
  <c r="C18" i="1"/>
  <c r="C19" i="1"/>
  <c r="C20" i="1"/>
  <c r="C21" i="1"/>
  <c r="C23" i="1"/>
  <c r="C24" i="1"/>
  <c r="C25" i="1"/>
  <c r="C26" i="1"/>
  <c r="D22" i="1"/>
  <c r="E22" i="1"/>
  <c r="F22" i="1"/>
  <c r="D17" i="1"/>
  <c r="E17" i="1"/>
  <c r="F17" i="1"/>
  <c r="D13" i="1"/>
  <c r="E13" i="1"/>
  <c r="F13" i="1"/>
  <c r="C13" i="1" l="1"/>
  <c r="G51" i="5"/>
  <c r="F51" i="5"/>
  <c r="D50" i="5"/>
  <c r="D13" i="5"/>
  <c r="D14" i="5"/>
  <c r="G46" i="5"/>
  <c r="G47" i="5" s="1"/>
  <c r="D44" i="5"/>
  <c r="D30" i="5"/>
  <c r="D25" i="5"/>
  <c r="E57" i="5"/>
  <c r="D55" i="5"/>
  <c r="F49" i="5"/>
  <c r="E49" i="5"/>
  <c r="D42" i="5"/>
  <c r="E39" i="5"/>
  <c r="F39" i="5"/>
  <c r="G39" i="5"/>
  <c r="D38" i="5"/>
  <c r="G36" i="5"/>
  <c r="D34" i="5"/>
  <c r="F36" i="5"/>
  <c r="E61" i="5"/>
  <c r="D31" i="5"/>
  <c r="G31" i="5"/>
  <c r="C22" i="1"/>
  <c r="C17" i="1"/>
  <c r="F53" i="5" l="1"/>
  <c r="D27" i="5"/>
  <c r="F41" i="5"/>
  <c r="E62" i="5"/>
  <c r="G41" i="5"/>
  <c r="E41" i="5"/>
  <c r="D17" i="5"/>
  <c r="G37" i="5"/>
  <c r="D32" i="5"/>
  <c r="E51" i="5"/>
  <c r="E53" i="5" s="1"/>
  <c r="D56" i="5"/>
  <c r="F37" i="5"/>
  <c r="D36" i="5"/>
  <c r="E58" i="5"/>
  <c r="G33" i="5"/>
  <c r="F22" i="5"/>
  <c r="D23" i="5"/>
  <c r="G29" i="5"/>
  <c r="E29" i="5"/>
  <c r="F29" i="5"/>
  <c r="D28" i="5"/>
  <c r="G22" i="5"/>
  <c r="F21" i="5"/>
  <c r="G49" i="5"/>
  <c r="G53" i="5" s="1"/>
  <c r="D49" i="5"/>
  <c r="E36" i="5"/>
  <c r="D22" i="5"/>
  <c r="G57" i="5"/>
  <c r="F57" i="5"/>
  <c r="E22" i="5"/>
  <c r="D61" i="5" l="1"/>
  <c r="E37" i="5"/>
  <c r="D46" i="5"/>
  <c r="D47" i="5" s="1"/>
  <c r="D51" i="5"/>
  <c r="D53" i="5" s="1"/>
  <c r="D39" i="5"/>
  <c r="G58" i="5"/>
  <c r="F58" i="5"/>
  <c r="G24" i="5"/>
  <c r="F24" i="5"/>
  <c r="D57" i="5"/>
  <c r="D21" i="5"/>
  <c r="E24" i="5"/>
  <c r="E63" i="5" l="1"/>
  <c r="G63" i="5"/>
  <c r="D41" i="5"/>
  <c r="D62" i="5"/>
  <c r="F63" i="5"/>
  <c r="D58" i="5"/>
  <c r="D24" i="5" l="1"/>
  <c r="D33" i="5"/>
  <c r="D37" i="5"/>
  <c r="D29" i="5" l="1"/>
  <c r="D63" i="5" s="1"/>
  <c r="C12" i="1"/>
  <c r="F27" i="1" l="1"/>
  <c r="E27" i="1"/>
  <c r="D27" i="1"/>
  <c r="C27" i="1" l="1"/>
</calcChain>
</file>

<file path=xl/sharedStrings.xml><?xml version="1.0" encoding="utf-8"?>
<sst xmlns="http://schemas.openxmlformats.org/spreadsheetml/2006/main" count="516" uniqueCount="267">
  <si>
    <t>Eil. Nr.</t>
  </si>
  <si>
    <t>Iš viso</t>
  </si>
  <si>
    <t>iš jų:</t>
  </si>
  <si>
    <t xml:space="preserve">įmokos už išlaikymą švietimo, socialinės apsaugos ir kitose įstaigose </t>
  </si>
  <si>
    <t xml:space="preserve">pajamos už prekes ir paslaugas </t>
  </si>
  <si>
    <t>2</t>
  </si>
  <si>
    <t>3</t>
  </si>
  <si>
    <t>4</t>
  </si>
  <si>
    <t>6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</si>
  <si>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</si>
  <si>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</si>
  <si>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</si>
  <si>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</si>
  <si>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</si>
  <si>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</si>
  <si>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</si>
  <si>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</si>
  <si>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</si>
  <si>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</si>
  <si>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</si>
  <si>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</si>
  <si>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</si>
  <si>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</si>
  <si>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</si>
  <si>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</si>
  <si>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</si>
  <si>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</si>
  <si>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</si>
  <si>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</si>
  <si>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</si>
  <si>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 xml:space="preserve">Socialinės paslaugos </t>
  </si>
  <si>
    <t>Socialinėms išmokoms ir kompensacijoms skaičiuoti ir mokėti</t>
  </si>
  <si>
    <t>Socialinė parama mokiniams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</si>
  <si>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</si>
  <si>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</si>
  <si>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</si>
  <si>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</si>
  <si>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</si>
  <si>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</si>
  <si>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</si>
  <si>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</si>
  <si>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Pajamos iš baudų ir konfiskacijos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</si>
  <si>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</si>
  <si>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</si>
  <si>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</si>
  <si>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</si>
  <si>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</si>
  <si>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</si>
  <si>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</si>
  <si>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</si>
  <si>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</si>
  <si>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</si>
  <si>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</si>
  <si>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</si>
  <si>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</si>
  <si>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</si>
  <si>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</si>
  <si>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</si>
  <si>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</si>
  <si>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</si>
  <si>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</si>
  <si>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</si>
  <si>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</si>
  <si>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</si>
  <si>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</si>
  <si>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</si>
  <si>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</si>
  <si>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</si>
  <si>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</si>
  <si>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</si>
  <si>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</si>
  <si>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</si>
  <si>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</si>
  <si>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</si>
  <si>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</si>
  <si>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</si>
  <si>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</si>
  <si>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</si>
  <si>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</si>
  <si>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</si>
  <si>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</si>
  <si>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</si>
  <si>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</si>
  <si>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</si>
  <si>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</si>
  <si>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</si>
  <si>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</si>
  <si>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</si>
  <si>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</si>
  <si>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</si>
  <si>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</si>
  <si>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</si>
  <si>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</si>
  <si>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</si>
  <si>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</si>
  <si>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</si>
  <si>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</si>
  <si>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</si>
  <si>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</si>
  <si>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</si>
  <si>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</si>
  <si>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</si>
  <si>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</si>
  <si>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</si>
  <si>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</si>
  <si>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</si>
  <si>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</si>
  <si>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</si>
  <si>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</si>
  <si>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</si>
  <si>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</si>
  <si>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</si>
  <si>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</si>
  <si>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</si>
  <si>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</si>
  <si>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</si>
  <si>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</si>
  <si>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</si>
  <si>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</si>
  <si>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</si>
  <si>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</si>
  <si>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</si>
  <si>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</si>
  <si>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</si>
  <si>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</si>
  <si>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</si>
  <si>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</si>
  <si>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</si>
  <si>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3 priedas</t>
  </si>
  <si>
    <t>švietimo įstaigos</t>
  </si>
  <si>
    <t>Asignavimų valdytojo pavadinimas</t>
  </si>
  <si>
    <t>sporto įstaigos</t>
  </si>
  <si>
    <t>kultūros įstaigos</t>
  </si>
  <si>
    <t>Biudžetinė įstaiga „Klaipėdos paplūdimiai“</t>
  </si>
  <si>
    <t xml:space="preserve">Europos Sąjungos finansinės paramos lėšos 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</si>
  <si>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</si>
  <si>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</si>
  <si>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</si>
  <si>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</si>
  <si>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</si>
  <si>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</si>
  <si>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</si>
  <si>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</si>
  <si>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</si>
  <si>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</si>
  <si>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</si>
  <si>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paskoloms grąžinti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</si>
  <si>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</si>
  <si>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</si>
  <si>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</si>
  <si>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</si>
  <si>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</si>
  <si>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</si>
  <si>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 xml:space="preserve">      Klaipėdos miesto savivaldybės tarybos</t>
  </si>
  <si>
    <t>pajamų įmokos</t>
  </si>
  <si>
    <t>tikslinės paskirties lėšos</t>
  </si>
  <si>
    <t>savivaldy-bės biudžeto lėšų likutis</t>
  </si>
  <si>
    <t>Ugdymo proceso užtikrinimo programa (švietimo įstaigos)</t>
  </si>
  <si>
    <t>Socialinių reikalų departamentas (asignavimų valdytojo pajamų už gyvenamųjų patalpų nuomą įmokos)</t>
  </si>
  <si>
    <t>Socialinės apsaugos įstaigos</t>
  </si>
  <si>
    <t>Už privatizuotus butus gautos lėšos</t>
  </si>
  <si>
    <t>Vietinės rinkliavos už komunalinių atliekų surinkimą iš atliekų turėtojų ir atliekų tvarkytojų lėšos</t>
  </si>
  <si>
    <t>Aplinkos apsaugos rėmimo specialiosios programos lėšos</t>
  </si>
  <si>
    <t>Visuomenės sveikatos rėmimo specialiosios programos lėšos</t>
  </si>
  <si>
    <t>Vietinės rinkliavos už naudojimąsi nustatytomis mokamomis vietomis automobiliams statyti Klaipėdos mieste lėšos</t>
  </si>
  <si>
    <t>Už žemės pardavimą gautos lėšos</t>
  </si>
  <si>
    <t>Savivaldybės biudžeto lėšų likutis</t>
  </si>
  <si>
    <t>2.2. Visuomenės sveikatos rėmimo specialiosios programos lėšų likučio metų pradžioje lėšos</t>
  </si>
  <si>
    <t>3. Savivaldybės biudžeto lėšų likučio metų pradžioje lėšos</t>
  </si>
  <si>
    <t>4 priedas</t>
  </si>
  <si>
    <t xml:space="preserve">      5 priedas</t>
  </si>
  <si>
    <t>Miesto infrastruktūros objektų priežiūros ir modernizavimo programa</t>
  </si>
  <si>
    <t>Kūno kultūros ir sporto plėtros programa (sporto įstaigos)</t>
  </si>
  <si>
    <t>Kitos neišvardytos pajamos</t>
  </si>
  <si>
    <t>Finansavimo šaltinis / asignavimų valdytojas / programos pavadinimas</t>
  </si>
  <si>
    <t>Asignavimų valdytojo / programos / tikslinės paskirties lėšų pavadinimas</t>
  </si>
  <si>
    <t>Neveiksnių asmenų būklės peržiūrėjimui užtikrinti</t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</si>
  <si>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</si>
  <si>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</si>
  <si>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</si>
  <si>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</si>
  <si>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</si>
  <si>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</si>
  <si>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Sveikatos apsaugos programa (sveikatos apsaugos įstaigos)</t>
  </si>
  <si>
    <t>Ugdymo proceso užtikrinimo programa (Europos Sąjungos finansinės paramos lėšos)</t>
  </si>
  <si>
    <t>Socialinės atskirties mažinimo programa (Europos Sąjungos finansinės paramos lėšos)</t>
  </si>
  <si>
    <t>Socialinių reikalų departamentas (pajamos už gyvenamųjų patalpų nuomą)</t>
  </si>
  <si>
    <t>Subalansuoto turizmo skatinimo ir vystymo programa  (savivaldybės biudžeto lėšos)</t>
  </si>
  <si>
    <t xml:space="preserve">Subalansuoto turizmo skatinimo ir vystymo programa </t>
  </si>
  <si>
    <t>Subalansuoto turizmo skatinimo ir vystymo programa   (Europos Sąjungos finansinės paramos lėšos)</t>
  </si>
  <si>
    <t>Aplinkos apsaugos programa (Europos Sąjungos finansinės paramos lėšos)</t>
  </si>
  <si>
    <t xml:space="preserve">Miesto urbanistinio planavimo programa (savivaldybės biudžeto lėšos) </t>
  </si>
  <si>
    <t>Miesto urbanistinio planavimo programa  (Europos Sąjungos finansinės paramos lėšos)</t>
  </si>
  <si>
    <t>Kūno kultūros ir sporto plėtros programa (Europos Sąjungos finansinės paramos lėšos)</t>
  </si>
  <si>
    <t xml:space="preserve">Socialinės atskirties mažinimo programa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</si>
  <si>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</si>
  <si>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</si>
  <si>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>iš jų kreditiniam įsiskolinimui dengti bei paskoloms grąžinti</t>
  </si>
  <si>
    <t>iš jų kreditiniam įsiskolinimui dengti</t>
  </si>
  <si>
    <t>13.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</si>
  <si>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</si>
  <si>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</si>
  <si>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</si>
  <si>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>socialinės apsaugos įstaigos</t>
  </si>
  <si>
    <t>sveikatos apsaugos įstaigos</t>
  </si>
  <si>
    <t>Kultūros plėtros programa (kultūros įstaigos)</t>
  </si>
  <si>
    <t xml:space="preserve">2018 METŲ ASIGNAVIMŲ VALDYTOJŲ PAJAMŲ ĮMOKOS Į SAVIVALDYBĖS BIUDŽETĄ </t>
  </si>
  <si>
    <t xml:space="preserve">ASIGNAVIMAI IŠ APYVARTINIŲ LĖŠŲ 2018 M. SAUSIO 1 D. LIKUČIO </t>
  </si>
  <si>
    <t>KLAIPĖDOS MIESTO SAVIVALDYBĖS 2018 METŲ BIUDŽETAS</t>
  </si>
  <si>
    <t>Pajamos už ilgalaikio ir trumpalaikio materialiojo turto nuomą</t>
  </si>
  <si>
    <t>Žemės realizavimo pajamos</t>
  </si>
  <si>
    <t>Pastatų ir statinių realizavimo pajamos</t>
  </si>
  <si>
    <t xml:space="preserve">pajamos už ilgalaikio ir trumpalaikio materialiojo turto nuomą </t>
  </si>
  <si>
    <t xml:space="preserve">2018 M. SAUSIO 1 D. APYVARTINIŲ LĖŠŲ LIKUTIS </t>
  </si>
  <si>
    <t>2018 m. sausio 1 d. apyvartinių lėšų likutis</t>
  </si>
  <si>
    <t>KLAIPĖDOS MIESTO SAVIVALDYBĖS 2018 METŲ BIUDŽETO ASIGNAVIMAI                                  PAGAL PROGRAMAS</t>
  </si>
  <si>
    <r>
      <rPr>
        <b/>
        <sz val="12"/>
        <rFont val="Times New Roman"/>
        <family val="1"/>
        <charset val="186"/>
      </rPr>
      <t>Subalansuoto turizmo skatinimo ir vystymo programa</t>
    </r>
    <r>
      <rPr>
        <sz val="12"/>
        <rFont val="Times New Roman"/>
        <family val="1"/>
        <charset val="186"/>
      </rPr>
      <t xml:space="preserve">  (savivaldybės biudžeto lėšos)</t>
    </r>
  </si>
  <si>
    <r>
      <rPr>
        <b/>
        <sz val="12"/>
        <rFont val="Times New Roman"/>
        <family val="1"/>
        <charset val="186"/>
      </rPr>
      <t>Aplinkos apsaugos programa</t>
    </r>
    <r>
      <rPr>
        <sz val="12"/>
        <rFont val="Times New Roman"/>
        <family val="1"/>
        <charset val="186"/>
      </rPr>
      <t xml:space="preserve"> (savivaldybės biudžeto lėšos) 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</si>
  <si>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</si>
  <si>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</si>
  <si>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</si>
  <si>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</si>
  <si>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</si>
  <si>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</si>
  <si>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</si>
  <si>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Savivaldybei priskirtos valstybinės žemės ir kito valstybės turto valdymo, naudojimo ir disponavimo juo patikėjimo teise užtikrinimas</t>
  </si>
  <si>
    <t xml:space="preserve">Dotacija krantotvarkos programos priemonėms įgyvendinti </t>
  </si>
  <si>
    <t>Aplinkos apsaugos programa (dotacijos krantotvarkos programos priemonėms įgyvendinti lėšos)</t>
  </si>
  <si>
    <t>Sveikatos apsaugos programa (Europos Sąjungos finansinės paramos lėšos)</t>
  </si>
  <si>
    <t>Vietinės rinkliavos už leidimo atlikti kasinėjimo darbus Savivaldybės viešojo naudojimo teritorijoje lėšos</t>
  </si>
  <si>
    <t>Vietinės rinkliavos už leidimo prekiauti ar teikti paslaugas miesto viešosiose vietose išdavimą lėšos</t>
  </si>
  <si>
    <t xml:space="preserve">Jaunimo politikos plėtros programa </t>
  </si>
  <si>
    <t xml:space="preserve">2.6. Vietinės rinkliavos už leidimo prekiauti ar teikti paslaugas miesto viešosiose vietose išdavimą lėšų  likučio metų pradžioje lėšos </t>
  </si>
  <si>
    <t>2.8. Už privatizuotus butus gautų lėšų likučio metų pradžioje lėšos</t>
  </si>
  <si>
    <t>Mokymo reikmėms finansuoti</t>
  </si>
  <si>
    <t>Ugdymo proceso užtikrinimo programa (specialios tikslinės dotacijos mokymo reikmėms finansuoti lėšos)</t>
  </si>
  <si>
    <t>Klaipėdos „Versmės“ progimnazijos sporto aikštyno atnaujinimas, I. Simonaitytės g. 2, Klaipėda</t>
  </si>
  <si>
    <t>Ugdymo proceso užtikrinimo programa (specialios tikslinės dotacijos valstybės kapitalo investicijų programoje numatytiems projektams finansuoti lėšos)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</si>
  <si>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</si>
  <si>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t>Dotacija tarpinstitucinio bendradarbiavimo koordinatorių pareigybėms išlaikyti</t>
  </si>
  <si>
    <t>Savivaldybės valdymo  programa (dotacijos tarpinstitucinio bendradarbiavimo koordinatorių pareigybėms išlaikyti lėšos)</t>
  </si>
  <si>
    <t xml:space="preserve">2.8. Europos Sąjungos finansinės paramos lėšų likučio metų pradžioje lėšos </t>
  </si>
  <si>
    <t>Savivaldybių patvirtintoms užimtumo didinimo programoms įgyvendinti administravimas</t>
  </si>
  <si>
    <t>Būsto nuomos mokesčio daliai kompensuoti administravimas</t>
  </si>
  <si>
    <t>Valstybinėms (valstybės perduotoms savivaldybėms) funkcijoms atlikti (13+...+32)</t>
  </si>
  <si>
    <t>Savivaldybėms perduotoms įstaigoms išlaikyti (35+36)</t>
  </si>
  <si>
    <t>Valstybės kapitalo investicijų programoje numatytiems projektams finansuoti (39)</t>
  </si>
  <si>
    <t>Kitos dotacijos ir lėšos iš kitų valdymo lygių (41+42)</t>
  </si>
  <si>
    <t>KITOS PAJAMOS (44+...+52)</t>
  </si>
  <si>
    <t>MATERIALIOJO IR NEMATERIALIOJO TURTO REALIZAVIMO PAJAMOS (54)</t>
  </si>
  <si>
    <t>Ilgalaikio materialiojo turto realizavimo pajamos (55+56)</t>
  </si>
  <si>
    <t>Specialios tikslinės dotacijos (12+33+34+37+38)</t>
  </si>
  <si>
    <t>DOTACIJOS (10+11+40)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</si>
  <si>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</si>
  <si>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</si>
  <si>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Iš viso pajamų (1+9+43+53)</t>
  </si>
  <si>
    <t>Savivaldybės valdymo  programa (specialios tikslinės dotacijos savivaldybėms perduotoms įstaigoms išlaikyti lėšos)</t>
  </si>
  <si>
    <t xml:space="preserve">iš jų kreditiniam įsiskolinimui dengti </t>
  </si>
  <si>
    <t xml:space="preserve">2.7. Vietinės rinkliavos už leidimo atlikti kasinėjimo darbus Savivaldybės viešojo naudojimo teritorijoje lėšų  likučio metų pradžioje lėšos </t>
  </si>
  <si>
    <t>Iš viso asignavimų (105-107):</t>
  </si>
  <si>
    <t>paskirstyti asignavimai (3 priedas)</t>
  </si>
  <si>
    <t>nepaskirstytos lėšos</t>
  </si>
  <si>
    <t>iš jų ciklinė savivaldybės biudžeto komponentė (apskaičiuota Finansų ministerijos)</t>
  </si>
  <si>
    <t xml:space="preserve">                                                            2018 m. vasario 21 d. sprendimo Nr. T2-</t>
  </si>
  <si>
    <t xml:space="preserve">                       2018 m. vasario 21 d. sprendimo Nr. T2-</t>
  </si>
  <si>
    <t>2018 m. vasario 21 d. sprendimo Nr. T2-</t>
  </si>
  <si>
    <t xml:space="preserve">      2018 m. vasario 21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</si>
</sst>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1" applyFont="1"/>
    <xf numFmtId="0" fontId="2" fillId="0" borderId="0" xfId="2" applyFont="1"/>
    <xf numFmtId="0" fontId="1" fillId="0" borderId="0" xfId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1" fillId="0" borderId="0" xfId="1" applyFill="1"/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2" fillId="0" borderId="0" xfId="1" applyFont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0" xfId="1" applyFont="1" applyFill="1" applyBorder="1"/>
    <xf numFmtId="0" fontId="2" fillId="0" borderId="0" xfId="1" applyFont="1" applyFill="1" applyBorder="1"/>
    <xf numFmtId="0" fontId="1" fillId="0" borderId="0" xfId="1" applyFont="1" applyFill="1" applyBorder="1"/>
    <xf numFmtId="164" fontId="5" fillId="0" borderId="0" xfId="1" applyNumberFormat="1" applyFont="1" applyFill="1" applyBorder="1"/>
    <xf numFmtId="0" fontId="4" fillId="0" borderId="0" xfId="1" applyFont="1" applyFill="1" applyBorder="1"/>
    <xf numFmtId="164" fontId="6" fillId="0" borderId="0" xfId="1" applyNumberFormat="1" applyFont="1" applyBorder="1"/>
    <xf numFmtId="0" fontId="2" fillId="0" borderId="1" xfId="2" applyFont="1" applyBorder="1"/>
    <xf numFmtId="0" fontId="1" fillId="0" borderId="0" xfId="1" applyFont="1"/>
    <xf numFmtId="0" fontId="2" fillId="0" borderId="2" xfId="1" applyFont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/>
    </xf>
    <xf numFmtId="0" fontId="2" fillId="0" borderId="0" xfId="2" applyFont="1" applyAlignment="1">
      <alignment horizontal="left"/>
    </xf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9" fillId="0" borderId="0" xfId="1" applyFont="1"/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4" fillId="0" borderId="2" xfId="1" applyFont="1" applyBorder="1" applyAlignment="1">
      <alignment wrapText="1"/>
    </xf>
    <xf numFmtId="164" fontId="1" fillId="0" borderId="0" xfId="1" applyNumberFormat="1"/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2" fillId="0" borderId="2" xfId="1" applyFont="1" applyFill="1" applyBorder="1" applyAlignment="1">
      <alignment horizontal="left" wrapText="1"/>
    </xf>
    <xf numFmtId="0" fontId="5" fillId="0" borderId="0" xfId="0" applyFont="1"/>
    <xf numFmtId="49" fontId="12" fillId="0" borderId="2" xfId="3" applyNumberFormat="1" applyFont="1" applyFill="1" applyBorder="1" applyAlignment="1" applyProtection="1">
      <alignment horizontal="left" wrapText="1"/>
      <protection hidden="1"/>
    </xf>
    <xf numFmtId="0" fontId="11" fillId="0" borderId="0" xfId="0" applyFont="1"/>
    <xf numFmtId="0" fontId="2" fillId="0" borderId="1" xfId="0" applyFont="1" applyBorder="1"/>
    <xf numFmtId="0" fontId="0" fillId="0" borderId="1" xfId="0" applyBorder="1"/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/>
    <xf numFmtId="9" fontId="1" fillId="0" borderId="0" xfId="8" applyFont="1"/>
    <xf numFmtId="9" fontId="2" fillId="0" borderId="0" xfId="8" applyFont="1" applyFill="1" applyBorder="1"/>
    <xf numFmtId="166" fontId="2" fillId="0" borderId="0" xfId="0" applyNumberFormat="1" applyFont="1"/>
    <xf numFmtId="164" fontId="0" fillId="0" borderId="0" xfId="0" applyNumberFormat="1"/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164" fontId="1" fillId="0" borderId="1" xfId="1" applyNumberFormat="1" applyBorder="1"/>
    <xf numFmtId="164" fontId="12" fillId="0" borderId="2" xfId="1" applyNumberFormat="1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0" borderId="0" xfId="7" applyFont="1" applyAlignment="1">
      <alignment horizontal="left"/>
    </xf>
    <xf numFmtId="0" fontId="2" fillId="0" borderId="0" xfId="7" applyFont="1"/>
    <xf numFmtId="0" fontId="2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2" xfId="0" applyFont="1" applyBorder="1"/>
    <xf numFmtId="0" fontId="0" fillId="0" borderId="2" xfId="0" applyBorder="1"/>
    <xf numFmtId="166" fontId="0" fillId="0" borderId="2" xfId="0" applyNumberFormat="1" applyBorder="1"/>
    <xf numFmtId="164" fontId="0" fillId="0" borderId="2" xfId="0" applyNumberFormat="1" applyBorder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2" fillId="0" borderId="0" xfId="0" applyFont="1" applyFill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zoomScale="115" zoomScaleNormal="115" workbookViewId="0">
      <selection activeCell="B2" sqref="B2:C2"/>
    </sheetView>
  </sheetViews>
  <sheetFormatPr defaultRowHeight="12.75" x14ac:dyDescent="0.2"/>
  <cols>
    <col min="1" max="1" width="9.140625" style="3"/>
    <col min="2" max="2" width="60" style="3" customWidth="1"/>
    <col min="3" max="3" width="17.5703125" style="3" customWidth="1"/>
    <col min="4" max="201" width="9.140625" style="3"/>
    <col min="202" max="202" width="60" style="3" customWidth="1"/>
    <col min="203" max="203" width="17.28515625" style="3" customWidth="1"/>
    <col min="204" max="204" width="13.28515625" style="3" customWidth="1"/>
    <col min="205" max="205" width="12" style="3" customWidth="1"/>
    <col min="206" max="457" width="9.140625" style="3"/>
    <col min="458" max="458" width="60" style="3" customWidth="1"/>
    <col min="459" max="459" width="17.28515625" style="3" customWidth="1"/>
    <col min="460" max="460" width="13.28515625" style="3" customWidth="1"/>
    <col min="461" max="461" width="12" style="3" customWidth="1"/>
    <col min="462" max="713" width="9.140625" style="3"/>
    <col min="714" max="714" width="60" style="3" customWidth="1"/>
    <col min="715" max="715" width="17.28515625" style="3" customWidth="1"/>
    <col min="716" max="716" width="13.28515625" style="3" customWidth="1"/>
    <col min="717" max="717" width="12" style="3" customWidth="1"/>
    <col min="718" max="969" width="9.140625" style="3"/>
    <col min="970" max="970" width="60" style="3" customWidth="1"/>
    <col min="971" max="971" width="17.28515625" style="3" customWidth="1"/>
    <col min="972" max="972" width="13.28515625" style="3" customWidth="1"/>
    <col min="973" max="973" width="12" style="3" customWidth="1"/>
    <col min="974" max="1225" width="9.140625" style="3"/>
    <col min="1226" max="1226" width="60" style="3" customWidth="1"/>
    <col min="1227" max="1227" width="17.28515625" style="3" customWidth="1"/>
    <col min="1228" max="1228" width="13.28515625" style="3" customWidth="1"/>
    <col min="1229" max="1229" width="12" style="3" customWidth="1"/>
    <col min="1230" max="1481" width="9.140625" style="3"/>
    <col min="1482" max="1482" width="60" style="3" customWidth="1"/>
    <col min="1483" max="1483" width="17.28515625" style="3" customWidth="1"/>
    <col min="1484" max="1484" width="13.28515625" style="3" customWidth="1"/>
    <col min="1485" max="1485" width="12" style="3" customWidth="1"/>
    <col min="1486" max="1737" width="9.140625" style="3"/>
    <col min="1738" max="1738" width="60" style="3" customWidth="1"/>
    <col min="1739" max="1739" width="17.28515625" style="3" customWidth="1"/>
    <col min="1740" max="1740" width="13.28515625" style="3" customWidth="1"/>
    <col min="1741" max="1741" width="12" style="3" customWidth="1"/>
    <col min="1742" max="1993" width="9.140625" style="3"/>
    <col min="1994" max="1994" width="60" style="3" customWidth="1"/>
    <col min="1995" max="1995" width="17.28515625" style="3" customWidth="1"/>
    <col min="1996" max="1996" width="13.28515625" style="3" customWidth="1"/>
    <col min="1997" max="1997" width="12" style="3" customWidth="1"/>
    <col min="1998" max="2249" width="9.140625" style="3"/>
    <col min="2250" max="2250" width="60" style="3" customWidth="1"/>
    <col min="2251" max="2251" width="17.28515625" style="3" customWidth="1"/>
    <col min="2252" max="2252" width="13.28515625" style="3" customWidth="1"/>
    <col min="2253" max="2253" width="12" style="3" customWidth="1"/>
    <col min="2254" max="2505" width="9.140625" style="3"/>
    <col min="2506" max="2506" width="60" style="3" customWidth="1"/>
    <col min="2507" max="2507" width="17.28515625" style="3" customWidth="1"/>
    <col min="2508" max="2508" width="13.28515625" style="3" customWidth="1"/>
    <col min="2509" max="2509" width="12" style="3" customWidth="1"/>
    <col min="2510" max="2761" width="9.140625" style="3"/>
    <col min="2762" max="2762" width="60" style="3" customWidth="1"/>
    <col min="2763" max="2763" width="17.28515625" style="3" customWidth="1"/>
    <col min="2764" max="2764" width="13.28515625" style="3" customWidth="1"/>
    <col min="2765" max="2765" width="12" style="3" customWidth="1"/>
    <col min="2766" max="3017" width="9.140625" style="3"/>
    <col min="3018" max="3018" width="60" style="3" customWidth="1"/>
    <col min="3019" max="3019" width="17.28515625" style="3" customWidth="1"/>
    <col min="3020" max="3020" width="13.28515625" style="3" customWidth="1"/>
    <col min="3021" max="3021" width="12" style="3" customWidth="1"/>
    <col min="3022" max="3273" width="9.140625" style="3"/>
    <col min="3274" max="3274" width="60" style="3" customWidth="1"/>
    <col min="3275" max="3275" width="17.28515625" style="3" customWidth="1"/>
    <col min="3276" max="3276" width="13.28515625" style="3" customWidth="1"/>
    <col min="3277" max="3277" width="12" style="3" customWidth="1"/>
    <col min="3278" max="3529" width="9.140625" style="3"/>
    <col min="3530" max="3530" width="60" style="3" customWidth="1"/>
    <col min="3531" max="3531" width="17.28515625" style="3" customWidth="1"/>
    <col min="3532" max="3532" width="13.28515625" style="3" customWidth="1"/>
    <col min="3533" max="3533" width="12" style="3" customWidth="1"/>
    <col min="3534" max="3785" width="9.140625" style="3"/>
    <col min="3786" max="3786" width="60" style="3" customWidth="1"/>
    <col min="3787" max="3787" width="17.28515625" style="3" customWidth="1"/>
    <col min="3788" max="3788" width="13.28515625" style="3" customWidth="1"/>
    <col min="3789" max="3789" width="12" style="3" customWidth="1"/>
    <col min="3790" max="4041" width="9.140625" style="3"/>
    <col min="4042" max="4042" width="60" style="3" customWidth="1"/>
    <col min="4043" max="4043" width="17.28515625" style="3" customWidth="1"/>
    <col min="4044" max="4044" width="13.28515625" style="3" customWidth="1"/>
    <col min="4045" max="4045" width="12" style="3" customWidth="1"/>
    <col min="4046" max="4297" width="9.140625" style="3"/>
    <col min="4298" max="4298" width="60" style="3" customWidth="1"/>
    <col min="4299" max="4299" width="17.28515625" style="3" customWidth="1"/>
    <col min="4300" max="4300" width="13.28515625" style="3" customWidth="1"/>
    <col min="4301" max="4301" width="12" style="3" customWidth="1"/>
    <col min="4302" max="4553" width="9.140625" style="3"/>
    <col min="4554" max="4554" width="60" style="3" customWidth="1"/>
    <col min="4555" max="4555" width="17.28515625" style="3" customWidth="1"/>
    <col min="4556" max="4556" width="13.28515625" style="3" customWidth="1"/>
    <col min="4557" max="4557" width="12" style="3" customWidth="1"/>
    <col min="4558" max="4809" width="9.140625" style="3"/>
    <col min="4810" max="4810" width="60" style="3" customWidth="1"/>
    <col min="4811" max="4811" width="17.28515625" style="3" customWidth="1"/>
    <col min="4812" max="4812" width="13.28515625" style="3" customWidth="1"/>
    <col min="4813" max="4813" width="12" style="3" customWidth="1"/>
    <col min="4814" max="5065" width="9.140625" style="3"/>
    <col min="5066" max="5066" width="60" style="3" customWidth="1"/>
    <col min="5067" max="5067" width="17.28515625" style="3" customWidth="1"/>
    <col min="5068" max="5068" width="13.28515625" style="3" customWidth="1"/>
    <col min="5069" max="5069" width="12" style="3" customWidth="1"/>
    <col min="5070" max="5321" width="9.140625" style="3"/>
    <col min="5322" max="5322" width="60" style="3" customWidth="1"/>
    <col min="5323" max="5323" width="17.28515625" style="3" customWidth="1"/>
    <col min="5324" max="5324" width="13.28515625" style="3" customWidth="1"/>
    <col min="5325" max="5325" width="12" style="3" customWidth="1"/>
    <col min="5326" max="5577" width="9.140625" style="3"/>
    <col min="5578" max="5578" width="60" style="3" customWidth="1"/>
    <col min="5579" max="5579" width="17.28515625" style="3" customWidth="1"/>
    <col min="5580" max="5580" width="13.28515625" style="3" customWidth="1"/>
    <col min="5581" max="5581" width="12" style="3" customWidth="1"/>
    <col min="5582" max="5833" width="9.140625" style="3"/>
    <col min="5834" max="5834" width="60" style="3" customWidth="1"/>
    <col min="5835" max="5835" width="17.28515625" style="3" customWidth="1"/>
    <col min="5836" max="5836" width="13.28515625" style="3" customWidth="1"/>
    <col min="5837" max="5837" width="12" style="3" customWidth="1"/>
    <col min="5838" max="6089" width="9.140625" style="3"/>
    <col min="6090" max="6090" width="60" style="3" customWidth="1"/>
    <col min="6091" max="6091" width="17.28515625" style="3" customWidth="1"/>
    <col min="6092" max="6092" width="13.28515625" style="3" customWidth="1"/>
    <col min="6093" max="6093" width="12" style="3" customWidth="1"/>
    <col min="6094" max="6345" width="9.140625" style="3"/>
    <col min="6346" max="6346" width="60" style="3" customWidth="1"/>
    <col min="6347" max="6347" width="17.28515625" style="3" customWidth="1"/>
    <col min="6348" max="6348" width="13.28515625" style="3" customWidth="1"/>
    <col min="6349" max="6349" width="12" style="3" customWidth="1"/>
    <col min="6350" max="6601" width="9.140625" style="3"/>
    <col min="6602" max="6602" width="60" style="3" customWidth="1"/>
    <col min="6603" max="6603" width="17.28515625" style="3" customWidth="1"/>
    <col min="6604" max="6604" width="13.28515625" style="3" customWidth="1"/>
    <col min="6605" max="6605" width="12" style="3" customWidth="1"/>
    <col min="6606" max="6857" width="9.140625" style="3"/>
    <col min="6858" max="6858" width="60" style="3" customWidth="1"/>
    <col min="6859" max="6859" width="17.28515625" style="3" customWidth="1"/>
    <col min="6860" max="6860" width="13.28515625" style="3" customWidth="1"/>
    <col min="6861" max="6861" width="12" style="3" customWidth="1"/>
    <col min="6862" max="7113" width="9.140625" style="3"/>
    <col min="7114" max="7114" width="60" style="3" customWidth="1"/>
    <col min="7115" max="7115" width="17.28515625" style="3" customWidth="1"/>
    <col min="7116" max="7116" width="13.28515625" style="3" customWidth="1"/>
    <col min="7117" max="7117" width="12" style="3" customWidth="1"/>
    <col min="7118" max="7369" width="9.140625" style="3"/>
    <col min="7370" max="7370" width="60" style="3" customWidth="1"/>
    <col min="7371" max="7371" width="17.28515625" style="3" customWidth="1"/>
    <col min="7372" max="7372" width="13.28515625" style="3" customWidth="1"/>
    <col min="7373" max="7373" width="12" style="3" customWidth="1"/>
    <col min="7374" max="7625" width="9.140625" style="3"/>
    <col min="7626" max="7626" width="60" style="3" customWidth="1"/>
    <col min="7627" max="7627" width="17.28515625" style="3" customWidth="1"/>
    <col min="7628" max="7628" width="13.28515625" style="3" customWidth="1"/>
    <col min="7629" max="7629" width="12" style="3" customWidth="1"/>
    <col min="7630" max="7881" width="9.140625" style="3"/>
    <col min="7882" max="7882" width="60" style="3" customWidth="1"/>
    <col min="7883" max="7883" width="17.28515625" style="3" customWidth="1"/>
    <col min="7884" max="7884" width="13.28515625" style="3" customWidth="1"/>
    <col min="7885" max="7885" width="12" style="3" customWidth="1"/>
    <col min="7886" max="8137" width="9.140625" style="3"/>
    <col min="8138" max="8138" width="60" style="3" customWidth="1"/>
    <col min="8139" max="8139" width="17.28515625" style="3" customWidth="1"/>
    <col min="8140" max="8140" width="13.28515625" style="3" customWidth="1"/>
    <col min="8141" max="8141" width="12" style="3" customWidth="1"/>
    <col min="8142" max="8393" width="9.140625" style="3"/>
    <col min="8394" max="8394" width="60" style="3" customWidth="1"/>
    <col min="8395" max="8395" width="17.28515625" style="3" customWidth="1"/>
    <col min="8396" max="8396" width="13.28515625" style="3" customWidth="1"/>
    <col min="8397" max="8397" width="12" style="3" customWidth="1"/>
    <col min="8398" max="8649" width="9.140625" style="3"/>
    <col min="8650" max="8650" width="60" style="3" customWidth="1"/>
    <col min="8651" max="8651" width="17.28515625" style="3" customWidth="1"/>
    <col min="8652" max="8652" width="13.28515625" style="3" customWidth="1"/>
    <col min="8653" max="8653" width="12" style="3" customWidth="1"/>
    <col min="8654" max="8905" width="9.140625" style="3"/>
    <col min="8906" max="8906" width="60" style="3" customWidth="1"/>
    <col min="8907" max="8907" width="17.28515625" style="3" customWidth="1"/>
    <col min="8908" max="8908" width="13.28515625" style="3" customWidth="1"/>
    <col min="8909" max="8909" width="12" style="3" customWidth="1"/>
    <col min="8910" max="9161" width="9.140625" style="3"/>
    <col min="9162" max="9162" width="60" style="3" customWidth="1"/>
    <col min="9163" max="9163" width="17.28515625" style="3" customWidth="1"/>
    <col min="9164" max="9164" width="13.28515625" style="3" customWidth="1"/>
    <col min="9165" max="9165" width="12" style="3" customWidth="1"/>
    <col min="9166" max="9417" width="9.140625" style="3"/>
    <col min="9418" max="9418" width="60" style="3" customWidth="1"/>
    <col min="9419" max="9419" width="17.28515625" style="3" customWidth="1"/>
    <col min="9420" max="9420" width="13.28515625" style="3" customWidth="1"/>
    <col min="9421" max="9421" width="12" style="3" customWidth="1"/>
    <col min="9422" max="9673" width="9.140625" style="3"/>
    <col min="9674" max="9674" width="60" style="3" customWidth="1"/>
    <col min="9675" max="9675" width="17.28515625" style="3" customWidth="1"/>
    <col min="9676" max="9676" width="13.28515625" style="3" customWidth="1"/>
    <col min="9677" max="9677" width="12" style="3" customWidth="1"/>
    <col min="9678" max="9929" width="9.140625" style="3"/>
    <col min="9930" max="9930" width="60" style="3" customWidth="1"/>
    <col min="9931" max="9931" width="17.28515625" style="3" customWidth="1"/>
    <col min="9932" max="9932" width="13.28515625" style="3" customWidth="1"/>
    <col min="9933" max="9933" width="12" style="3" customWidth="1"/>
    <col min="9934" max="10185" width="9.140625" style="3"/>
    <col min="10186" max="10186" width="60" style="3" customWidth="1"/>
    <col min="10187" max="10187" width="17.28515625" style="3" customWidth="1"/>
    <col min="10188" max="10188" width="13.28515625" style="3" customWidth="1"/>
    <col min="10189" max="10189" width="12" style="3" customWidth="1"/>
    <col min="10190" max="10441" width="9.140625" style="3"/>
    <col min="10442" max="10442" width="60" style="3" customWidth="1"/>
    <col min="10443" max="10443" width="17.28515625" style="3" customWidth="1"/>
    <col min="10444" max="10444" width="13.28515625" style="3" customWidth="1"/>
    <col min="10445" max="10445" width="12" style="3" customWidth="1"/>
    <col min="10446" max="10697" width="9.140625" style="3"/>
    <col min="10698" max="10698" width="60" style="3" customWidth="1"/>
    <col min="10699" max="10699" width="17.28515625" style="3" customWidth="1"/>
    <col min="10700" max="10700" width="13.28515625" style="3" customWidth="1"/>
    <col min="10701" max="10701" width="12" style="3" customWidth="1"/>
    <col min="10702" max="10953" width="9.140625" style="3"/>
    <col min="10954" max="10954" width="60" style="3" customWidth="1"/>
    <col min="10955" max="10955" width="17.28515625" style="3" customWidth="1"/>
    <col min="10956" max="10956" width="13.28515625" style="3" customWidth="1"/>
    <col min="10957" max="10957" width="12" style="3" customWidth="1"/>
    <col min="10958" max="11209" width="9.140625" style="3"/>
    <col min="11210" max="11210" width="60" style="3" customWidth="1"/>
    <col min="11211" max="11211" width="17.28515625" style="3" customWidth="1"/>
    <col min="11212" max="11212" width="13.28515625" style="3" customWidth="1"/>
    <col min="11213" max="11213" width="12" style="3" customWidth="1"/>
    <col min="11214" max="11465" width="9.140625" style="3"/>
    <col min="11466" max="11466" width="60" style="3" customWidth="1"/>
    <col min="11467" max="11467" width="17.28515625" style="3" customWidth="1"/>
    <col min="11468" max="11468" width="13.28515625" style="3" customWidth="1"/>
    <col min="11469" max="11469" width="12" style="3" customWidth="1"/>
    <col min="11470" max="11721" width="9.140625" style="3"/>
    <col min="11722" max="11722" width="60" style="3" customWidth="1"/>
    <col min="11723" max="11723" width="17.28515625" style="3" customWidth="1"/>
    <col min="11724" max="11724" width="13.28515625" style="3" customWidth="1"/>
    <col min="11725" max="11725" width="12" style="3" customWidth="1"/>
    <col min="11726" max="11977" width="9.140625" style="3"/>
    <col min="11978" max="11978" width="60" style="3" customWidth="1"/>
    <col min="11979" max="11979" width="17.28515625" style="3" customWidth="1"/>
    <col min="11980" max="11980" width="13.28515625" style="3" customWidth="1"/>
    <col min="11981" max="11981" width="12" style="3" customWidth="1"/>
    <col min="11982" max="12233" width="9.140625" style="3"/>
    <col min="12234" max="12234" width="60" style="3" customWidth="1"/>
    <col min="12235" max="12235" width="17.28515625" style="3" customWidth="1"/>
    <col min="12236" max="12236" width="13.28515625" style="3" customWidth="1"/>
    <col min="12237" max="12237" width="12" style="3" customWidth="1"/>
    <col min="12238" max="12489" width="9.140625" style="3"/>
    <col min="12490" max="12490" width="60" style="3" customWidth="1"/>
    <col min="12491" max="12491" width="17.28515625" style="3" customWidth="1"/>
    <col min="12492" max="12492" width="13.28515625" style="3" customWidth="1"/>
    <col min="12493" max="12493" width="12" style="3" customWidth="1"/>
    <col min="12494" max="12745" width="9.140625" style="3"/>
    <col min="12746" max="12746" width="60" style="3" customWidth="1"/>
    <col min="12747" max="12747" width="17.28515625" style="3" customWidth="1"/>
    <col min="12748" max="12748" width="13.28515625" style="3" customWidth="1"/>
    <col min="12749" max="12749" width="12" style="3" customWidth="1"/>
    <col min="12750" max="13001" width="9.140625" style="3"/>
    <col min="13002" max="13002" width="60" style="3" customWidth="1"/>
    <col min="13003" max="13003" width="17.28515625" style="3" customWidth="1"/>
    <col min="13004" max="13004" width="13.28515625" style="3" customWidth="1"/>
    <col min="13005" max="13005" width="12" style="3" customWidth="1"/>
    <col min="13006" max="13257" width="9.140625" style="3"/>
    <col min="13258" max="13258" width="60" style="3" customWidth="1"/>
    <col min="13259" max="13259" width="17.28515625" style="3" customWidth="1"/>
    <col min="13260" max="13260" width="13.28515625" style="3" customWidth="1"/>
    <col min="13261" max="13261" width="12" style="3" customWidth="1"/>
    <col min="13262" max="13513" width="9.140625" style="3"/>
    <col min="13514" max="13514" width="60" style="3" customWidth="1"/>
    <col min="13515" max="13515" width="17.28515625" style="3" customWidth="1"/>
    <col min="13516" max="13516" width="13.28515625" style="3" customWidth="1"/>
    <col min="13517" max="13517" width="12" style="3" customWidth="1"/>
    <col min="13518" max="13769" width="9.140625" style="3"/>
    <col min="13770" max="13770" width="60" style="3" customWidth="1"/>
    <col min="13771" max="13771" width="17.28515625" style="3" customWidth="1"/>
    <col min="13772" max="13772" width="13.28515625" style="3" customWidth="1"/>
    <col min="13773" max="13773" width="12" style="3" customWidth="1"/>
    <col min="13774" max="14025" width="9.140625" style="3"/>
    <col min="14026" max="14026" width="60" style="3" customWidth="1"/>
    <col min="14027" max="14027" width="17.28515625" style="3" customWidth="1"/>
    <col min="14028" max="14028" width="13.28515625" style="3" customWidth="1"/>
    <col min="14029" max="14029" width="12" style="3" customWidth="1"/>
    <col min="14030" max="14281" width="9.140625" style="3"/>
    <col min="14282" max="14282" width="60" style="3" customWidth="1"/>
    <col min="14283" max="14283" width="17.28515625" style="3" customWidth="1"/>
    <col min="14284" max="14284" width="13.28515625" style="3" customWidth="1"/>
    <col min="14285" max="14285" width="12" style="3" customWidth="1"/>
    <col min="14286" max="14537" width="9.140625" style="3"/>
    <col min="14538" max="14538" width="60" style="3" customWidth="1"/>
    <col min="14539" max="14539" width="17.28515625" style="3" customWidth="1"/>
    <col min="14540" max="14540" width="13.28515625" style="3" customWidth="1"/>
    <col min="14541" max="14541" width="12" style="3" customWidth="1"/>
    <col min="14542" max="14793" width="9.140625" style="3"/>
    <col min="14794" max="14794" width="60" style="3" customWidth="1"/>
    <col min="14795" max="14795" width="17.28515625" style="3" customWidth="1"/>
    <col min="14796" max="14796" width="13.28515625" style="3" customWidth="1"/>
    <col min="14797" max="14797" width="12" style="3" customWidth="1"/>
    <col min="14798" max="15049" width="9.140625" style="3"/>
    <col min="15050" max="15050" width="60" style="3" customWidth="1"/>
    <col min="15051" max="15051" width="17.28515625" style="3" customWidth="1"/>
    <col min="15052" max="15052" width="13.28515625" style="3" customWidth="1"/>
    <col min="15053" max="15053" width="12" style="3" customWidth="1"/>
    <col min="15054" max="15305" width="9.140625" style="3"/>
    <col min="15306" max="15306" width="60" style="3" customWidth="1"/>
    <col min="15307" max="15307" width="17.28515625" style="3" customWidth="1"/>
    <col min="15308" max="15308" width="13.28515625" style="3" customWidth="1"/>
    <col min="15309" max="15309" width="12" style="3" customWidth="1"/>
    <col min="15310" max="15561" width="9.140625" style="3"/>
    <col min="15562" max="15562" width="60" style="3" customWidth="1"/>
    <col min="15563" max="15563" width="17.28515625" style="3" customWidth="1"/>
    <col min="15564" max="15564" width="13.28515625" style="3" customWidth="1"/>
    <col min="15565" max="15565" width="12" style="3" customWidth="1"/>
    <col min="15566" max="15817" width="9.140625" style="3"/>
    <col min="15818" max="15818" width="60" style="3" customWidth="1"/>
    <col min="15819" max="15819" width="17.28515625" style="3" customWidth="1"/>
    <col min="15820" max="15820" width="13.28515625" style="3" customWidth="1"/>
    <col min="15821" max="15821" width="12" style="3" customWidth="1"/>
    <col min="15822" max="16073" width="9.140625" style="3"/>
    <col min="16074" max="16074" width="60" style="3" customWidth="1"/>
    <col min="16075" max="16075" width="17.28515625" style="3" customWidth="1"/>
    <col min="16076" max="16076" width="13.28515625" style="3" customWidth="1"/>
    <col min="16077" max="16077" width="12" style="3" customWidth="1"/>
    <col min="16078" max="16384" width="9.140625" style="3"/>
  </cols>
  <sheetData>
    <row r="1" spans="1:3" customFormat="1" ht="16.5" customHeight="1" x14ac:dyDescent="0.25">
      <c r="A1" s="49"/>
      <c r="B1" s="122" t="s">
        <v>107</v>
      </c>
      <c r="C1" s="122"/>
    </row>
    <row r="2" spans="1:3" customFormat="1" ht="14.25" customHeight="1" x14ac:dyDescent="0.25">
      <c r="A2" s="49"/>
      <c r="B2" s="122" t="s">
        <v>263</v>
      </c>
      <c r="C2" s="122"/>
    </row>
    <row r="3" spans="1:3" customFormat="1" ht="15.75" x14ac:dyDescent="0.25">
      <c r="A3" s="50"/>
      <c r="B3" s="122" t="s">
        <v>108</v>
      </c>
      <c r="C3" s="122"/>
    </row>
    <row r="4" spans="1:3" ht="12.75" customHeight="1" x14ac:dyDescent="0.25">
      <c r="A4" s="51"/>
      <c r="B4" s="52"/>
      <c r="C4" s="52"/>
    </row>
    <row r="5" spans="1:3" ht="15.75" x14ac:dyDescent="0.25">
      <c r="A5" s="53"/>
      <c r="B5" s="54" t="s">
        <v>208</v>
      </c>
      <c r="C5" s="21"/>
    </row>
    <row r="6" spans="1:3" ht="11.25" customHeight="1" x14ac:dyDescent="0.25">
      <c r="A6" s="51"/>
      <c r="B6" s="54"/>
      <c r="C6" s="55"/>
    </row>
    <row r="7" spans="1:3" ht="15.75" x14ac:dyDescent="0.25">
      <c r="A7" s="51"/>
      <c r="B7" s="56" t="s">
        <v>13</v>
      </c>
      <c r="C7" s="21" t="s">
        <v>145</v>
      </c>
    </row>
    <row r="8" spans="1:3" ht="42.75" customHeight="1" x14ac:dyDescent="0.2">
      <c r="A8" s="100" t="s">
        <v>0</v>
      </c>
      <c r="B8" s="100" t="s">
        <v>14</v>
      </c>
      <c r="C8" s="100" t="s">
        <v>100</v>
      </c>
    </row>
    <row r="9" spans="1:3" s="32" customFormat="1" ht="15.75" x14ac:dyDescent="0.25">
      <c r="A9" s="99">
        <v>1</v>
      </c>
      <c r="B9" s="99">
        <v>2</v>
      </c>
      <c r="C9" s="99">
        <v>3</v>
      </c>
    </row>
    <row r="10" spans="1:3" ht="15.75" customHeight="1" x14ac:dyDescent="0.25">
      <c r="A10" s="37">
        <v>1</v>
      </c>
      <c r="B10" s="34" t="s">
        <v>15</v>
      </c>
      <c r="C10" s="59">
        <v>104030.2</v>
      </c>
    </row>
    <row r="11" spans="1:3" ht="15" customHeight="1" x14ac:dyDescent="0.25">
      <c r="A11" s="37">
        <v>2</v>
      </c>
      <c r="B11" s="35" t="s">
        <v>16</v>
      </c>
      <c r="C11" s="60">
        <v>88201</v>
      </c>
    </row>
    <row r="12" spans="1:3" ht="15" customHeight="1" x14ac:dyDescent="0.25">
      <c r="A12" s="37">
        <v>3</v>
      </c>
      <c r="B12" s="35" t="s">
        <v>17</v>
      </c>
      <c r="C12" s="60">
        <v>370</v>
      </c>
    </row>
    <row r="13" spans="1:3" ht="15" customHeight="1" x14ac:dyDescent="0.25">
      <c r="A13" s="37">
        <v>4</v>
      </c>
      <c r="B13" s="35" t="s">
        <v>18</v>
      </c>
      <c r="C13" s="60">
        <v>65</v>
      </c>
    </row>
    <row r="14" spans="1:3" ht="15" customHeight="1" x14ac:dyDescent="0.25">
      <c r="A14" s="37">
        <v>5</v>
      </c>
      <c r="B14" s="35" t="s">
        <v>19</v>
      </c>
      <c r="C14" s="60">
        <v>7960</v>
      </c>
    </row>
    <row r="15" spans="1:3" ht="15" customHeight="1" x14ac:dyDescent="0.25">
      <c r="A15" s="37">
        <v>6</v>
      </c>
      <c r="B15" s="35" t="s">
        <v>20</v>
      </c>
      <c r="C15" s="60">
        <v>385</v>
      </c>
    </row>
    <row r="16" spans="1:3" ht="15" customHeight="1" x14ac:dyDescent="0.25">
      <c r="A16" s="37">
        <v>7</v>
      </c>
      <c r="B16" s="35" t="s">
        <v>21</v>
      </c>
      <c r="C16" s="60">
        <v>128</v>
      </c>
    </row>
    <row r="17" spans="1:3" ht="15.75" x14ac:dyDescent="0.25">
      <c r="A17" s="37">
        <v>8</v>
      </c>
      <c r="B17" s="35" t="s">
        <v>22</v>
      </c>
      <c r="C17" s="60">
        <v>6921.2</v>
      </c>
    </row>
    <row r="18" spans="1:3" ht="15.75" x14ac:dyDescent="0.25">
      <c r="A18" s="37">
        <v>9</v>
      </c>
      <c r="B18" s="34" t="s">
        <v>252</v>
      </c>
      <c r="C18" s="59">
        <v>50527.5</v>
      </c>
    </row>
    <row r="19" spans="1:3" ht="15.75" x14ac:dyDescent="0.25">
      <c r="A19" s="37">
        <v>10</v>
      </c>
      <c r="B19" s="34" t="s">
        <v>134</v>
      </c>
      <c r="C19" s="59">
        <v>8060.3</v>
      </c>
    </row>
    <row r="20" spans="1:3" ht="15.75" customHeight="1" x14ac:dyDescent="0.25">
      <c r="A20" s="37">
        <v>11</v>
      </c>
      <c r="B20" s="34" t="s">
        <v>251</v>
      </c>
      <c r="C20" s="59">
        <v>42438</v>
      </c>
    </row>
    <row r="21" spans="1:3" ht="33.75" customHeight="1" x14ac:dyDescent="0.25">
      <c r="A21" s="37">
        <v>12</v>
      </c>
      <c r="B21" s="35" t="s">
        <v>244</v>
      </c>
      <c r="C21" s="61">
        <v>5371.8</v>
      </c>
    </row>
    <row r="22" spans="1:3" ht="15.75" x14ac:dyDescent="0.25">
      <c r="A22" s="37">
        <v>13</v>
      </c>
      <c r="B22" s="18" t="s">
        <v>23</v>
      </c>
      <c r="C22" s="60">
        <v>0.6</v>
      </c>
    </row>
    <row r="23" spans="1:3" ht="15.75" customHeight="1" x14ac:dyDescent="0.25">
      <c r="A23" s="37">
        <v>14</v>
      </c>
      <c r="B23" s="18" t="s">
        <v>24</v>
      </c>
      <c r="C23" s="60">
        <v>17.899999999999999</v>
      </c>
    </row>
    <row r="24" spans="1:3" ht="15.75" customHeight="1" x14ac:dyDescent="0.25">
      <c r="A24" s="37">
        <v>15</v>
      </c>
      <c r="B24" s="18" t="s">
        <v>27</v>
      </c>
      <c r="C24" s="60">
        <v>61</v>
      </c>
    </row>
    <row r="25" spans="1:3" ht="15.75" customHeight="1" x14ac:dyDescent="0.25">
      <c r="A25" s="37">
        <v>16</v>
      </c>
      <c r="B25" s="18" t="s">
        <v>25</v>
      </c>
      <c r="C25" s="60">
        <v>9.8000000000000007</v>
      </c>
    </row>
    <row r="26" spans="1:3" ht="15.75" customHeight="1" x14ac:dyDescent="0.25">
      <c r="A26" s="37">
        <v>17</v>
      </c>
      <c r="B26" s="18" t="s">
        <v>140</v>
      </c>
      <c r="C26" s="60">
        <v>71.900000000000006</v>
      </c>
    </row>
    <row r="27" spans="1:3" ht="15.75" customHeight="1" x14ac:dyDescent="0.25">
      <c r="A27" s="37">
        <v>18</v>
      </c>
      <c r="B27" s="18" t="s">
        <v>223</v>
      </c>
      <c r="C27" s="60">
        <v>30.5</v>
      </c>
    </row>
    <row r="28" spans="1:3" ht="15.75" customHeight="1" x14ac:dyDescent="0.25">
      <c r="A28" s="37">
        <v>19</v>
      </c>
      <c r="B28" s="18" t="s">
        <v>26</v>
      </c>
      <c r="C28" s="60">
        <v>81.5</v>
      </c>
    </row>
    <row r="29" spans="1:3" ht="32.25" customHeight="1" x14ac:dyDescent="0.25">
      <c r="A29" s="37">
        <v>20</v>
      </c>
      <c r="B29" s="18" t="s">
        <v>127</v>
      </c>
      <c r="C29" s="60">
        <v>21.1</v>
      </c>
    </row>
    <row r="30" spans="1:3" ht="34.5" customHeight="1" x14ac:dyDescent="0.25">
      <c r="A30" s="37">
        <v>21</v>
      </c>
      <c r="B30" s="18" t="s">
        <v>28</v>
      </c>
      <c r="C30" s="60">
        <v>2.6</v>
      </c>
    </row>
    <row r="31" spans="1:3" ht="47.25" x14ac:dyDescent="0.25">
      <c r="A31" s="37">
        <v>22</v>
      </c>
      <c r="B31" s="18" t="s">
        <v>225</v>
      </c>
      <c r="C31" s="60">
        <v>0.4</v>
      </c>
    </row>
    <row r="32" spans="1:3" ht="15.75" customHeight="1" x14ac:dyDescent="0.25">
      <c r="A32" s="37">
        <v>23</v>
      </c>
      <c r="B32" s="18" t="s">
        <v>141</v>
      </c>
      <c r="C32" s="60">
        <v>5.2</v>
      </c>
    </row>
    <row r="33" spans="1:3" ht="19.5" customHeight="1" x14ac:dyDescent="0.25">
      <c r="A33" s="37">
        <v>24</v>
      </c>
      <c r="B33" s="35" t="s">
        <v>29</v>
      </c>
      <c r="C33" s="60">
        <v>176.9</v>
      </c>
    </row>
    <row r="34" spans="1:3" ht="31.5" x14ac:dyDescent="0.25">
      <c r="A34" s="37">
        <v>25</v>
      </c>
      <c r="B34" s="18" t="s">
        <v>222</v>
      </c>
      <c r="C34" s="60">
        <v>247.9</v>
      </c>
    </row>
    <row r="35" spans="1:3" ht="15.75" customHeight="1" x14ac:dyDescent="0.25">
      <c r="A35" s="37">
        <v>26</v>
      </c>
      <c r="B35" s="18" t="s">
        <v>30</v>
      </c>
      <c r="C35" s="60">
        <v>2857.4</v>
      </c>
    </row>
    <row r="36" spans="1:3" ht="15.75" x14ac:dyDescent="0.25">
      <c r="A36" s="37">
        <v>27</v>
      </c>
      <c r="B36" s="18" t="s">
        <v>31</v>
      </c>
      <c r="C36" s="60">
        <v>749.5</v>
      </c>
    </row>
    <row r="37" spans="1:3" ht="15.75" customHeight="1" x14ac:dyDescent="0.25">
      <c r="A37" s="37">
        <v>28</v>
      </c>
      <c r="B37" s="18" t="s">
        <v>32</v>
      </c>
      <c r="C37" s="60">
        <v>487.9</v>
      </c>
    </row>
    <row r="38" spans="1:3" ht="15.75" x14ac:dyDescent="0.25">
      <c r="A38" s="37">
        <v>29</v>
      </c>
      <c r="B38" s="18" t="s">
        <v>224</v>
      </c>
      <c r="C38" s="60">
        <v>54.7</v>
      </c>
    </row>
    <row r="39" spans="1:3" ht="32.25" customHeight="1" x14ac:dyDescent="0.25">
      <c r="A39" s="37">
        <v>30</v>
      </c>
      <c r="B39" s="18" t="s">
        <v>254</v>
      </c>
      <c r="C39" s="60">
        <v>372.6</v>
      </c>
    </row>
    <row r="40" spans="1:3" ht="30" customHeight="1" x14ac:dyDescent="0.25">
      <c r="A40" s="37">
        <v>31</v>
      </c>
      <c r="B40" s="18" t="s">
        <v>253</v>
      </c>
      <c r="C40" s="60">
        <v>119.4</v>
      </c>
    </row>
    <row r="41" spans="1:3" ht="18" customHeight="1" x14ac:dyDescent="0.25">
      <c r="A41" s="37">
        <v>32</v>
      </c>
      <c r="B41" s="18" t="s">
        <v>176</v>
      </c>
      <c r="C41" s="60">
        <v>3</v>
      </c>
    </row>
    <row r="42" spans="1:3" ht="15" customHeight="1" x14ac:dyDescent="0.25">
      <c r="A42" s="37">
        <v>33</v>
      </c>
      <c r="B42" s="35" t="s">
        <v>234</v>
      </c>
      <c r="C42" s="60">
        <v>35699.300000000003</v>
      </c>
    </row>
    <row r="43" spans="1:3" ht="15" customHeight="1" x14ac:dyDescent="0.25">
      <c r="A43" s="37">
        <v>34</v>
      </c>
      <c r="B43" s="35" t="s">
        <v>245</v>
      </c>
      <c r="C43" s="61">
        <v>1236.4000000000001</v>
      </c>
    </row>
    <row r="44" spans="1:3" ht="16.5" customHeight="1" x14ac:dyDescent="0.25">
      <c r="A44" s="37">
        <v>35</v>
      </c>
      <c r="B44" s="35" t="s">
        <v>33</v>
      </c>
      <c r="C44" s="60">
        <v>991</v>
      </c>
    </row>
    <row r="45" spans="1:3" ht="14.25" customHeight="1" x14ac:dyDescent="0.25">
      <c r="A45" s="37">
        <v>36</v>
      </c>
      <c r="B45" s="35" t="s">
        <v>34</v>
      </c>
      <c r="C45" s="60">
        <v>245.4</v>
      </c>
    </row>
    <row r="46" spans="1:3" ht="31.5" x14ac:dyDescent="0.25">
      <c r="A46" s="37">
        <v>37</v>
      </c>
      <c r="B46" s="35" t="s">
        <v>35</v>
      </c>
      <c r="C46" s="60">
        <v>2.5</v>
      </c>
    </row>
    <row r="47" spans="1:3" ht="31.5" x14ac:dyDescent="0.25">
      <c r="A47" s="37">
        <v>38</v>
      </c>
      <c r="B47" s="35" t="s">
        <v>246</v>
      </c>
      <c r="C47" s="61">
        <v>128</v>
      </c>
    </row>
    <row r="48" spans="1:3" ht="31.5" x14ac:dyDescent="0.25">
      <c r="A48" s="37">
        <v>39</v>
      </c>
      <c r="B48" s="35" t="s">
        <v>236</v>
      </c>
      <c r="C48" s="60">
        <v>128</v>
      </c>
    </row>
    <row r="49" spans="1:3" ht="15.75" x14ac:dyDescent="0.25">
      <c r="A49" s="37">
        <v>40</v>
      </c>
      <c r="B49" s="95" t="s">
        <v>247</v>
      </c>
      <c r="C49" s="59">
        <v>29.2</v>
      </c>
    </row>
    <row r="50" spans="1:3" ht="15.75" x14ac:dyDescent="0.25">
      <c r="A50" s="37">
        <v>41</v>
      </c>
      <c r="B50" s="57" t="s">
        <v>226</v>
      </c>
      <c r="C50" s="60">
        <v>10</v>
      </c>
    </row>
    <row r="51" spans="1:3" ht="31.5" x14ac:dyDescent="0.25">
      <c r="A51" s="37">
        <v>42</v>
      </c>
      <c r="B51" s="57" t="s">
        <v>239</v>
      </c>
      <c r="C51" s="60">
        <v>19.2</v>
      </c>
    </row>
    <row r="52" spans="1:3" ht="15.75" x14ac:dyDescent="0.25">
      <c r="A52" s="37">
        <v>43</v>
      </c>
      <c r="B52" s="34" t="s">
        <v>248</v>
      </c>
      <c r="C52" s="59">
        <v>11077.4</v>
      </c>
    </row>
    <row r="53" spans="1:3" ht="17.25" customHeight="1" x14ac:dyDescent="0.25">
      <c r="A53" s="37">
        <v>44</v>
      </c>
      <c r="B53" s="35" t="s">
        <v>36</v>
      </c>
      <c r="C53" s="60">
        <v>10</v>
      </c>
    </row>
    <row r="54" spans="1:3" ht="15.75" x14ac:dyDescent="0.25">
      <c r="A54" s="37">
        <v>45</v>
      </c>
      <c r="B54" s="35" t="s">
        <v>37</v>
      </c>
      <c r="C54" s="60">
        <v>204</v>
      </c>
    </row>
    <row r="55" spans="1:3" ht="13.5" customHeight="1" x14ac:dyDescent="0.25">
      <c r="A55" s="37">
        <v>46</v>
      </c>
      <c r="B55" s="35" t="s">
        <v>142</v>
      </c>
      <c r="C55" s="60">
        <v>2070</v>
      </c>
    </row>
    <row r="56" spans="1:3" ht="16.5" customHeight="1" x14ac:dyDescent="0.25">
      <c r="A56" s="37">
        <v>47</v>
      </c>
      <c r="B56" s="35" t="s">
        <v>38</v>
      </c>
      <c r="C56" s="60">
        <v>120</v>
      </c>
    </row>
    <row r="57" spans="1:3" ht="15.75" x14ac:dyDescent="0.25">
      <c r="A57" s="37">
        <v>48</v>
      </c>
      <c r="B57" s="35" t="s">
        <v>39</v>
      </c>
      <c r="C57" s="60">
        <v>1462.7</v>
      </c>
    </row>
    <row r="58" spans="1:3" ht="15.75" x14ac:dyDescent="0.25">
      <c r="A58" s="37">
        <v>49</v>
      </c>
      <c r="B58" s="35" t="s">
        <v>209</v>
      </c>
      <c r="C58" s="60">
        <v>1412.6</v>
      </c>
    </row>
    <row r="59" spans="1:3" ht="31.5" x14ac:dyDescent="0.25">
      <c r="A59" s="37">
        <v>50</v>
      </c>
      <c r="B59" s="35" t="s">
        <v>40</v>
      </c>
      <c r="C59" s="60">
        <v>5388.1</v>
      </c>
    </row>
    <row r="60" spans="1:3" ht="15" customHeight="1" x14ac:dyDescent="0.25">
      <c r="A60" s="37">
        <v>51</v>
      </c>
      <c r="B60" s="35" t="s">
        <v>41</v>
      </c>
      <c r="C60" s="60">
        <v>250</v>
      </c>
    </row>
    <row r="61" spans="1:3" ht="15.75" customHeight="1" x14ac:dyDescent="0.25">
      <c r="A61" s="37">
        <v>52</v>
      </c>
      <c r="B61" s="35" t="s">
        <v>173</v>
      </c>
      <c r="C61" s="60">
        <v>160</v>
      </c>
    </row>
    <row r="62" spans="1:3" ht="31.5" x14ac:dyDescent="0.25">
      <c r="A62" s="37">
        <v>53</v>
      </c>
      <c r="B62" s="34" t="s">
        <v>249</v>
      </c>
      <c r="C62" s="62">
        <v>1350</v>
      </c>
    </row>
    <row r="63" spans="1:3" ht="15.75" x14ac:dyDescent="0.25">
      <c r="A63" s="37">
        <v>54</v>
      </c>
      <c r="B63" s="34" t="s">
        <v>250</v>
      </c>
      <c r="C63" s="62">
        <v>1350</v>
      </c>
    </row>
    <row r="64" spans="1:3" ht="15.75" x14ac:dyDescent="0.25">
      <c r="A64" s="37">
        <v>55</v>
      </c>
      <c r="B64" s="35" t="s">
        <v>210</v>
      </c>
      <c r="C64" s="60">
        <v>500</v>
      </c>
    </row>
    <row r="65" spans="1:3" ht="15.75" x14ac:dyDescent="0.25">
      <c r="A65" s="37">
        <v>56</v>
      </c>
      <c r="B65" s="35" t="s">
        <v>211</v>
      </c>
      <c r="C65" s="60">
        <v>850</v>
      </c>
    </row>
    <row r="66" spans="1:3" ht="15.75" x14ac:dyDescent="0.25">
      <c r="A66" s="37">
        <v>57</v>
      </c>
      <c r="B66" s="34" t="s">
        <v>255</v>
      </c>
      <c r="C66" s="62">
        <v>166985.1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showZeros="0" zoomScaleNormal="100" workbookViewId="0">
      <pane xSplit="2" ySplit="5" topLeftCell="C6" activePane="bottomRight" state="frozen"/>
      <selection pane="topRight" activeCell="D1" sqref="D1"/>
      <selection pane="bottomLeft" activeCell="A7" sqref="A7"/>
      <selection pane="bottomRight" activeCell="N16" sqref="N16"/>
    </sheetView>
  </sheetViews>
  <sheetFormatPr defaultColWidth="10.140625" defaultRowHeight="15" x14ac:dyDescent="0.2"/>
  <cols>
    <col min="1" max="1" width="6" style="41" customWidth="1"/>
    <col min="2" max="2" width="44" style="3" customWidth="1"/>
    <col min="3" max="3" width="10.7109375" style="3" customWidth="1"/>
    <col min="4" max="4" width="10.140625" style="3" customWidth="1"/>
    <col min="5" max="5" width="10.7109375" style="3" customWidth="1"/>
    <col min="6" max="6" width="11.85546875" style="3" customWidth="1"/>
    <col min="7" max="130" width="10.140625" style="3"/>
    <col min="131" max="131" width="6" style="3" customWidth="1"/>
    <col min="132" max="132" width="44" style="3" customWidth="1"/>
    <col min="133" max="133" width="10.7109375" style="3" customWidth="1"/>
    <col min="134" max="134" width="10.140625" style="3" customWidth="1"/>
    <col min="135" max="135" width="10.7109375" style="3" customWidth="1"/>
    <col min="136" max="136" width="11.85546875" style="3" customWidth="1"/>
    <col min="137" max="386" width="10.140625" style="3"/>
    <col min="387" max="387" width="6" style="3" customWidth="1"/>
    <col min="388" max="388" width="44" style="3" customWidth="1"/>
    <col min="389" max="389" width="10.7109375" style="3" customWidth="1"/>
    <col min="390" max="390" width="10.140625" style="3" customWidth="1"/>
    <col min="391" max="391" width="10.7109375" style="3" customWidth="1"/>
    <col min="392" max="392" width="11.85546875" style="3" customWidth="1"/>
    <col min="393" max="642" width="10.140625" style="3"/>
    <col min="643" max="643" width="6" style="3" customWidth="1"/>
    <col min="644" max="644" width="44" style="3" customWidth="1"/>
    <col min="645" max="645" width="10.7109375" style="3" customWidth="1"/>
    <col min="646" max="646" width="10.140625" style="3" customWidth="1"/>
    <col min="647" max="647" width="10.7109375" style="3" customWidth="1"/>
    <col min="648" max="648" width="11.85546875" style="3" customWidth="1"/>
    <col min="649" max="898" width="10.140625" style="3"/>
    <col min="899" max="899" width="6" style="3" customWidth="1"/>
    <col min="900" max="900" width="44" style="3" customWidth="1"/>
    <col min="901" max="901" width="10.7109375" style="3" customWidth="1"/>
    <col min="902" max="902" width="10.140625" style="3" customWidth="1"/>
    <col min="903" max="903" width="10.7109375" style="3" customWidth="1"/>
    <col min="904" max="904" width="11.85546875" style="3" customWidth="1"/>
    <col min="905" max="1154" width="10.140625" style="3"/>
    <col min="1155" max="1155" width="6" style="3" customWidth="1"/>
    <col min="1156" max="1156" width="44" style="3" customWidth="1"/>
    <col min="1157" max="1157" width="10.7109375" style="3" customWidth="1"/>
    <col min="1158" max="1158" width="10.140625" style="3" customWidth="1"/>
    <col min="1159" max="1159" width="10.7109375" style="3" customWidth="1"/>
    <col min="1160" max="1160" width="11.85546875" style="3" customWidth="1"/>
    <col min="1161" max="1410" width="10.140625" style="3"/>
    <col min="1411" max="1411" width="6" style="3" customWidth="1"/>
    <col min="1412" max="1412" width="44" style="3" customWidth="1"/>
    <col min="1413" max="1413" width="10.7109375" style="3" customWidth="1"/>
    <col min="1414" max="1414" width="10.140625" style="3" customWidth="1"/>
    <col min="1415" max="1415" width="10.7109375" style="3" customWidth="1"/>
    <col min="1416" max="1416" width="11.85546875" style="3" customWidth="1"/>
    <col min="1417" max="1666" width="10.140625" style="3"/>
    <col min="1667" max="1667" width="6" style="3" customWidth="1"/>
    <col min="1668" max="1668" width="44" style="3" customWidth="1"/>
    <col min="1669" max="1669" width="10.7109375" style="3" customWidth="1"/>
    <col min="1670" max="1670" width="10.140625" style="3" customWidth="1"/>
    <col min="1671" max="1671" width="10.7109375" style="3" customWidth="1"/>
    <col min="1672" max="1672" width="11.85546875" style="3" customWidth="1"/>
    <col min="1673" max="1922" width="10.140625" style="3"/>
    <col min="1923" max="1923" width="6" style="3" customWidth="1"/>
    <col min="1924" max="1924" width="44" style="3" customWidth="1"/>
    <col min="1925" max="1925" width="10.7109375" style="3" customWidth="1"/>
    <col min="1926" max="1926" width="10.140625" style="3" customWidth="1"/>
    <col min="1927" max="1927" width="10.7109375" style="3" customWidth="1"/>
    <col min="1928" max="1928" width="11.85546875" style="3" customWidth="1"/>
    <col min="1929" max="2178" width="10.140625" style="3"/>
    <col min="2179" max="2179" width="6" style="3" customWidth="1"/>
    <col min="2180" max="2180" width="44" style="3" customWidth="1"/>
    <col min="2181" max="2181" width="10.7109375" style="3" customWidth="1"/>
    <col min="2182" max="2182" width="10.140625" style="3" customWidth="1"/>
    <col min="2183" max="2183" width="10.7109375" style="3" customWidth="1"/>
    <col min="2184" max="2184" width="11.85546875" style="3" customWidth="1"/>
    <col min="2185" max="2434" width="10.140625" style="3"/>
    <col min="2435" max="2435" width="6" style="3" customWidth="1"/>
    <col min="2436" max="2436" width="44" style="3" customWidth="1"/>
    <col min="2437" max="2437" width="10.7109375" style="3" customWidth="1"/>
    <col min="2438" max="2438" width="10.140625" style="3" customWidth="1"/>
    <col min="2439" max="2439" width="10.7109375" style="3" customWidth="1"/>
    <col min="2440" max="2440" width="11.85546875" style="3" customWidth="1"/>
    <col min="2441" max="2690" width="10.140625" style="3"/>
    <col min="2691" max="2691" width="6" style="3" customWidth="1"/>
    <col min="2692" max="2692" width="44" style="3" customWidth="1"/>
    <col min="2693" max="2693" width="10.7109375" style="3" customWidth="1"/>
    <col min="2694" max="2694" width="10.140625" style="3" customWidth="1"/>
    <col min="2695" max="2695" width="10.7109375" style="3" customWidth="1"/>
    <col min="2696" max="2696" width="11.85546875" style="3" customWidth="1"/>
    <col min="2697" max="2946" width="10.140625" style="3"/>
    <col min="2947" max="2947" width="6" style="3" customWidth="1"/>
    <col min="2948" max="2948" width="44" style="3" customWidth="1"/>
    <col min="2949" max="2949" width="10.7109375" style="3" customWidth="1"/>
    <col min="2950" max="2950" width="10.140625" style="3" customWidth="1"/>
    <col min="2951" max="2951" width="10.7109375" style="3" customWidth="1"/>
    <col min="2952" max="2952" width="11.85546875" style="3" customWidth="1"/>
    <col min="2953" max="3202" width="10.140625" style="3"/>
    <col min="3203" max="3203" width="6" style="3" customWidth="1"/>
    <col min="3204" max="3204" width="44" style="3" customWidth="1"/>
    <col min="3205" max="3205" width="10.7109375" style="3" customWidth="1"/>
    <col min="3206" max="3206" width="10.140625" style="3" customWidth="1"/>
    <col min="3207" max="3207" width="10.7109375" style="3" customWidth="1"/>
    <col min="3208" max="3208" width="11.85546875" style="3" customWidth="1"/>
    <col min="3209" max="3458" width="10.140625" style="3"/>
    <col min="3459" max="3459" width="6" style="3" customWidth="1"/>
    <col min="3460" max="3460" width="44" style="3" customWidth="1"/>
    <col min="3461" max="3461" width="10.7109375" style="3" customWidth="1"/>
    <col min="3462" max="3462" width="10.140625" style="3" customWidth="1"/>
    <col min="3463" max="3463" width="10.7109375" style="3" customWidth="1"/>
    <col min="3464" max="3464" width="11.85546875" style="3" customWidth="1"/>
    <col min="3465" max="3714" width="10.140625" style="3"/>
    <col min="3715" max="3715" width="6" style="3" customWidth="1"/>
    <col min="3716" max="3716" width="44" style="3" customWidth="1"/>
    <col min="3717" max="3717" width="10.7109375" style="3" customWidth="1"/>
    <col min="3718" max="3718" width="10.140625" style="3" customWidth="1"/>
    <col min="3719" max="3719" width="10.7109375" style="3" customWidth="1"/>
    <col min="3720" max="3720" width="11.85546875" style="3" customWidth="1"/>
    <col min="3721" max="3970" width="10.140625" style="3"/>
    <col min="3971" max="3971" width="6" style="3" customWidth="1"/>
    <col min="3972" max="3972" width="44" style="3" customWidth="1"/>
    <col min="3973" max="3973" width="10.7109375" style="3" customWidth="1"/>
    <col min="3974" max="3974" width="10.140625" style="3" customWidth="1"/>
    <col min="3975" max="3975" width="10.7109375" style="3" customWidth="1"/>
    <col min="3976" max="3976" width="11.85546875" style="3" customWidth="1"/>
    <col min="3977" max="4226" width="10.140625" style="3"/>
    <col min="4227" max="4227" width="6" style="3" customWidth="1"/>
    <col min="4228" max="4228" width="44" style="3" customWidth="1"/>
    <col min="4229" max="4229" width="10.7109375" style="3" customWidth="1"/>
    <col min="4230" max="4230" width="10.140625" style="3" customWidth="1"/>
    <col min="4231" max="4231" width="10.7109375" style="3" customWidth="1"/>
    <col min="4232" max="4232" width="11.85546875" style="3" customWidth="1"/>
    <col min="4233" max="4482" width="10.140625" style="3"/>
    <col min="4483" max="4483" width="6" style="3" customWidth="1"/>
    <col min="4484" max="4484" width="44" style="3" customWidth="1"/>
    <col min="4485" max="4485" width="10.7109375" style="3" customWidth="1"/>
    <col min="4486" max="4486" width="10.140625" style="3" customWidth="1"/>
    <col min="4487" max="4487" width="10.7109375" style="3" customWidth="1"/>
    <col min="4488" max="4488" width="11.85546875" style="3" customWidth="1"/>
    <col min="4489" max="4738" width="10.140625" style="3"/>
    <col min="4739" max="4739" width="6" style="3" customWidth="1"/>
    <col min="4740" max="4740" width="44" style="3" customWidth="1"/>
    <col min="4741" max="4741" width="10.7109375" style="3" customWidth="1"/>
    <col min="4742" max="4742" width="10.140625" style="3" customWidth="1"/>
    <col min="4743" max="4743" width="10.7109375" style="3" customWidth="1"/>
    <col min="4744" max="4744" width="11.85546875" style="3" customWidth="1"/>
    <col min="4745" max="4994" width="10.140625" style="3"/>
    <col min="4995" max="4995" width="6" style="3" customWidth="1"/>
    <col min="4996" max="4996" width="44" style="3" customWidth="1"/>
    <col min="4997" max="4997" width="10.7109375" style="3" customWidth="1"/>
    <col min="4998" max="4998" width="10.140625" style="3" customWidth="1"/>
    <col min="4999" max="4999" width="10.7109375" style="3" customWidth="1"/>
    <col min="5000" max="5000" width="11.85546875" style="3" customWidth="1"/>
    <col min="5001" max="5250" width="10.140625" style="3"/>
    <col min="5251" max="5251" width="6" style="3" customWidth="1"/>
    <col min="5252" max="5252" width="44" style="3" customWidth="1"/>
    <col min="5253" max="5253" width="10.7109375" style="3" customWidth="1"/>
    <col min="5254" max="5254" width="10.140625" style="3" customWidth="1"/>
    <col min="5255" max="5255" width="10.7109375" style="3" customWidth="1"/>
    <col min="5256" max="5256" width="11.85546875" style="3" customWidth="1"/>
    <col min="5257" max="5506" width="10.140625" style="3"/>
    <col min="5507" max="5507" width="6" style="3" customWidth="1"/>
    <col min="5508" max="5508" width="44" style="3" customWidth="1"/>
    <col min="5509" max="5509" width="10.7109375" style="3" customWidth="1"/>
    <col min="5510" max="5510" width="10.140625" style="3" customWidth="1"/>
    <col min="5511" max="5511" width="10.7109375" style="3" customWidth="1"/>
    <col min="5512" max="5512" width="11.85546875" style="3" customWidth="1"/>
    <col min="5513" max="5762" width="10.140625" style="3"/>
    <col min="5763" max="5763" width="6" style="3" customWidth="1"/>
    <col min="5764" max="5764" width="44" style="3" customWidth="1"/>
    <col min="5765" max="5765" width="10.7109375" style="3" customWidth="1"/>
    <col min="5766" max="5766" width="10.140625" style="3" customWidth="1"/>
    <col min="5767" max="5767" width="10.7109375" style="3" customWidth="1"/>
    <col min="5768" max="5768" width="11.85546875" style="3" customWidth="1"/>
    <col min="5769" max="6018" width="10.140625" style="3"/>
    <col min="6019" max="6019" width="6" style="3" customWidth="1"/>
    <col min="6020" max="6020" width="44" style="3" customWidth="1"/>
    <col min="6021" max="6021" width="10.7109375" style="3" customWidth="1"/>
    <col min="6022" max="6022" width="10.140625" style="3" customWidth="1"/>
    <col min="6023" max="6023" width="10.7109375" style="3" customWidth="1"/>
    <col min="6024" max="6024" width="11.85546875" style="3" customWidth="1"/>
    <col min="6025" max="6274" width="10.140625" style="3"/>
    <col min="6275" max="6275" width="6" style="3" customWidth="1"/>
    <col min="6276" max="6276" width="44" style="3" customWidth="1"/>
    <col min="6277" max="6277" width="10.7109375" style="3" customWidth="1"/>
    <col min="6278" max="6278" width="10.140625" style="3" customWidth="1"/>
    <col min="6279" max="6279" width="10.7109375" style="3" customWidth="1"/>
    <col min="6280" max="6280" width="11.85546875" style="3" customWidth="1"/>
    <col min="6281" max="6530" width="10.140625" style="3"/>
    <col min="6531" max="6531" width="6" style="3" customWidth="1"/>
    <col min="6532" max="6532" width="44" style="3" customWidth="1"/>
    <col min="6533" max="6533" width="10.7109375" style="3" customWidth="1"/>
    <col min="6534" max="6534" width="10.140625" style="3" customWidth="1"/>
    <col min="6535" max="6535" width="10.7109375" style="3" customWidth="1"/>
    <col min="6536" max="6536" width="11.85546875" style="3" customWidth="1"/>
    <col min="6537" max="6786" width="10.140625" style="3"/>
    <col min="6787" max="6787" width="6" style="3" customWidth="1"/>
    <col min="6788" max="6788" width="44" style="3" customWidth="1"/>
    <col min="6789" max="6789" width="10.7109375" style="3" customWidth="1"/>
    <col min="6790" max="6790" width="10.140625" style="3" customWidth="1"/>
    <col min="6791" max="6791" width="10.7109375" style="3" customWidth="1"/>
    <col min="6792" max="6792" width="11.85546875" style="3" customWidth="1"/>
    <col min="6793" max="7042" width="10.140625" style="3"/>
    <col min="7043" max="7043" width="6" style="3" customWidth="1"/>
    <col min="7044" max="7044" width="44" style="3" customWidth="1"/>
    <col min="7045" max="7045" width="10.7109375" style="3" customWidth="1"/>
    <col min="7046" max="7046" width="10.140625" style="3" customWidth="1"/>
    <col min="7047" max="7047" width="10.7109375" style="3" customWidth="1"/>
    <col min="7048" max="7048" width="11.85546875" style="3" customWidth="1"/>
    <col min="7049" max="7298" width="10.140625" style="3"/>
    <col min="7299" max="7299" width="6" style="3" customWidth="1"/>
    <col min="7300" max="7300" width="44" style="3" customWidth="1"/>
    <col min="7301" max="7301" width="10.7109375" style="3" customWidth="1"/>
    <col min="7302" max="7302" width="10.140625" style="3" customWidth="1"/>
    <col min="7303" max="7303" width="10.7109375" style="3" customWidth="1"/>
    <col min="7304" max="7304" width="11.85546875" style="3" customWidth="1"/>
    <col min="7305" max="7554" width="10.140625" style="3"/>
    <col min="7555" max="7555" width="6" style="3" customWidth="1"/>
    <col min="7556" max="7556" width="44" style="3" customWidth="1"/>
    <col min="7557" max="7557" width="10.7109375" style="3" customWidth="1"/>
    <col min="7558" max="7558" width="10.140625" style="3" customWidth="1"/>
    <col min="7559" max="7559" width="10.7109375" style="3" customWidth="1"/>
    <col min="7560" max="7560" width="11.85546875" style="3" customWidth="1"/>
    <col min="7561" max="7810" width="10.140625" style="3"/>
    <col min="7811" max="7811" width="6" style="3" customWidth="1"/>
    <col min="7812" max="7812" width="44" style="3" customWidth="1"/>
    <col min="7813" max="7813" width="10.7109375" style="3" customWidth="1"/>
    <col min="7814" max="7814" width="10.140625" style="3" customWidth="1"/>
    <col min="7815" max="7815" width="10.7109375" style="3" customWidth="1"/>
    <col min="7816" max="7816" width="11.85546875" style="3" customWidth="1"/>
    <col min="7817" max="8066" width="10.140625" style="3"/>
    <col min="8067" max="8067" width="6" style="3" customWidth="1"/>
    <col min="8068" max="8068" width="44" style="3" customWidth="1"/>
    <col min="8069" max="8069" width="10.7109375" style="3" customWidth="1"/>
    <col min="8070" max="8070" width="10.140625" style="3" customWidth="1"/>
    <col min="8071" max="8071" width="10.7109375" style="3" customWidth="1"/>
    <col min="8072" max="8072" width="11.85546875" style="3" customWidth="1"/>
    <col min="8073" max="8322" width="10.140625" style="3"/>
    <col min="8323" max="8323" width="6" style="3" customWidth="1"/>
    <col min="8324" max="8324" width="44" style="3" customWidth="1"/>
    <col min="8325" max="8325" width="10.7109375" style="3" customWidth="1"/>
    <col min="8326" max="8326" width="10.140625" style="3" customWidth="1"/>
    <col min="8327" max="8327" width="10.7109375" style="3" customWidth="1"/>
    <col min="8328" max="8328" width="11.85546875" style="3" customWidth="1"/>
    <col min="8329" max="8578" width="10.140625" style="3"/>
    <col min="8579" max="8579" width="6" style="3" customWidth="1"/>
    <col min="8580" max="8580" width="44" style="3" customWidth="1"/>
    <col min="8581" max="8581" width="10.7109375" style="3" customWidth="1"/>
    <col min="8582" max="8582" width="10.140625" style="3" customWidth="1"/>
    <col min="8583" max="8583" width="10.7109375" style="3" customWidth="1"/>
    <col min="8584" max="8584" width="11.85546875" style="3" customWidth="1"/>
    <col min="8585" max="8834" width="10.140625" style="3"/>
    <col min="8835" max="8835" width="6" style="3" customWidth="1"/>
    <col min="8836" max="8836" width="44" style="3" customWidth="1"/>
    <col min="8837" max="8837" width="10.7109375" style="3" customWidth="1"/>
    <col min="8838" max="8838" width="10.140625" style="3" customWidth="1"/>
    <col min="8839" max="8839" width="10.7109375" style="3" customWidth="1"/>
    <col min="8840" max="8840" width="11.85546875" style="3" customWidth="1"/>
    <col min="8841" max="9090" width="10.140625" style="3"/>
    <col min="9091" max="9091" width="6" style="3" customWidth="1"/>
    <col min="9092" max="9092" width="44" style="3" customWidth="1"/>
    <col min="9093" max="9093" width="10.7109375" style="3" customWidth="1"/>
    <col min="9094" max="9094" width="10.140625" style="3" customWidth="1"/>
    <col min="9095" max="9095" width="10.7109375" style="3" customWidth="1"/>
    <col min="9096" max="9096" width="11.85546875" style="3" customWidth="1"/>
    <col min="9097" max="9346" width="10.140625" style="3"/>
    <col min="9347" max="9347" width="6" style="3" customWidth="1"/>
    <col min="9348" max="9348" width="44" style="3" customWidth="1"/>
    <col min="9349" max="9349" width="10.7109375" style="3" customWidth="1"/>
    <col min="9350" max="9350" width="10.140625" style="3" customWidth="1"/>
    <col min="9351" max="9351" width="10.7109375" style="3" customWidth="1"/>
    <col min="9352" max="9352" width="11.85546875" style="3" customWidth="1"/>
    <col min="9353" max="9602" width="10.140625" style="3"/>
    <col min="9603" max="9603" width="6" style="3" customWidth="1"/>
    <col min="9604" max="9604" width="44" style="3" customWidth="1"/>
    <col min="9605" max="9605" width="10.7109375" style="3" customWidth="1"/>
    <col min="9606" max="9606" width="10.140625" style="3" customWidth="1"/>
    <col min="9607" max="9607" width="10.7109375" style="3" customWidth="1"/>
    <col min="9608" max="9608" width="11.85546875" style="3" customWidth="1"/>
    <col min="9609" max="9858" width="10.140625" style="3"/>
    <col min="9859" max="9859" width="6" style="3" customWidth="1"/>
    <col min="9860" max="9860" width="44" style="3" customWidth="1"/>
    <col min="9861" max="9861" width="10.7109375" style="3" customWidth="1"/>
    <col min="9862" max="9862" width="10.140625" style="3" customWidth="1"/>
    <col min="9863" max="9863" width="10.7109375" style="3" customWidth="1"/>
    <col min="9864" max="9864" width="11.85546875" style="3" customWidth="1"/>
    <col min="9865" max="10114" width="10.140625" style="3"/>
    <col min="10115" max="10115" width="6" style="3" customWidth="1"/>
    <col min="10116" max="10116" width="44" style="3" customWidth="1"/>
    <col min="10117" max="10117" width="10.7109375" style="3" customWidth="1"/>
    <col min="10118" max="10118" width="10.140625" style="3" customWidth="1"/>
    <col min="10119" max="10119" width="10.7109375" style="3" customWidth="1"/>
    <col min="10120" max="10120" width="11.85546875" style="3" customWidth="1"/>
    <col min="10121" max="10370" width="10.140625" style="3"/>
    <col min="10371" max="10371" width="6" style="3" customWidth="1"/>
    <col min="10372" max="10372" width="44" style="3" customWidth="1"/>
    <col min="10373" max="10373" width="10.7109375" style="3" customWidth="1"/>
    <col min="10374" max="10374" width="10.140625" style="3" customWidth="1"/>
    <col min="10375" max="10375" width="10.7109375" style="3" customWidth="1"/>
    <col min="10376" max="10376" width="11.85546875" style="3" customWidth="1"/>
    <col min="10377" max="10626" width="10.140625" style="3"/>
    <col min="10627" max="10627" width="6" style="3" customWidth="1"/>
    <col min="10628" max="10628" width="44" style="3" customWidth="1"/>
    <col min="10629" max="10629" width="10.7109375" style="3" customWidth="1"/>
    <col min="10630" max="10630" width="10.140625" style="3" customWidth="1"/>
    <col min="10631" max="10631" width="10.7109375" style="3" customWidth="1"/>
    <col min="10632" max="10632" width="11.85546875" style="3" customWidth="1"/>
    <col min="10633" max="10882" width="10.140625" style="3"/>
    <col min="10883" max="10883" width="6" style="3" customWidth="1"/>
    <col min="10884" max="10884" width="44" style="3" customWidth="1"/>
    <col min="10885" max="10885" width="10.7109375" style="3" customWidth="1"/>
    <col min="10886" max="10886" width="10.140625" style="3" customWidth="1"/>
    <col min="10887" max="10887" width="10.7109375" style="3" customWidth="1"/>
    <col min="10888" max="10888" width="11.85546875" style="3" customWidth="1"/>
    <col min="10889" max="11138" width="10.140625" style="3"/>
    <col min="11139" max="11139" width="6" style="3" customWidth="1"/>
    <col min="11140" max="11140" width="44" style="3" customWidth="1"/>
    <col min="11141" max="11141" width="10.7109375" style="3" customWidth="1"/>
    <col min="11142" max="11142" width="10.140625" style="3" customWidth="1"/>
    <col min="11143" max="11143" width="10.7109375" style="3" customWidth="1"/>
    <col min="11144" max="11144" width="11.85546875" style="3" customWidth="1"/>
    <col min="11145" max="11394" width="10.140625" style="3"/>
    <col min="11395" max="11395" width="6" style="3" customWidth="1"/>
    <col min="11396" max="11396" width="44" style="3" customWidth="1"/>
    <col min="11397" max="11397" width="10.7109375" style="3" customWidth="1"/>
    <col min="11398" max="11398" width="10.140625" style="3" customWidth="1"/>
    <col min="11399" max="11399" width="10.7109375" style="3" customWidth="1"/>
    <col min="11400" max="11400" width="11.85546875" style="3" customWidth="1"/>
    <col min="11401" max="11650" width="10.140625" style="3"/>
    <col min="11651" max="11651" width="6" style="3" customWidth="1"/>
    <col min="11652" max="11652" width="44" style="3" customWidth="1"/>
    <col min="11653" max="11653" width="10.7109375" style="3" customWidth="1"/>
    <col min="11654" max="11654" width="10.140625" style="3" customWidth="1"/>
    <col min="11655" max="11655" width="10.7109375" style="3" customWidth="1"/>
    <col min="11656" max="11656" width="11.85546875" style="3" customWidth="1"/>
    <col min="11657" max="11906" width="10.140625" style="3"/>
    <col min="11907" max="11907" width="6" style="3" customWidth="1"/>
    <col min="11908" max="11908" width="44" style="3" customWidth="1"/>
    <col min="11909" max="11909" width="10.7109375" style="3" customWidth="1"/>
    <col min="11910" max="11910" width="10.140625" style="3" customWidth="1"/>
    <col min="11911" max="11911" width="10.7109375" style="3" customWidth="1"/>
    <col min="11912" max="11912" width="11.85546875" style="3" customWidth="1"/>
    <col min="11913" max="12162" width="10.140625" style="3"/>
    <col min="12163" max="12163" width="6" style="3" customWidth="1"/>
    <col min="12164" max="12164" width="44" style="3" customWidth="1"/>
    <col min="12165" max="12165" width="10.7109375" style="3" customWidth="1"/>
    <col min="12166" max="12166" width="10.140625" style="3" customWidth="1"/>
    <col min="12167" max="12167" width="10.7109375" style="3" customWidth="1"/>
    <col min="12168" max="12168" width="11.85546875" style="3" customWidth="1"/>
    <col min="12169" max="12418" width="10.140625" style="3"/>
    <col min="12419" max="12419" width="6" style="3" customWidth="1"/>
    <col min="12420" max="12420" width="44" style="3" customWidth="1"/>
    <col min="12421" max="12421" width="10.7109375" style="3" customWidth="1"/>
    <col min="12422" max="12422" width="10.140625" style="3" customWidth="1"/>
    <col min="12423" max="12423" width="10.7109375" style="3" customWidth="1"/>
    <col min="12424" max="12424" width="11.85546875" style="3" customWidth="1"/>
    <col min="12425" max="12674" width="10.140625" style="3"/>
    <col min="12675" max="12675" width="6" style="3" customWidth="1"/>
    <col min="12676" max="12676" width="44" style="3" customWidth="1"/>
    <col min="12677" max="12677" width="10.7109375" style="3" customWidth="1"/>
    <col min="12678" max="12678" width="10.140625" style="3" customWidth="1"/>
    <col min="12679" max="12679" width="10.7109375" style="3" customWidth="1"/>
    <col min="12680" max="12680" width="11.85546875" style="3" customWidth="1"/>
    <col min="12681" max="12930" width="10.140625" style="3"/>
    <col min="12931" max="12931" width="6" style="3" customWidth="1"/>
    <col min="12932" max="12932" width="44" style="3" customWidth="1"/>
    <col min="12933" max="12933" width="10.7109375" style="3" customWidth="1"/>
    <col min="12934" max="12934" width="10.140625" style="3" customWidth="1"/>
    <col min="12935" max="12935" width="10.7109375" style="3" customWidth="1"/>
    <col min="12936" max="12936" width="11.85546875" style="3" customWidth="1"/>
    <col min="12937" max="13186" width="10.140625" style="3"/>
    <col min="13187" max="13187" width="6" style="3" customWidth="1"/>
    <col min="13188" max="13188" width="44" style="3" customWidth="1"/>
    <col min="13189" max="13189" width="10.7109375" style="3" customWidth="1"/>
    <col min="13190" max="13190" width="10.140625" style="3" customWidth="1"/>
    <col min="13191" max="13191" width="10.7109375" style="3" customWidth="1"/>
    <col min="13192" max="13192" width="11.85546875" style="3" customWidth="1"/>
    <col min="13193" max="13442" width="10.140625" style="3"/>
    <col min="13443" max="13443" width="6" style="3" customWidth="1"/>
    <col min="13444" max="13444" width="44" style="3" customWidth="1"/>
    <col min="13445" max="13445" width="10.7109375" style="3" customWidth="1"/>
    <col min="13446" max="13446" width="10.140625" style="3" customWidth="1"/>
    <col min="13447" max="13447" width="10.7109375" style="3" customWidth="1"/>
    <col min="13448" max="13448" width="11.85546875" style="3" customWidth="1"/>
    <col min="13449" max="13698" width="10.140625" style="3"/>
    <col min="13699" max="13699" width="6" style="3" customWidth="1"/>
    <col min="13700" max="13700" width="44" style="3" customWidth="1"/>
    <col min="13701" max="13701" width="10.7109375" style="3" customWidth="1"/>
    <col min="13702" max="13702" width="10.140625" style="3" customWidth="1"/>
    <col min="13703" max="13703" width="10.7109375" style="3" customWidth="1"/>
    <col min="13704" max="13704" width="11.85546875" style="3" customWidth="1"/>
    <col min="13705" max="13954" width="10.140625" style="3"/>
    <col min="13955" max="13955" width="6" style="3" customWidth="1"/>
    <col min="13956" max="13956" width="44" style="3" customWidth="1"/>
    <col min="13957" max="13957" width="10.7109375" style="3" customWidth="1"/>
    <col min="13958" max="13958" width="10.140625" style="3" customWidth="1"/>
    <col min="13959" max="13959" width="10.7109375" style="3" customWidth="1"/>
    <col min="13960" max="13960" width="11.85546875" style="3" customWidth="1"/>
    <col min="13961" max="14210" width="10.140625" style="3"/>
    <col min="14211" max="14211" width="6" style="3" customWidth="1"/>
    <col min="14212" max="14212" width="44" style="3" customWidth="1"/>
    <col min="14213" max="14213" width="10.7109375" style="3" customWidth="1"/>
    <col min="14214" max="14214" width="10.140625" style="3" customWidth="1"/>
    <col min="14215" max="14215" width="10.7109375" style="3" customWidth="1"/>
    <col min="14216" max="14216" width="11.85546875" style="3" customWidth="1"/>
    <col min="14217" max="14466" width="10.140625" style="3"/>
    <col min="14467" max="14467" width="6" style="3" customWidth="1"/>
    <col min="14468" max="14468" width="44" style="3" customWidth="1"/>
    <col min="14469" max="14469" width="10.7109375" style="3" customWidth="1"/>
    <col min="14470" max="14470" width="10.140625" style="3" customWidth="1"/>
    <col min="14471" max="14471" width="10.7109375" style="3" customWidth="1"/>
    <col min="14472" max="14472" width="11.85546875" style="3" customWidth="1"/>
    <col min="14473" max="14722" width="10.140625" style="3"/>
    <col min="14723" max="14723" width="6" style="3" customWidth="1"/>
    <col min="14724" max="14724" width="44" style="3" customWidth="1"/>
    <col min="14725" max="14725" width="10.7109375" style="3" customWidth="1"/>
    <col min="14726" max="14726" width="10.140625" style="3" customWidth="1"/>
    <col min="14727" max="14727" width="10.7109375" style="3" customWidth="1"/>
    <col min="14728" max="14728" width="11.85546875" style="3" customWidth="1"/>
    <col min="14729" max="14978" width="10.140625" style="3"/>
    <col min="14979" max="14979" width="6" style="3" customWidth="1"/>
    <col min="14980" max="14980" width="44" style="3" customWidth="1"/>
    <col min="14981" max="14981" width="10.7109375" style="3" customWidth="1"/>
    <col min="14982" max="14982" width="10.140625" style="3" customWidth="1"/>
    <col min="14983" max="14983" width="10.7109375" style="3" customWidth="1"/>
    <col min="14984" max="14984" width="11.85546875" style="3" customWidth="1"/>
    <col min="14985" max="15234" width="10.140625" style="3"/>
    <col min="15235" max="15235" width="6" style="3" customWidth="1"/>
    <col min="15236" max="15236" width="44" style="3" customWidth="1"/>
    <col min="15237" max="15237" width="10.7109375" style="3" customWidth="1"/>
    <col min="15238" max="15238" width="10.140625" style="3" customWidth="1"/>
    <col min="15239" max="15239" width="10.7109375" style="3" customWidth="1"/>
    <col min="15240" max="15240" width="11.85546875" style="3" customWidth="1"/>
    <col min="15241" max="15490" width="10.140625" style="3"/>
    <col min="15491" max="15491" width="6" style="3" customWidth="1"/>
    <col min="15492" max="15492" width="44" style="3" customWidth="1"/>
    <col min="15493" max="15493" width="10.7109375" style="3" customWidth="1"/>
    <col min="15494" max="15494" width="10.140625" style="3" customWidth="1"/>
    <col min="15495" max="15495" width="10.7109375" style="3" customWidth="1"/>
    <col min="15496" max="15496" width="11.85546875" style="3" customWidth="1"/>
    <col min="15497" max="15746" width="10.140625" style="3"/>
    <col min="15747" max="15747" width="6" style="3" customWidth="1"/>
    <col min="15748" max="15748" width="44" style="3" customWidth="1"/>
    <col min="15749" max="15749" width="10.7109375" style="3" customWidth="1"/>
    <col min="15750" max="15750" width="10.140625" style="3" customWidth="1"/>
    <col min="15751" max="15751" width="10.7109375" style="3" customWidth="1"/>
    <col min="15752" max="15752" width="11.85546875" style="3" customWidth="1"/>
    <col min="15753" max="16002" width="10.140625" style="3"/>
    <col min="16003" max="16003" width="6" style="3" customWidth="1"/>
    <col min="16004" max="16004" width="44" style="3" customWidth="1"/>
    <col min="16005" max="16005" width="10.7109375" style="3" customWidth="1"/>
    <col min="16006" max="16006" width="10.140625" style="3" customWidth="1"/>
    <col min="16007" max="16007" width="10.7109375" style="3" customWidth="1"/>
    <col min="16008" max="16008" width="11.85546875" style="3" customWidth="1"/>
    <col min="16009" max="16384" width="10.140625" style="3"/>
  </cols>
  <sheetData>
    <row r="1" spans="1:6" ht="15.75" x14ac:dyDescent="0.25">
      <c r="A1" s="36" t="s">
        <v>42</v>
      </c>
      <c r="B1" s="1"/>
      <c r="C1" s="1"/>
      <c r="D1" s="1"/>
      <c r="E1" s="1"/>
      <c r="F1" s="1" t="s">
        <v>143</v>
      </c>
    </row>
    <row r="2" spans="1:6" ht="13.5" customHeight="1" x14ac:dyDescent="0.25">
      <c r="A2" s="123" t="s">
        <v>0</v>
      </c>
      <c r="B2" s="123" t="s">
        <v>43</v>
      </c>
      <c r="C2" s="124" t="s">
        <v>1</v>
      </c>
      <c r="D2" s="125" t="s">
        <v>2</v>
      </c>
      <c r="E2" s="125"/>
      <c r="F2" s="125"/>
    </row>
    <row r="3" spans="1:6" ht="15.75" customHeight="1" x14ac:dyDescent="0.25">
      <c r="A3" s="123"/>
      <c r="B3" s="123"/>
      <c r="C3" s="124"/>
      <c r="D3" s="124" t="s">
        <v>44</v>
      </c>
      <c r="E3" s="124"/>
      <c r="F3" s="124" t="s">
        <v>45</v>
      </c>
    </row>
    <row r="4" spans="1:6" ht="48" customHeight="1" x14ac:dyDescent="0.25">
      <c r="A4" s="123"/>
      <c r="B4" s="123"/>
      <c r="C4" s="124"/>
      <c r="D4" s="35" t="s">
        <v>46</v>
      </c>
      <c r="E4" s="35" t="s">
        <v>47</v>
      </c>
      <c r="F4" s="124"/>
    </row>
    <row r="5" spans="1:6" ht="15.75" x14ac:dyDescent="0.25">
      <c r="A5" s="11">
        <v>1</v>
      </c>
      <c r="B5" s="101">
        <v>2</v>
      </c>
      <c r="C5" s="103">
        <v>3</v>
      </c>
      <c r="D5" s="103">
        <v>4</v>
      </c>
      <c r="E5" s="103">
        <v>5</v>
      </c>
      <c r="F5" s="103">
        <v>6</v>
      </c>
    </row>
    <row r="6" spans="1:6" ht="15.75" x14ac:dyDescent="0.25">
      <c r="A6" s="37">
        <v>1</v>
      </c>
      <c r="B6" s="20" t="s">
        <v>48</v>
      </c>
      <c r="C6" s="46">
        <v>163.69999999999999</v>
      </c>
      <c r="D6" s="46">
        <v>162.69999999999999</v>
      </c>
      <c r="E6" s="46">
        <v>119.8</v>
      </c>
      <c r="F6" s="46">
        <v>1</v>
      </c>
    </row>
    <row r="7" spans="1:6" ht="15.75" x14ac:dyDescent="0.25">
      <c r="A7" s="37">
        <f>+A6+1</f>
        <v>2</v>
      </c>
      <c r="B7" s="20" t="s">
        <v>50</v>
      </c>
      <c r="C7" s="46">
        <v>163.69999999999999</v>
      </c>
      <c r="D7" s="46">
        <v>162.69999999999999</v>
      </c>
      <c r="E7" s="46">
        <v>119.8</v>
      </c>
      <c r="F7" s="46">
        <v>1</v>
      </c>
    </row>
    <row r="8" spans="1:6" ht="15.75" x14ac:dyDescent="0.25">
      <c r="A8" s="37">
        <v>2</v>
      </c>
      <c r="B8" s="102" t="s">
        <v>2</v>
      </c>
      <c r="C8" s="46"/>
      <c r="D8" s="46"/>
      <c r="E8" s="46"/>
      <c r="F8" s="46"/>
    </row>
    <row r="9" spans="1:6" ht="31.5" x14ac:dyDescent="0.25">
      <c r="A9" s="37">
        <f t="shared" ref="A9" si="0">+A8+1</f>
        <v>3</v>
      </c>
      <c r="B9" s="18" t="s">
        <v>66</v>
      </c>
      <c r="C9" s="47">
        <v>163.69999999999999</v>
      </c>
      <c r="D9" s="47">
        <v>162.69999999999999</v>
      </c>
      <c r="E9" s="47">
        <v>119.8</v>
      </c>
      <c r="F9" s="47">
        <v>1</v>
      </c>
    </row>
    <row r="10" spans="1:6" ht="15.75" x14ac:dyDescent="0.25">
      <c r="A10" s="37">
        <v>3</v>
      </c>
      <c r="B10" s="20" t="s">
        <v>9</v>
      </c>
      <c r="C10" s="46">
        <v>11928.9</v>
      </c>
      <c r="D10" s="46">
        <v>9565.4</v>
      </c>
      <c r="E10" s="46">
        <v>5114.1000000000004</v>
      </c>
      <c r="F10" s="46">
        <v>2363.5</v>
      </c>
    </row>
    <row r="11" spans="1:6" ht="31.5" x14ac:dyDescent="0.25">
      <c r="A11" s="37">
        <f t="shared" ref="A11" si="1">+A10+1</f>
        <v>4</v>
      </c>
      <c r="B11" s="20" t="s">
        <v>49</v>
      </c>
      <c r="C11" s="46">
        <v>128</v>
      </c>
      <c r="D11" s="46">
        <v>128</v>
      </c>
      <c r="E11" s="46"/>
      <c r="F11" s="46"/>
    </row>
    <row r="12" spans="1:6" ht="31.5" x14ac:dyDescent="0.25">
      <c r="A12" s="37">
        <v>4</v>
      </c>
      <c r="B12" s="48" t="s">
        <v>216</v>
      </c>
      <c r="C12" s="46">
        <v>27</v>
      </c>
      <c r="D12" s="46"/>
      <c r="E12" s="46"/>
      <c r="F12" s="46">
        <v>27</v>
      </c>
    </row>
    <row r="13" spans="1:6" ht="15.75" x14ac:dyDescent="0.25">
      <c r="A13" s="37">
        <f t="shared" ref="A13" si="2">+A12+1</f>
        <v>5</v>
      </c>
      <c r="B13" s="20" t="s">
        <v>50</v>
      </c>
      <c r="C13" s="46">
        <v>9209</v>
      </c>
      <c r="D13" s="46">
        <v>8897.7000000000007</v>
      </c>
      <c r="E13" s="46">
        <v>5111.6000000000004</v>
      </c>
      <c r="F13" s="46">
        <v>311.3</v>
      </c>
    </row>
    <row r="14" spans="1:6" ht="15.75" x14ac:dyDescent="0.25">
      <c r="A14" s="37">
        <v>5</v>
      </c>
      <c r="B14" s="102" t="s">
        <v>2</v>
      </c>
      <c r="C14" s="46">
        <v>0</v>
      </c>
      <c r="D14" s="47"/>
      <c r="E14" s="47"/>
      <c r="F14" s="47"/>
    </row>
    <row r="15" spans="1:6" ht="31.5" x14ac:dyDescent="0.25">
      <c r="A15" s="37">
        <f t="shared" ref="A15" si="3">+A14+1</f>
        <v>6</v>
      </c>
      <c r="B15" s="18" t="s">
        <v>51</v>
      </c>
      <c r="C15" s="47">
        <v>332.3</v>
      </c>
      <c r="D15" s="47">
        <v>332.3</v>
      </c>
      <c r="E15" s="47">
        <v>112</v>
      </c>
      <c r="F15" s="47"/>
    </row>
    <row r="16" spans="1:6" ht="31.5" x14ac:dyDescent="0.25">
      <c r="A16" s="37">
        <v>6</v>
      </c>
      <c r="B16" s="18" t="s">
        <v>52</v>
      </c>
      <c r="C16" s="47">
        <v>163.19999999999999</v>
      </c>
      <c r="D16" s="47">
        <v>163.19999999999999</v>
      </c>
      <c r="E16" s="47">
        <v>119.3</v>
      </c>
      <c r="F16" s="47"/>
    </row>
    <row r="17" spans="1:6" ht="47.25" x14ac:dyDescent="0.25">
      <c r="A17" s="37">
        <f t="shared" ref="A17" si="4">+A16+1</f>
        <v>7</v>
      </c>
      <c r="B17" s="18" t="s">
        <v>53</v>
      </c>
      <c r="C17" s="47">
        <v>7935.6</v>
      </c>
      <c r="D17" s="47">
        <v>7721.5</v>
      </c>
      <c r="E17" s="47">
        <v>4444.3999999999996</v>
      </c>
      <c r="F17" s="47">
        <v>214.1</v>
      </c>
    </row>
    <row r="18" spans="1:6" ht="31.5" x14ac:dyDescent="0.25">
      <c r="A18" s="37">
        <v>7</v>
      </c>
      <c r="B18" s="18" t="s">
        <v>54</v>
      </c>
      <c r="C18" s="47">
        <v>29</v>
      </c>
      <c r="D18" s="47">
        <v>29</v>
      </c>
      <c r="E18" s="47"/>
      <c r="F18" s="47"/>
    </row>
    <row r="19" spans="1:6" ht="31.5" x14ac:dyDescent="0.25">
      <c r="A19" s="37">
        <f t="shared" ref="A19" si="5">+A18+1</f>
        <v>8</v>
      </c>
      <c r="B19" s="18" t="s">
        <v>55</v>
      </c>
      <c r="C19" s="47">
        <v>130</v>
      </c>
      <c r="D19" s="47">
        <v>32.799999999999997</v>
      </c>
      <c r="E19" s="47"/>
      <c r="F19" s="47">
        <v>97.2</v>
      </c>
    </row>
    <row r="20" spans="1:6" ht="63" x14ac:dyDescent="0.25">
      <c r="A20" s="37">
        <v>8</v>
      </c>
      <c r="B20" s="18" t="s">
        <v>56</v>
      </c>
      <c r="C20" s="47">
        <v>596.70000000000005</v>
      </c>
      <c r="D20" s="47">
        <v>596.70000000000005</v>
      </c>
      <c r="E20" s="47">
        <v>418.9</v>
      </c>
      <c r="F20" s="47">
        <v>0</v>
      </c>
    </row>
    <row r="21" spans="1:6" ht="15.75" x14ac:dyDescent="0.25">
      <c r="A21" s="37">
        <f t="shared" ref="A21" si="6">+A20+1</f>
        <v>9</v>
      </c>
      <c r="B21" s="102" t="s">
        <v>2</v>
      </c>
      <c r="C21" s="46">
        <v>0</v>
      </c>
      <c r="D21" s="47"/>
      <c r="E21" s="47"/>
      <c r="F21" s="47"/>
    </row>
    <row r="22" spans="1:6" ht="31.5" x14ac:dyDescent="0.25">
      <c r="A22" s="37">
        <v>9</v>
      </c>
      <c r="B22" s="18" t="s">
        <v>23</v>
      </c>
      <c r="C22" s="47">
        <v>0.6</v>
      </c>
      <c r="D22" s="47">
        <v>0.6</v>
      </c>
      <c r="E22" s="47">
        <v>0.5</v>
      </c>
      <c r="F22" s="47"/>
    </row>
    <row r="23" spans="1:6" ht="15.75" x14ac:dyDescent="0.25">
      <c r="A23" s="37">
        <f t="shared" ref="A23" si="7">+A22+1</f>
        <v>10</v>
      </c>
      <c r="B23" s="18" t="s">
        <v>24</v>
      </c>
      <c r="C23" s="47">
        <v>17.899999999999999</v>
      </c>
      <c r="D23" s="47">
        <v>17.899999999999999</v>
      </c>
      <c r="E23" s="47">
        <v>12.2</v>
      </c>
      <c r="F23" s="47"/>
    </row>
    <row r="24" spans="1:6" ht="31.5" x14ac:dyDescent="0.25">
      <c r="A24" s="37">
        <v>10</v>
      </c>
      <c r="B24" s="18" t="s">
        <v>25</v>
      </c>
      <c r="C24" s="47">
        <v>9.8000000000000007</v>
      </c>
      <c r="D24" s="47">
        <v>9.8000000000000007</v>
      </c>
      <c r="E24" s="47">
        <v>7.5</v>
      </c>
      <c r="F24" s="47"/>
    </row>
    <row r="25" spans="1:6" ht="31.5" x14ac:dyDescent="0.25">
      <c r="A25" s="37">
        <f t="shared" ref="A25" si="8">+A24+1</f>
        <v>11</v>
      </c>
      <c r="B25" s="18" t="s">
        <v>140</v>
      </c>
      <c r="C25" s="47">
        <v>71.900000000000006</v>
      </c>
      <c r="D25" s="47">
        <v>71.900000000000006</v>
      </c>
      <c r="E25" s="47">
        <v>43.6</v>
      </c>
      <c r="F25" s="47"/>
    </row>
    <row r="26" spans="1:6" ht="31.5" x14ac:dyDescent="0.25">
      <c r="A26" s="37">
        <v>11</v>
      </c>
      <c r="B26" s="18" t="s">
        <v>223</v>
      </c>
      <c r="C26" s="47">
        <v>30.5</v>
      </c>
      <c r="D26" s="47">
        <v>30.5</v>
      </c>
      <c r="E26" s="47">
        <v>20.9</v>
      </c>
      <c r="F26" s="47"/>
    </row>
    <row r="27" spans="1:6" ht="15.75" x14ac:dyDescent="0.25">
      <c r="A27" s="37">
        <f t="shared" ref="A27" si="9">+A26+1</f>
        <v>12</v>
      </c>
      <c r="B27" s="18" t="s">
        <v>26</v>
      </c>
      <c r="C27" s="47">
        <v>81.5</v>
      </c>
      <c r="D27" s="47">
        <v>81.5</v>
      </c>
      <c r="E27" s="47">
        <v>62.3</v>
      </c>
      <c r="F27" s="47"/>
    </row>
    <row r="28" spans="1:6" ht="47.25" x14ac:dyDescent="0.25">
      <c r="A28" s="37">
        <v>12</v>
      </c>
      <c r="B28" s="18" t="s">
        <v>127</v>
      </c>
      <c r="C28" s="47">
        <v>21.1</v>
      </c>
      <c r="D28" s="47">
        <v>21.1</v>
      </c>
      <c r="E28" s="47">
        <v>16.100000000000001</v>
      </c>
      <c r="F28" s="47"/>
    </row>
    <row r="29" spans="1:6" ht="31.5" x14ac:dyDescent="0.25">
      <c r="A29" s="37">
        <f t="shared" ref="A29" si="10">+A28+1</f>
        <v>13</v>
      </c>
      <c r="B29" s="18" t="s">
        <v>28</v>
      </c>
      <c r="C29" s="47">
        <v>2.6</v>
      </c>
      <c r="D29" s="47">
        <v>2.6</v>
      </c>
      <c r="E29" s="47"/>
      <c r="F29" s="47"/>
    </row>
    <row r="30" spans="1:6" ht="15.75" x14ac:dyDescent="0.25">
      <c r="A30" s="37">
        <v>13</v>
      </c>
      <c r="B30" s="18" t="s">
        <v>27</v>
      </c>
      <c r="C30" s="47">
        <v>61</v>
      </c>
      <c r="D30" s="47">
        <v>61</v>
      </c>
      <c r="E30" s="47">
        <v>34.700000000000003</v>
      </c>
      <c r="F30" s="47"/>
    </row>
    <row r="31" spans="1:6" ht="47.25" x14ac:dyDescent="0.25">
      <c r="A31" s="37">
        <f t="shared" ref="A31" si="11">+A30+1</f>
        <v>14</v>
      </c>
      <c r="B31" s="18" t="s">
        <v>225</v>
      </c>
      <c r="C31" s="47">
        <v>0.4</v>
      </c>
      <c r="D31" s="47">
        <v>0.4</v>
      </c>
      <c r="E31" s="47">
        <v>0.3</v>
      </c>
      <c r="F31" s="47"/>
    </row>
    <row r="32" spans="1:6" ht="15.75" x14ac:dyDescent="0.25">
      <c r="A32" s="37">
        <v>14</v>
      </c>
      <c r="B32" s="18" t="s">
        <v>57</v>
      </c>
      <c r="C32" s="47">
        <v>161.6</v>
      </c>
      <c r="D32" s="47">
        <v>161.6</v>
      </c>
      <c r="E32" s="47">
        <v>123.1</v>
      </c>
      <c r="F32" s="47"/>
    </row>
    <row r="33" spans="1:6" ht="15.75" x14ac:dyDescent="0.25">
      <c r="A33" s="37">
        <f t="shared" ref="A33" si="12">+A32+1</f>
        <v>15</v>
      </c>
      <c r="B33" s="35" t="s">
        <v>58</v>
      </c>
      <c r="C33" s="47">
        <v>15.3</v>
      </c>
      <c r="D33" s="47">
        <v>15.3</v>
      </c>
      <c r="E33" s="47">
        <v>11.2</v>
      </c>
      <c r="F33" s="47"/>
    </row>
    <row r="34" spans="1:6" ht="31.5" x14ac:dyDescent="0.25">
      <c r="A34" s="37">
        <v>15</v>
      </c>
      <c r="B34" s="18" t="s">
        <v>242</v>
      </c>
      <c r="C34" s="47">
        <v>9.5</v>
      </c>
      <c r="D34" s="47">
        <v>9.5</v>
      </c>
      <c r="E34" s="47">
        <v>7.2</v>
      </c>
      <c r="F34" s="47"/>
    </row>
    <row r="35" spans="1:6" ht="15.75" x14ac:dyDescent="0.25">
      <c r="A35" s="37">
        <f t="shared" ref="A35" si="13">+A34+1</f>
        <v>16</v>
      </c>
      <c r="B35" s="18" t="s">
        <v>59</v>
      </c>
      <c r="C35" s="47">
        <v>69.2</v>
      </c>
      <c r="D35" s="47">
        <v>69.2</v>
      </c>
      <c r="E35" s="47">
        <v>52</v>
      </c>
      <c r="F35" s="47"/>
    </row>
    <row r="36" spans="1:6" ht="31.5" x14ac:dyDescent="0.25">
      <c r="A36" s="37">
        <v>16</v>
      </c>
      <c r="B36" s="18" t="s">
        <v>60</v>
      </c>
      <c r="C36" s="47">
        <v>21.8</v>
      </c>
      <c r="D36" s="47">
        <v>21.8</v>
      </c>
      <c r="E36" s="47">
        <v>12</v>
      </c>
      <c r="F36" s="47"/>
    </row>
    <row r="37" spans="1:6" ht="15.75" x14ac:dyDescent="0.25">
      <c r="A37" s="37">
        <f t="shared" ref="A37" si="14">+A36+1</f>
        <v>17</v>
      </c>
      <c r="B37" s="18" t="s">
        <v>61</v>
      </c>
      <c r="C37" s="47">
        <v>18.7</v>
      </c>
      <c r="D37" s="47">
        <v>18.7</v>
      </c>
      <c r="E37" s="47">
        <v>12.8</v>
      </c>
      <c r="F37" s="47"/>
    </row>
    <row r="38" spans="1:6" ht="31.5" x14ac:dyDescent="0.25">
      <c r="A38" s="37">
        <v>17</v>
      </c>
      <c r="B38" s="18" t="s">
        <v>243</v>
      </c>
      <c r="C38" s="47">
        <v>2.1</v>
      </c>
      <c r="D38" s="47">
        <v>2.1</v>
      </c>
      <c r="E38" s="47">
        <v>1.6</v>
      </c>
      <c r="F38" s="47"/>
    </row>
    <row r="39" spans="1:6" ht="47.25" x14ac:dyDescent="0.25">
      <c r="A39" s="37">
        <f t="shared" ref="A39" si="15">+A38+1</f>
        <v>18</v>
      </c>
      <c r="B39" s="18" t="s">
        <v>253</v>
      </c>
      <c r="C39" s="47">
        <v>1.2</v>
      </c>
      <c r="D39" s="47">
        <v>1.2</v>
      </c>
      <c r="E39" s="47">
        <v>0.9</v>
      </c>
      <c r="F39" s="47"/>
    </row>
    <row r="40" spans="1:6" ht="47.25" x14ac:dyDescent="0.25">
      <c r="A40" s="37">
        <v>18</v>
      </c>
      <c r="B40" s="38" t="s">
        <v>240</v>
      </c>
      <c r="C40" s="47">
        <v>19.2</v>
      </c>
      <c r="D40" s="47">
        <v>19.2</v>
      </c>
      <c r="E40" s="47">
        <v>14.7</v>
      </c>
      <c r="F40" s="47"/>
    </row>
    <row r="41" spans="1:6" ht="47.25" x14ac:dyDescent="0.25">
      <c r="A41" s="37">
        <f t="shared" ref="A41" si="16">+A40+1</f>
        <v>19</v>
      </c>
      <c r="B41" s="38" t="s">
        <v>256</v>
      </c>
      <c r="C41" s="47">
        <v>3</v>
      </c>
      <c r="D41" s="47">
        <v>3</v>
      </c>
      <c r="E41" s="47">
        <v>2.2999999999999998</v>
      </c>
      <c r="F41" s="46"/>
    </row>
    <row r="42" spans="1:6" ht="31.5" x14ac:dyDescent="0.25">
      <c r="A42" s="37">
        <v>19</v>
      </c>
      <c r="B42" s="35" t="s">
        <v>217</v>
      </c>
      <c r="C42" s="46">
        <v>916.5</v>
      </c>
      <c r="D42" s="47"/>
      <c r="E42" s="47"/>
      <c r="F42" s="46">
        <v>916.5</v>
      </c>
    </row>
    <row r="43" spans="1:6" ht="31.5" x14ac:dyDescent="0.25">
      <c r="A43" s="37">
        <f t="shared" ref="A43" si="17">+A42+1</f>
        <v>20</v>
      </c>
      <c r="B43" s="18" t="s">
        <v>62</v>
      </c>
      <c r="C43" s="46">
        <v>112.6</v>
      </c>
      <c r="D43" s="46">
        <v>112.6</v>
      </c>
      <c r="E43" s="46"/>
      <c r="F43" s="46"/>
    </row>
    <row r="44" spans="1:6" ht="47.25" x14ac:dyDescent="0.25">
      <c r="A44" s="37">
        <v>20</v>
      </c>
      <c r="B44" s="35" t="s">
        <v>63</v>
      </c>
      <c r="C44" s="46">
        <v>308.60000000000002</v>
      </c>
      <c r="D44" s="46">
        <v>225.9</v>
      </c>
      <c r="E44" s="46"/>
      <c r="F44" s="46">
        <v>82.7</v>
      </c>
    </row>
    <row r="45" spans="1:6" ht="31.5" x14ac:dyDescent="0.25">
      <c r="A45" s="37">
        <f t="shared" ref="A45" si="18">+A44+1</f>
        <v>21</v>
      </c>
      <c r="B45" s="48" t="s">
        <v>238</v>
      </c>
      <c r="C45" s="46">
        <v>192.3</v>
      </c>
      <c r="D45" s="46">
        <v>192.3</v>
      </c>
      <c r="E45" s="46">
        <v>2.5</v>
      </c>
      <c r="F45" s="46"/>
    </row>
    <row r="46" spans="1:6" ht="31.5" x14ac:dyDescent="0.25">
      <c r="A46" s="37">
        <v>21</v>
      </c>
      <c r="B46" s="20" t="s">
        <v>201</v>
      </c>
      <c r="C46" s="46">
        <v>47.9</v>
      </c>
      <c r="D46" s="46">
        <v>8.9</v>
      </c>
      <c r="E46" s="46"/>
      <c r="F46" s="46">
        <v>39</v>
      </c>
    </row>
    <row r="47" spans="1:6" ht="31.5" x14ac:dyDescent="0.25">
      <c r="A47" s="37">
        <f t="shared" ref="A47" si="19">+A46+1</f>
        <v>22</v>
      </c>
      <c r="B47" s="35" t="s">
        <v>218</v>
      </c>
      <c r="C47" s="46">
        <v>237</v>
      </c>
      <c r="D47" s="46"/>
      <c r="E47" s="46"/>
      <c r="F47" s="46">
        <v>237</v>
      </c>
    </row>
    <row r="48" spans="1:6" ht="31.5" x14ac:dyDescent="0.25">
      <c r="A48" s="37">
        <v>22</v>
      </c>
      <c r="B48" s="34" t="s">
        <v>177</v>
      </c>
      <c r="C48" s="46">
        <v>700</v>
      </c>
      <c r="D48" s="46"/>
      <c r="E48" s="46"/>
      <c r="F48" s="46">
        <v>700</v>
      </c>
    </row>
    <row r="49" spans="1:6" ht="31.5" x14ac:dyDescent="0.25">
      <c r="A49" s="37">
        <f t="shared" ref="A49" si="20">+A48+1</f>
        <v>23</v>
      </c>
      <c r="B49" s="34" t="s">
        <v>219</v>
      </c>
      <c r="C49" s="46">
        <v>50</v>
      </c>
      <c r="D49" s="46"/>
      <c r="E49" s="46"/>
      <c r="F49" s="46">
        <v>50</v>
      </c>
    </row>
    <row r="50" spans="1:6" ht="15.75" x14ac:dyDescent="0.25">
      <c r="A50" s="37">
        <v>23</v>
      </c>
      <c r="B50" s="39" t="s">
        <v>65</v>
      </c>
      <c r="C50" s="46">
        <v>18288.2</v>
      </c>
      <c r="D50" s="46">
        <v>1830</v>
      </c>
      <c r="E50" s="46">
        <v>19.8</v>
      </c>
      <c r="F50" s="46">
        <v>16458.2</v>
      </c>
    </row>
    <row r="51" spans="1:6" ht="31.5" x14ac:dyDescent="0.25">
      <c r="A51" s="37">
        <f t="shared" ref="A51" si="21">+A50+1</f>
        <v>24</v>
      </c>
      <c r="B51" s="20" t="s">
        <v>49</v>
      </c>
      <c r="C51" s="46">
        <v>30</v>
      </c>
      <c r="D51" s="46">
        <v>30</v>
      </c>
      <c r="E51" s="46"/>
      <c r="F51" s="46"/>
    </row>
    <row r="52" spans="1:6" ht="31.5" x14ac:dyDescent="0.25">
      <c r="A52" s="37">
        <v>24</v>
      </c>
      <c r="B52" s="39" t="s">
        <v>188</v>
      </c>
      <c r="C52" s="46">
        <v>2226.1999999999998</v>
      </c>
      <c r="D52" s="46">
        <v>674.5</v>
      </c>
      <c r="E52" s="46">
        <v>1.7</v>
      </c>
      <c r="F52" s="46">
        <v>1551.7</v>
      </c>
    </row>
    <row r="53" spans="1:6" ht="15.75" x14ac:dyDescent="0.25">
      <c r="A53" s="37">
        <f t="shared" ref="A53" si="22">+A52+1</f>
        <v>25</v>
      </c>
      <c r="B53" s="40" t="s">
        <v>2</v>
      </c>
      <c r="C53" s="46"/>
      <c r="D53" s="46"/>
      <c r="E53" s="46"/>
      <c r="F53" s="46"/>
    </row>
    <row r="54" spans="1:6" ht="31.5" x14ac:dyDescent="0.25">
      <c r="A54" s="37">
        <v>25</v>
      </c>
      <c r="B54" s="48" t="s">
        <v>187</v>
      </c>
      <c r="C54" s="47">
        <v>1527.9</v>
      </c>
      <c r="D54" s="47">
        <v>419.7</v>
      </c>
      <c r="E54" s="47">
        <v>0.3</v>
      </c>
      <c r="F54" s="47">
        <v>1108.2</v>
      </c>
    </row>
    <row r="55" spans="1:6" ht="47.25" x14ac:dyDescent="0.25">
      <c r="A55" s="37">
        <f t="shared" ref="A55" si="23">+A54+1</f>
        <v>26</v>
      </c>
      <c r="B55" s="48" t="s">
        <v>189</v>
      </c>
      <c r="C55" s="47">
        <v>698.3</v>
      </c>
      <c r="D55" s="47">
        <v>254.8</v>
      </c>
      <c r="E55" s="47">
        <v>1.4</v>
      </c>
      <c r="F55" s="47">
        <v>443.5</v>
      </c>
    </row>
    <row r="56" spans="1:6" ht="15.75" x14ac:dyDescent="0.25">
      <c r="A56" s="37">
        <v>26</v>
      </c>
      <c r="B56" s="20" t="s">
        <v>178</v>
      </c>
      <c r="C56" s="46">
        <v>194</v>
      </c>
      <c r="D56" s="46">
        <v>194</v>
      </c>
      <c r="E56" s="46">
        <v>0</v>
      </c>
      <c r="F56" s="46">
        <v>0</v>
      </c>
    </row>
    <row r="57" spans="1:6" ht="15.75" x14ac:dyDescent="0.25">
      <c r="A57" s="37">
        <f t="shared" ref="A57" si="24">+A56+1</f>
        <v>27</v>
      </c>
      <c r="B57" s="40" t="s">
        <v>2</v>
      </c>
      <c r="C57" s="46"/>
      <c r="D57" s="46"/>
      <c r="E57" s="46"/>
      <c r="F57" s="46"/>
    </row>
    <row r="58" spans="1:6" ht="31.5" x14ac:dyDescent="0.25">
      <c r="A58" s="37">
        <v>27</v>
      </c>
      <c r="B58" s="18" t="s">
        <v>66</v>
      </c>
      <c r="C58" s="47">
        <v>188.8</v>
      </c>
      <c r="D58" s="47">
        <v>188.8</v>
      </c>
      <c r="E58" s="47"/>
      <c r="F58" s="47"/>
    </row>
    <row r="59" spans="1:6" ht="63" x14ac:dyDescent="0.25">
      <c r="A59" s="37">
        <f t="shared" ref="A59" si="25">+A58+1</f>
        <v>28</v>
      </c>
      <c r="B59" s="20" t="s">
        <v>67</v>
      </c>
      <c r="C59" s="47">
        <v>5.2</v>
      </c>
      <c r="D59" s="47">
        <v>5.2</v>
      </c>
      <c r="E59" s="47">
        <v>0</v>
      </c>
      <c r="F59" s="47">
        <v>0</v>
      </c>
    </row>
    <row r="60" spans="1:6" ht="15.75" x14ac:dyDescent="0.25">
      <c r="A60" s="37">
        <v>28</v>
      </c>
      <c r="B60" s="40" t="s">
        <v>2</v>
      </c>
      <c r="C60" s="47">
        <v>0</v>
      </c>
      <c r="D60" s="47"/>
      <c r="E60" s="47"/>
      <c r="F60" s="47"/>
    </row>
    <row r="61" spans="1:6" ht="15.75" x14ac:dyDescent="0.25">
      <c r="A61" s="37">
        <f t="shared" ref="A61" si="26">+A60+1</f>
        <v>29</v>
      </c>
      <c r="B61" s="18" t="s">
        <v>141</v>
      </c>
      <c r="C61" s="47">
        <v>5.2</v>
      </c>
      <c r="D61" s="47">
        <v>5.2</v>
      </c>
      <c r="E61" s="47"/>
      <c r="F61" s="47"/>
    </row>
    <row r="62" spans="1:6" ht="31.5" x14ac:dyDescent="0.25">
      <c r="A62" s="37">
        <v>29</v>
      </c>
      <c r="B62" s="20" t="s">
        <v>135</v>
      </c>
      <c r="C62" s="46">
        <v>454.5</v>
      </c>
      <c r="D62" s="46">
        <v>454.5</v>
      </c>
      <c r="E62" s="46"/>
      <c r="F62" s="46"/>
    </row>
    <row r="63" spans="1:6" ht="15.75" x14ac:dyDescent="0.25">
      <c r="A63" s="37">
        <f t="shared" ref="A63" si="27">+A62+1</f>
        <v>30</v>
      </c>
      <c r="B63" s="34" t="s">
        <v>68</v>
      </c>
      <c r="C63" s="46">
        <v>2799</v>
      </c>
      <c r="D63" s="46">
        <v>49.4</v>
      </c>
      <c r="E63" s="46">
        <v>10.7</v>
      </c>
      <c r="F63" s="46">
        <v>2749.6</v>
      </c>
    </row>
    <row r="64" spans="1:6" ht="15.75" x14ac:dyDescent="0.25">
      <c r="A64" s="37">
        <v>30</v>
      </c>
      <c r="B64" s="102" t="s">
        <v>2</v>
      </c>
      <c r="C64" s="46">
        <v>0</v>
      </c>
      <c r="D64" s="47"/>
      <c r="E64" s="47"/>
      <c r="F64" s="47"/>
    </row>
    <row r="65" spans="1:6" ht="31.5" x14ac:dyDescent="0.25">
      <c r="A65" s="37">
        <f t="shared" ref="A65" si="28">+A64+1</f>
        <v>31</v>
      </c>
      <c r="B65" s="35" t="s">
        <v>136</v>
      </c>
      <c r="C65" s="47">
        <v>938.5</v>
      </c>
      <c r="D65" s="47">
        <v>8</v>
      </c>
      <c r="E65" s="47">
        <v>1.6</v>
      </c>
      <c r="F65" s="47">
        <v>930.5</v>
      </c>
    </row>
    <row r="66" spans="1:6" ht="31.5" x14ac:dyDescent="0.25">
      <c r="A66" s="37">
        <v>31</v>
      </c>
      <c r="B66" s="35" t="s">
        <v>190</v>
      </c>
      <c r="C66" s="47">
        <v>1826.3</v>
      </c>
      <c r="D66" s="47">
        <v>41.4</v>
      </c>
      <c r="E66" s="47">
        <v>9.1</v>
      </c>
      <c r="F66" s="47">
        <v>1784.9</v>
      </c>
    </row>
    <row r="67" spans="1:6" ht="15.75" x14ac:dyDescent="0.25">
      <c r="A67" s="37">
        <f t="shared" ref="A67" si="29">+A66+1</f>
        <v>32</v>
      </c>
      <c r="B67" s="18" t="s">
        <v>70</v>
      </c>
      <c r="C67" s="47">
        <v>34.200000000000003</v>
      </c>
      <c r="D67" s="47"/>
      <c r="E67" s="47"/>
      <c r="F67" s="47">
        <v>34.200000000000003</v>
      </c>
    </row>
    <row r="68" spans="1:6" ht="31.5" x14ac:dyDescent="0.25">
      <c r="A68" s="37">
        <v>32</v>
      </c>
      <c r="B68" s="18" t="s">
        <v>62</v>
      </c>
      <c r="C68" s="46">
        <v>3313.2</v>
      </c>
      <c r="D68" s="46">
        <v>138</v>
      </c>
      <c r="E68" s="46">
        <v>3.8</v>
      </c>
      <c r="F68" s="46">
        <v>3175.2</v>
      </c>
    </row>
    <row r="69" spans="1:6" ht="47.25" x14ac:dyDescent="0.25">
      <c r="A69" s="37">
        <f t="shared" ref="A69" si="30">+A68+1</f>
        <v>33</v>
      </c>
      <c r="B69" s="18" t="s">
        <v>63</v>
      </c>
      <c r="C69" s="46">
        <v>1141.9000000000001</v>
      </c>
      <c r="D69" s="46"/>
      <c r="E69" s="46"/>
      <c r="F69" s="46">
        <v>1141.9000000000001</v>
      </c>
    </row>
    <row r="70" spans="1:6" ht="31.5" x14ac:dyDescent="0.25">
      <c r="A70" s="37">
        <v>33</v>
      </c>
      <c r="B70" s="20" t="s">
        <v>179</v>
      </c>
      <c r="C70" s="46">
        <v>300.7</v>
      </c>
      <c r="D70" s="46">
        <v>127.5</v>
      </c>
      <c r="E70" s="46">
        <v>0.9</v>
      </c>
      <c r="F70" s="46">
        <v>173.2</v>
      </c>
    </row>
    <row r="71" spans="1:6" ht="31.5" x14ac:dyDescent="0.25">
      <c r="A71" s="37">
        <f t="shared" ref="A71" si="31">+A70+1</f>
        <v>34</v>
      </c>
      <c r="B71" s="20" t="s">
        <v>201</v>
      </c>
      <c r="C71" s="46">
        <v>1650.1</v>
      </c>
      <c r="D71" s="46">
        <v>79.8</v>
      </c>
      <c r="E71" s="46">
        <v>2.7</v>
      </c>
      <c r="F71" s="46">
        <v>1570.3</v>
      </c>
    </row>
    <row r="72" spans="1:6" ht="15.75" x14ac:dyDescent="0.25">
      <c r="A72" s="37">
        <v>34</v>
      </c>
      <c r="B72" s="102" t="s">
        <v>2</v>
      </c>
      <c r="C72" s="46"/>
      <c r="D72" s="46"/>
      <c r="E72" s="46"/>
      <c r="F72" s="46"/>
    </row>
    <row r="73" spans="1:6" ht="31.5" x14ac:dyDescent="0.25">
      <c r="A73" s="37">
        <f t="shared" ref="A73" si="32">+A72+1</f>
        <v>35</v>
      </c>
      <c r="B73" s="18" t="s">
        <v>73</v>
      </c>
      <c r="C73" s="47">
        <v>1027.4000000000001</v>
      </c>
      <c r="D73" s="47">
        <v>7.3</v>
      </c>
      <c r="E73" s="47">
        <v>0.3</v>
      </c>
      <c r="F73" s="47">
        <v>1020.1</v>
      </c>
    </row>
    <row r="74" spans="1:6" ht="31.5" x14ac:dyDescent="0.25">
      <c r="A74" s="37">
        <v>35</v>
      </c>
      <c r="B74" s="18" t="s">
        <v>184</v>
      </c>
      <c r="C74" s="47">
        <v>494.7</v>
      </c>
      <c r="D74" s="47">
        <v>72.5</v>
      </c>
      <c r="E74" s="47">
        <v>2.4</v>
      </c>
      <c r="F74" s="47">
        <v>422.2</v>
      </c>
    </row>
    <row r="75" spans="1:6" ht="63" x14ac:dyDescent="0.25">
      <c r="A75" s="37">
        <f t="shared" ref="A75" si="33">+A74+1</f>
        <v>36</v>
      </c>
      <c r="B75" s="18" t="s">
        <v>237</v>
      </c>
      <c r="C75" s="47">
        <v>128</v>
      </c>
      <c r="D75" s="47"/>
      <c r="E75" s="47"/>
      <c r="F75" s="47">
        <v>128</v>
      </c>
    </row>
    <row r="76" spans="1:6" ht="15.75" x14ac:dyDescent="0.25">
      <c r="A76" s="37">
        <v>36</v>
      </c>
      <c r="B76" s="34" t="s">
        <v>74</v>
      </c>
      <c r="C76" s="46">
        <v>2456.1999999999998</v>
      </c>
      <c r="D76" s="46">
        <v>0</v>
      </c>
      <c r="E76" s="46">
        <v>0</v>
      </c>
      <c r="F76" s="46">
        <v>2456.1999999999998</v>
      </c>
    </row>
    <row r="77" spans="1:6" ht="15.75" x14ac:dyDescent="0.25">
      <c r="A77" s="37">
        <f t="shared" ref="A77" si="34">+A76+1</f>
        <v>37</v>
      </c>
      <c r="B77" s="102" t="s">
        <v>2</v>
      </c>
      <c r="C77" s="46">
        <v>0</v>
      </c>
      <c r="D77" s="46"/>
      <c r="E77" s="46"/>
      <c r="F77" s="46"/>
    </row>
    <row r="78" spans="1:6" ht="31.5" x14ac:dyDescent="0.25">
      <c r="A78" s="37">
        <v>37</v>
      </c>
      <c r="B78" s="35" t="s">
        <v>75</v>
      </c>
      <c r="C78" s="47">
        <v>1793.1</v>
      </c>
      <c r="D78" s="47"/>
      <c r="E78" s="47"/>
      <c r="F78" s="47">
        <v>1793.1</v>
      </c>
    </row>
    <row r="79" spans="1:6" ht="31.5" x14ac:dyDescent="0.25">
      <c r="A79" s="37">
        <f t="shared" ref="A79" si="35">+A78+1</f>
        <v>38</v>
      </c>
      <c r="B79" s="35" t="s">
        <v>193</v>
      </c>
      <c r="C79" s="47">
        <v>663.1</v>
      </c>
      <c r="D79" s="47"/>
      <c r="E79" s="47"/>
      <c r="F79" s="61">
        <v>663.1</v>
      </c>
    </row>
    <row r="80" spans="1:6" ht="15.75" x14ac:dyDescent="0.25">
      <c r="A80" s="37">
        <v>38</v>
      </c>
      <c r="B80" s="34" t="s">
        <v>194</v>
      </c>
      <c r="C80" s="46">
        <v>3599.4</v>
      </c>
      <c r="D80" s="46">
        <v>32.299999999999997</v>
      </c>
      <c r="E80" s="46">
        <v>0</v>
      </c>
      <c r="F80" s="46">
        <v>3567.1</v>
      </c>
    </row>
    <row r="81" spans="1:6" ht="15.75" x14ac:dyDescent="0.25">
      <c r="A81" s="37">
        <f t="shared" ref="A81" si="36">+A80+1</f>
        <v>39</v>
      </c>
      <c r="B81" s="102" t="s">
        <v>2</v>
      </c>
      <c r="C81" s="46"/>
      <c r="D81" s="46"/>
      <c r="E81" s="46"/>
      <c r="F81" s="46"/>
    </row>
    <row r="82" spans="1:6" ht="31.5" x14ac:dyDescent="0.25">
      <c r="A82" s="37">
        <v>39</v>
      </c>
      <c r="B82" s="35" t="s">
        <v>76</v>
      </c>
      <c r="C82" s="47">
        <v>629.29999999999995</v>
      </c>
      <c r="D82" s="47">
        <v>32.299999999999997</v>
      </c>
      <c r="E82" s="47"/>
      <c r="F82" s="47">
        <v>597</v>
      </c>
    </row>
    <row r="83" spans="1:6" ht="36" customHeight="1" x14ac:dyDescent="0.25">
      <c r="A83" s="37">
        <f t="shared" ref="A83" si="37">+A82+1</f>
        <v>40</v>
      </c>
      <c r="B83" s="35" t="s">
        <v>185</v>
      </c>
      <c r="C83" s="47">
        <v>2970.1</v>
      </c>
      <c r="D83" s="47"/>
      <c r="E83" s="47"/>
      <c r="F83" s="61">
        <v>2970.1</v>
      </c>
    </row>
    <row r="84" spans="1:6" ht="31.5" x14ac:dyDescent="0.25">
      <c r="A84" s="37">
        <v>40</v>
      </c>
      <c r="B84" s="34" t="s">
        <v>200</v>
      </c>
      <c r="C84" s="46">
        <v>123</v>
      </c>
      <c r="D84" s="46">
        <v>50</v>
      </c>
      <c r="E84" s="46"/>
      <c r="F84" s="46">
        <v>73</v>
      </c>
    </row>
    <row r="85" spans="1:6" ht="15.75" x14ac:dyDescent="0.25">
      <c r="A85" s="37">
        <f t="shared" ref="A85" si="38">+A84+1</f>
        <v>41</v>
      </c>
      <c r="B85" s="20" t="s">
        <v>77</v>
      </c>
      <c r="C85" s="46">
        <v>645.20000000000005</v>
      </c>
      <c r="D85" s="46">
        <v>285.60000000000002</v>
      </c>
      <c r="E85" s="46">
        <v>0</v>
      </c>
      <c r="F85" s="46">
        <v>359.6</v>
      </c>
    </row>
    <row r="86" spans="1:6" ht="15.75" x14ac:dyDescent="0.25">
      <c r="A86" s="37">
        <v>41</v>
      </c>
      <c r="B86" s="20" t="s">
        <v>152</v>
      </c>
      <c r="C86" s="46">
        <v>645.20000000000005</v>
      </c>
      <c r="D86" s="46">
        <v>285.60000000000002</v>
      </c>
      <c r="E86" s="46">
        <v>0</v>
      </c>
      <c r="F86" s="46">
        <v>359.6</v>
      </c>
    </row>
    <row r="87" spans="1:6" ht="15.75" x14ac:dyDescent="0.25">
      <c r="A87" s="37">
        <f t="shared" ref="A87" si="39">+A86+1</f>
        <v>42</v>
      </c>
      <c r="B87" s="102" t="s">
        <v>2</v>
      </c>
      <c r="C87" s="46"/>
      <c r="D87" s="46"/>
      <c r="E87" s="46"/>
      <c r="F87" s="46"/>
    </row>
    <row r="88" spans="1:6" ht="31.5" x14ac:dyDescent="0.25">
      <c r="A88" s="37">
        <v>42</v>
      </c>
      <c r="B88" s="18" t="s">
        <v>191</v>
      </c>
      <c r="C88" s="47">
        <v>623.6</v>
      </c>
      <c r="D88" s="47">
        <v>264</v>
      </c>
      <c r="E88" s="47"/>
      <c r="F88" s="47">
        <v>359.6</v>
      </c>
    </row>
    <row r="89" spans="1:6" ht="31.5" x14ac:dyDescent="0.25">
      <c r="A89" s="37">
        <f t="shared" ref="A89" si="40">+A88+1</f>
        <v>43</v>
      </c>
      <c r="B89" s="18" t="s">
        <v>192</v>
      </c>
      <c r="C89" s="47">
        <v>21.6</v>
      </c>
      <c r="D89" s="47">
        <v>21.6</v>
      </c>
      <c r="E89" s="47"/>
      <c r="F89" s="47"/>
    </row>
    <row r="90" spans="1:6" ht="15.75" x14ac:dyDescent="0.25">
      <c r="A90" s="37">
        <v>43</v>
      </c>
      <c r="B90" s="20" t="s">
        <v>10</v>
      </c>
      <c r="C90" s="46">
        <v>30514.799999999999</v>
      </c>
      <c r="D90" s="46">
        <v>24088.5</v>
      </c>
      <c r="E90" s="46">
        <v>371.7</v>
      </c>
      <c r="F90" s="46">
        <v>6426.3</v>
      </c>
    </row>
    <row r="91" spans="1:6" ht="31.5" x14ac:dyDescent="0.25">
      <c r="A91" s="37">
        <f t="shared" ref="A91" si="41">+A90+1</f>
        <v>44</v>
      </c>
      <c r="B91" s="18" t="s">
        <v>220</v>
      </c>
      <c r="C91" s="46">
        <v>200</v>
      </c>
      <c r="D91" s="46">
        <v>130</v>
      </c>
      <c r="E91" s="46"/>
      <c r="F91" s="46">
        <v>70</v>
      </c>
    </row>
    <row r="92" spans="1:6" ht="15.75" x14ac:dyDescent="0.25">
      <c r="A92" s="37">
        <v>44</v>
      </c>
      <c r="B92" s="34" t="s">
        <v>78</v>
      </c>
      <c r="C92" s="46">
        <v>5193.3999999999996</v>
      </c>
      <c r="D92" s="46">
        <v>5193.3999999999996</v>
      </c>
      <c r="E92" s="46">
        <v>0</v>
      </c>
      <c r="F92" s="46">
        <v>0</v>
      </c>
    </row>
    <row r="93" spans="1:6" ht="15.75" x14ac:dyDescent="0.25">
      <c r="A93" s="37">
        <f t="shared" ref="A93" si="42">+A92+1</f>
        <v>45</v>
      </c>
      <c r="B93" s="102" t="s">
        <v>2</v>
      </c>
      <c r="C93" s="46">
        <v>0</v>
      </c>
      <c r="D93" s="47"/>
      <c r="E93" s="47"/>
      <c r="F93" s="47"/>
    </row>
    <row r="94" spans="1:6" ht="31.5" x14ac:dyDescent="0.25">
      <c r="A94" s="37">
        <v>45</v>
      </c>
      <c r="B94" s="35" t="s">
        <v>69</v>
      </c>
      <c r="C94" s="47">
        <v>4797.6000000000004</v>
      </c>
      <c r="D94" s="47">
        <v>4797.6000000000004</v>
      </c>
      <c r="E94" s="47"/>
      <c r="F94" s="47"/>
    </row>
    <row r="95" spans="1:6" ht="47.25" x14ac:dyDescent="0.25">
      <c r="A95" s="37">
        <f t="shared" ref="A95" si="43">+A94+1</f>
        <v>46</v>
      </c>
      <c r="B95" s="35" t="s">
        <v>227</v>
      </c>
      <c r="C95" s="47">
        <v>10</v>
      </c>
      <c r="D95" s="47">
        <v>10</v>
      </c>
      <c r="E95" s="47"/>
      <c r="F95" s="47"/>
    </row>
    <row r="96" spans="1:6" ht="15.75" x14ac:dyDescent="0.25">
      <c r="A96" s="37">
        <v>46</v>
      </c>
      <c r="B96" s="18" t="s">
        <v>70</v>
      </c>
      <c r="C96" s="47">
        <v>385.8</v>
      </c>
      <c r="D96" s="47">
        <v>385.8</v>
      </c>
      <c r="E96" s="47"/>
      <c r="F96" s="47"/>
    </row>
    <row r="97" spans="1:6" ht="31.5" x14ac:dyDescent="0.25">
      <c r="A97" s="37">
        <f t="shared" ref="A97" si="44">+A96+1</f>
        <v>47</v>
      </c>
      <c r="B97" s="20" t="s">
        <v>79</v>
      </c>
      <c r="C97" s="46">
        <v>8152.5</v>
      </c>
      <c r="D97" s="46">
        <v>7007.1</v>
      </c>
      <c r="E97" s="46"/>
      <c r="F97" s="46">
        <v>1145.4000000000001</v>
      </c>
    </row>
    <row r="98" spans="1:6" ht="31.5" x14ac:dyDescent="0.25">
      <c r="A98" s="37">
        <v>47</v>
      </c>
      <c r="B98" s="20" t="s">
        <v>80</v>
      </c>
      <c r="C98" s="46">
        <v>9784.7000000000007</v>
      </c>
      <c r="D98" s="46">
        <v>6520.3</v>
      </c>
      <c r="E98" s="46">
        <v>371.7</v>
      </c>
      <c r="F98" s="46">
        <v>3264.4</v>
      </c>
    </row>
    <row r="99" spans="1:6" ht="15.75" x14ac:dyDescent="0.25">
      <c r="A99" s="37">
        <f t="shared" ref="A99" si="45">+A98+1</f>
        <v>48</v>
      </c>
      <c r="B99" s="102" t="s">
        <v>2</v>
      </c>
      <c r="C99" s="46">
        <v>0</v>
      </c>
      <c r="D99" s="47"/>
      <c r="E99" s="47"/>
      <c r="F99" s="47"/>
    </row>
    <row r="100" spans="1:6" ht="47.25" x14ac:dyDescent="0.25">
      <c r="A100" s="37">
        <v>48</v>
      </c>
      <c r="B100" s="35" t="s">
        <v>71</v>
      </c>
      <c r="C100" s="47">
        <v>9751.2000000000007</v>
      </c>
      <c r="D100" s="47">
        <v>6486.8</v>
      </c>
      <c r="E100" s="47">
        <v>358.6</v>
      </c>
      <c r="F100" s="47">
        <v>3264.4</v>
      </c>
    </row>
    <row r="101" spans="1:6" ht="47.25" x14ac:dyDescent="0.25">
      <c r="A101" s="37">
        <f t="shared" ref="A101" si="46">+A100+1</f>
        <v>49</v>
      </c>
      <c r="B101" s="18" t="s">
        <v>81</v>
      </c>
      <c r="C101" s="47">
        <v>33.5</v>
      </c>
      <c r="D101" s="47">
        <v>33.5</v>
      </c>
      <c r="E101" s="47">
        <v>13.1</v>
      </c>
      <c r="F101" s="47"/>
    </row>
    <row r="102" spans="1:6" ht="31.5" x14ac:dyDescent="0.25">
      <c r="A102" s="37">
        <v>49</v>
      </c>
      <c r="B102" s="20" t="s">
        <v>179</v>
      </c>
      <c r="C102" s="46">
        <v>229.4</v>
      </c>
      <c r="D102" s="46">
        <v>205.1</v>
      </c>
      <c r="E102" s="46"/>
      <c r="F102" s="46">
        <v>24.3</v>
      </c>
    </row>
    <row r="103" spans="1:6" ht="15.75" x14ac:dyDescent="0.25">
      <c r="A103" s="37">
        <f t="shared" ref="A103" si="47">+A102+1</f>
        <v>50</v>
      </c>
      <c r="B103" s="20" t="s">
        <v>72</v>
      </c>
      <c r="C103" s="46">
        <v>6634.3</v>
      </c>
      <c r="D103" s="46">
        <v>4735.5</v>
      </c>
      <c r="E103" s="46">
        <v>0</v>
      </c>
      <c r="F103" s="46">
        <v>1898.8</v>
      </c>
    </row>
    <row r="104" spans="1:6" ht="15.75" x14ac:dyDescent="0.25">
      <c r="A104" s="37">
        <v>50</v>
      </c>
      <c r="B104" s="102" t="s">
        <v>2</v>
      </c>
      <c r="C104" s="46"/>
      <c r="D104" s="46"/>
      <c r="E104" s="46"/>
      <c r="F104" s="46"/>
    </row>
    <row r="105" spans="1:6" ht="31.5" x14ac:dyDescent="0.25">
      <c r="A105" s="37">
        <f t="shared" ref="A105" si="48">+A104+1</f>
        <v>51</v>
      </c>
      <c r="B105" s="18" t="s">
        <v>73</v>
      </c>
      <c r="C105" s="47">
        <v>6626.9</v>
      </c>
      <c r="D105" s="47">
        <v>4728.1000000000004</v>
      </c>
      <c r="E105" s="47"/>
      <c r="F105" s="47">
        <v>1898.8</v>
      </c>
    </row>
    <row r="106" spans="1:6" ht="47.25" x14ac:dyDescent="0.25">
      <c r="A106" s="37">
        <v>51</v>
      </c>
      <c r="B106" s="38" t="s">
        <v>82</v>
      </c>
      <c r="C106" s="47">
        <v>7.4</v>
      </c>
      <c r="D106" s="47">
        <v>7.4</v>
      </c>
      <c r="E106" s="47"/>
      <c r="F106" s="47"/>
    </row>
    <row r="107" spans="1:6" ht="31.5" x14ac:dyDescent="0.25">
      <c r="A107" s="37">
        <f t="shared" ref="A107" si="49">+A106+1</f>
        <v>52</v>
      </c>
      <c r="B107" s="35" t="s">
        <v>137</v>
      </c>
      <c r="C107" s="46">
        <v>154.6</v>
      </c>
      <c r="D107" s="46">
        <v>154.6</v>
      </c>
      <c r="E107" s="46"/>
      <c r="F107" s="46"/>
    </row>
    <row r="108" spans="1:6" ht="31.5" x14ac:dyDescent="0.25">
      <c r="A108" s="37">
        <v>52</v>
      </c>
      <c r="B108" s="20" t="s">
        <v>64</v>
      </c>
      <c r="C108" s="46">
        <v>165.9</v>
      </c>
      <c r="D108" s="46">
        <v>142.5</v>
      </c>
      <c r="E108" s="46"/>
      <c r="F108" s="46">
        <v>23.4</v>
      </c>
    </row>
    <row r="109" spans="1:6" ht="15.75" x14ac:dyDescent="0.25">
      <c r="A109" s="37">
        <f t="shared" ref="A109" si="50">+A108+1</f>
        <v>53</v>
      </c>
      <c r="B109" s="20" t="s">
        <v>11</v>
      </c>
      <c r="C109" s="46">
        <v>87120.6</v>
      </c>
      <c r="D109" s="46">
        <v>86229.9</v>
      </c>
      <c r="E109" s="46">
        <v>52622.3</v>
      </c>
      <c r="F109" s="46">
        <v>890.7</v>
      </c>
    </row>
    <row r="110" spans="1:6" ht="15.75" x14ac:dyDescent="0.25">
      <c r="A110" s="37">
        <v>53</v>
      </c>
      <c r="B110" s="20" t="s">
        <v>181</v>
      </c>
      <c r="C110" s="46">
        <v>6929.9</v>
      </c>
      <c r="D110" s="46">
        <v>6676.3</v>
      </c>
      <c r="E110" s="46">
        <v>2402.4</v>
      </c>
      <c r="F110" s="46">
        <v>253.6</v>
      </c>
    </row>
    <row r="111" spans="1:6" ht="15.75" x14ac:dyDescent="0.25">
      <c r="A111" s="37">
        <f t="shared" ref="A111" si="51">+A110+1</f>
        <v>54</v>
      </c>
      <c r="B111" s="102" t="s">
        <v>2</v>
      </c>
      <c r="C111" s="46">
        <v>0</v>
      </c>
      <c r="D111" s="47"/>
      <c r="E111" s="47"/>
      <c r="F111" s="47"/>
    </row>
    <row r="112" spans="1:6" ht="31.5" x14ac:dyDescent="0.25">
      <c r="A112" s="37">
        <v>54</v>
      </c>
      <c r="B112" s="18" t="s">
        <v>180</v>
      </c>
      <c r="C112" s="47">
        <v>6516</v>
      </c>
      <c r="D112" s="47">
        <v>6270.5</v>
      </c>
      <c r="E112" s="47">
        <v>2390.5</v>
      </c>
      <c r="F112" s="47">
        <v>245.5</v>
      </c>
    </row>
    <row r="113" spans="1:6" ht="31.5" x14ac:dyDescent="0.25">
      <c r="A113" s="37">
        <f t="shared" ref="A113" si="52">+A112+1</f>
        <v>55</v>
      </c>
      <c r="B113" s="18" t="s">
        <v>182</v>
      </c>
      <c r="C113" s="47">
        <v>413.9</v>
      </c>
      <c r="D113" s="47">
        <v>405.8</v>
      </c>
      <c r="E113" s="47">
        <v>11.9</v>
      </c>
      <c r="F113" s="47">
        <v>8.1</v>
      </c>
    </row>
    <row r="114" spans="1:6" ht="15.75" x14ac:dyDescent="0.25">
      <c r="A114" s="37">
        <v>55</v>
      </c>
      <c r="B114" s="20" t="s">
        <v>83</v>
      </c>
      <c r="C114" s="46">
        <v>73069.7</v>
      </c>
      <c r="D114" s="46">
        <v>72716.5</v>
      </c>
      <c r="E114" s="46">
        <v>47879.1</v>
      </c>
      <c r="F114" s="46">
        <v>353.2</v>
      </c>
    </row>
    <row r="115" spans="1:6" ht="15.75" x14ac:dyDescent="0.25">
      <c r="A115" s="37">
        <f t="shared" ref="A115" si="53">+A114+1</f>
        <v>56</v>
      </c>
      <c r="B115" s="102" t="s">
        <v>2</v>
      </c>
      <c r="C115" s="46">
        <v>0</v>
      </c>
      <c r="D115" s="47"/>
      <c r="E115" s="47"/>
      <c r="F115" s="47"/>
    </row>
    <row r="116" spans="1:6" ht="31.5" x14ac:dyDescent="0.25">
      <c r="A116" s="37">
        <v>56</v>
      </c>
      <c r="B116" s="35" t="s">
        <v>84</v>
      </c>
      <c r="C116" s="47">
        <v>30229.8</v>
      </c>
      <c r="D116" s="47">
        <v>29943.7</v>
      </c>
      <c r="E116" s="47">
        <v>19843.5</v>
      </c>
      <c r="F116" s="47">
        <v>286.10000000000002</v>
      </c>
    </row>
    <row r="117" spans="1:6" ht="31.5" x14ac:dyDescent="0.25">
      <c r="A117" s="37">
        <f t="shared" ref="A117" si="54">+A116+1</f>
        <v>57</v>
      </c>
      <c r="B117" s="18" t="s">
        <v>86</v>
      </c>
      <c r="C117" s="47">
        <v>5503.7</v>
      </c>
      <c r="D117" s="47">
        <v>5453.3</v>
      </c>
      <c r="E117" s="47">
        <v>1093</v>
      </c>
      <c r="F117" s="47">
        <v>50.4</v>
      </c>
    </row>
    <row r="118" spans="1:6" ht="47.25" x14ac:dyDescent="0.25">
      <c r="A118" s="37">
        <v>57</v>
      </c>
      <c r="B118" s="18" t="s">
        <v>235</v>
      </c>
      <c r="C118" s="47">
        <v>35699.300000000003</v>
      </c>
      <c r="D118" s="47">
        <v>35682.6</v>
      </c>
      <c r="E118" s="47">
        <v>26427.8</v>
      </c>
      <c r="F118" s="47">
        <v>16.7</v>
      </c>
    </row>
    <row r="119" spans="1:6" ht="31.5" x14ac:dyDescent="0.25">
      <c r="A119" s="37">
        <f t="shared" ref="A119" si="55">+A118+1</f>
        <v>58</v>
      </c>
      <c r="B119" s="18" t="s">
        <v>184</v>
      </c>
      <c r="C119" s="47">
        <v>653.79999999999995</v>
      </c>
      <c r="D119" s="47">
        <v>653.79999999999995</v>
      </c>
      <c r="E119" s="47">
        <v>10.199999999999999</v>
      </c>
      <c r="F119" s="47"/>
    </row>
    <row r="120" spans="1:6" ht="47.25" x14ac:dyDescent="0.25">
      <c r="A120" s="37">
        <v>58</v>
      </c>
      <c r="B120" s="38" t="s">
        <v>82</v>
      </c>
      <c r="C120" s="47">
        <v>980.6</v>
      </c>
      <c r="D120" s="47">
        <v>980.6</v>
      </c>
      <c r="E120" s="47">
        <v>504.6</v>
      </c>
      <c r="F120" s="47"/>
    </row>
    <row r="121" spans="1:6" ht="63" x14ac:dyDescent="0.25">
      <c r="A121" s="37">
        <f t="shared" ref="A121" si="56">+A120+1</f>
        <v>59</v>
      </c>
      <c r="B121" s="38" t="s">
        <v>85</v>
      </c>
      <c r="C121" s="47">
        <v>2.5</v>
      </c>
      <c r="D121" s="47">
        <v>2.5</v>
      </c>
      <c r="E121" s="47"/>
      <c r="F121" s="47"/>
    </row>
    <row r="122" spans="1:6" ht="15.75" x14ac:dyDescent="0.25">
      <c r="A122" s="37">
        <v>59</v>
      </c>
      <c r="B122" s="34" t="s">
        <v>87</v>
      </c>
      <c r="C122" s="46">
        <v>7121</v>
      </c>
      <c r="D122" s="46">
        <v>6837.1</v>
      </c>
      <c r="E122" s="46">
        <v>2340.8000000000002</v>
      </c>
      <c r="F122" s="46">
        <v>283.89999999999998</v>
      </c>
    </row>
    <row r="123" spans="1:6" ht="15.75" x14ac:dyDescent="0.25">
      <c r="A123" s="37">
        <f t="shared" ref="A123" si="57">+A122+1</f>
        <v>60</v>
      </c>
      <c r="B123" s="102" t="s">
        <v>2</v>
      </c>
      <c r="C123" s="46">
        <v>0</v>
      </c>
      <c r="D123" s="47"/>
      <c r="E123" s="47"/>
      <c r="F123" s="47"/>
    </row>
    <row r="124" spans="1:6" ht="31.5" x14ac:dyDescent="0.25">
      <c r="A124" s="37">
        <v>60</v>
      </c>
      <c r="B124" s="35" t="s">
        <v>88</v>
      </c>
      <c r="C124" s="47">
        <v>6759.6</v>
      </c>
      <c r="D124" s="47">
        <v>6498.1</v>
      </c>
      <c r="E124" s="47">
        <v>2340.8000000000002</v>
      </c>
      <c r="F124" s="47">
        <v>261.5</v>
      </c>
    </row>
    <row r="125" spans="1:6" ht="31.5" x14ac:dyDescent="0.25">
      <c r="A125" s="37">
        <f t="shared" ref="A125" si="58">+A124+1</f>
        <v>61</v>
      </c>
      <c r="B125" s="18" t="s">
        <v>89</v>
      </c>
      <c r="C125" s="47">
        <v>361.4</v>
      </c>
      <c r="D125" s="47">
        <v>339</v>
      </c>
      <c r="E125" s="47"/>
      <c r="F125" s="47">
        <v>22.4</v>
      </c>
    </row>
    <row r="126" spans="1:6" ht="15.75" x14ac:dyDescent="0.25">
      <c r="A126" s="37">
        <v>61</v>
      </c>
      <c r="B126" s="20" t="s">
        <v>12</v>
      </c>
      <c r="C126" s="46">
        <v>18323.7</v>
      </c>
      <c r="D126" s="46">
        <v>17979.2</v>
      </c>
      <c r="E126" s="46">
        <v>5727.8</v>
      </c>
      <c r="F126" s="46">
        <v>344.5</v>
      </c>
    </row>
    <row r="127" spans="1:6" ht="15.75" x14ac:dyDescent="0.25">
      <c r="A127" s="37">
        <f t="shared" ref="A127" si="59">+A126+1</f>
        <v>62</v>
      </c>
      <c r="B127" s="20" t="s">
        <v>90</v>
      </c>
      <c r="C127" s="46">
        <v>15879.2</v>
      </c>
      <c r="D127" s="46">
        <v>15696.8</v>
      </c>
      <c r="E127" s="46">
        <v>4407.8</v>
      </c>
      <c r="F127" s="46">
        <v>182.4</v>
      </c>
    </row>
    <row r="128" spans="1:6" ht="15.75" x14ac:dyDescent="0.25">
      <c r="A128" s="37">
        <v>62</v>
      </c>
      <c r="B128" s="102" t="s">
        <v>2</v>
      </c>
      <c r="C128" s="46">
        <v>0</v>
      </c>
      <c r="D128" s="47"/>
      <c r="E128" s="47"/>
      <c r="F128" s="47"/>
    </row>
    <row r="129" spans="1:6" ht="31.5" x14ac:dyDescent="0.25">
      <c r="A129" s="37">
        <f t="shared" ref="A129" si="60">+A128+1</f>
        <v>63</v>
      </c>
      <c r="B129" s="35" t="s">
        <v>76</v>
      </c>
      <c r="C129" s="47">
        <v>9054.2000000000007</v>
      </c>
      <c r="D129" s="47">
        <v>8909.7999999999993</v>
      </c>
      <c r="E129" s="47">
        <v>2695.1</v>
      </c>
      <c r="F129" s="47">
        <v>144.4</v>
      </c>
    </row>
    <row r="130" spans="1:6" ht="31.5" x14ac:dyDescent="0.25">
      <c r="A130" s="37">
        <v>63</v>
      </c>
      <c r="B130" s="38" t="s">
        <v>94</v>
      </c>
      <c r="C130" s="47">
        <v>648.4</v>
      </c>
      <c r="D130" s="47">
        <v>639.5</v>
      </c>
      <c r="E130" s="47">
        <v>122.4</v>
      </c>
      <c r="F130" s="47">
        <v>8.9</v>
      </c>
    </row>
    <row r="131" spans="1:6" ht="47.25" x14ac:dyDescent="0.25">
      <c r="A131" s="37">
        <f t="shared" ref="A131" si="61">+A130+1</f>
        <v>64</v>
      </c>
      <c r="B131" s="18" t="s">
        <v>95</v>
      </c>
      <c r="C131" s="47">
        <v>1150</v>
      </c>
      <c r="D131" s="47">
        <v>1127</v>
      </c>
      <c r="E131" s="47"/>
      <c r="F131" s="47">
        <v>23</v>
      </c>
    </row>
    <row r="132" spans="1:6" ht="31.5" x14ac:dyDescent="0.25">
      <c r="A132" s="37">
        <v>64</v>
      </c>
      <c r="B132" s="18" t="s">
        <v>185</v>
      </c>
      <c r="C132" s="47">
        <v>505.1</v>
      </c>
      <c r="D132" s="47">
        <v>499</v>
      </c>
      <c r="E132" s="47">
        <v>35.4</v>
      </c>
      <c r="F132" s="47">
        <v>6.1</v>
      </c>
    </row>
    <row r="133" spans="1:6" ht="63" x14ac:dyDescent="0.25">
      <c r="A133" s="37">
        <f t="shared" ref="A133" si="62">+A132+1</f>
        <v>65</v>
      </c>
      <c r="B133" s="38" t="s">
        <v>91</v>
      </c>
      <c r="C133" s="47">
        <v>4276.1000000000004</v>
      </c>
      <c r="D133" s="47">
        <v>4276.1000000000004</v>
      </c>
      <c r="E133" s="47">
        <v>1378</v>
      </c>
      <c r="F133" s="47">
        <v>0</v>
      </c>
    </row>
    <row r="134" spans="1:6" ht="15.75" x14ac:dyDescent="0.25">
      <c r="A134" s="37">
        <v>65</v>
      </c>
      <c r="B134" s="102" t="s">
        <v>2</v>
      </c>
      <c r="C134" s="46">
        <v>0</v>
      </c>
      <c r="D134" s="47"/>
      <c r="E134" s="47"/>
      <c r="F134" s="47"/>
    </row>
    <row r="135" spans="1:6" ht="15.75" x14ac:dyDescent="0.25">
      <c r="A135" s="37">
        <f t="shared" ref="A135" si="63">+A134+1</f>
        <v>66</v>
      </c>
      <c r="B135" s="18" t="s">
        <v>30</v>
      </c>
      <c r="C135" s="47">
        <v>2788.2</v>
      </c>
      <c r="D135" s="47">
        <v>2788.2</v>
      </c>
      <c r="E135" s="47">
        <v>1378</v>
      </c>
      <c r="F135" s="47"/>
    </row>
    <row r="136" spans="1:6" ht="31.5" x14ac:dyDescent="0.25">
      <c r="A136" s="37">
        <v>66</v>
      </c>
      <c r="B136" s="18" t="s">
        <v>92</v>
      </c>
      <c r="C136" s="47">
        <v>727.7</v>
      </c>
      <c r="D136" s="47">
        <v>727.7</v>
      </c>
      <c r="E136" s="47"/>
      <c r="F136" s="47"/>
    </row>
    <row r="137" spans="1:6" ht="15.75" x14ac:dyDescent="0.25">
      <c r="A137" s="37">
        <f t="shared" ref="A137" si="64">+A136+1</f>
        <v>67</v>
      </c>
      <c r="B137" s="18" t="s">
        <v>32</v>
      </c>
      <c r="C137" s="47">
        <v>469.2</v>
      </c>
      <c r="D137" s="47">
        <v>469.2</v>
      </c>
      <c r="E137" s="47"/>
      <c r="F137" s="47"/>
    </row>
    <row r="138" spans="1:6" ht="31.5" x14ac:dyDescent="0.25">
      <c r="A138" s="37">
        <v>67</v>
      </c>
      <c r="B138" s="18" t="s">
        <v>222</v>
      </c>
      <c r="C138" s="47">
        <v>238.4</v>
      </c>
      <c r="D138" s="47">
        <v>238.4</v>
      </c>
      <c r="E138" s="47"/>
      <c r="F138" s="47"/>
    </row>
    <row r="139" spans="1:6" ht="15.75" x14ac:dyDescent="0.25">
      <c r="A139" s="37">
        <f t="shared" ref="A139" si="65">+A138+1</f>
        <v>68</v>
      </c>
      <c r="B139" s="38" t="s">
        <v>224</v>
      </c>
      <c r="C139" s="47">
        <v>52.6</v>
      </c>
      <c r="D139" s="47">
        <v>52.6</v>
      </c>
      <c r="E139" s="47"/>
      <c r="F139" s="47"/>
    </row>
    <row r="140" spans="1:6" ht="47.25" x14ac:dyDescent="0.25">
      <c r="A140" s="37">
        <v>68</v>
      </c>
      <c r="B140" s="38" t="s">
        <v>93</v>
      </c>
      <c r="C140" s="47">
        <v>245.4</v>
      </c>
      <c r="D140" s="47">
        <v>245.4</v>
      </c>
      <c r="E140" s="47">
        <v>176.9</v>
      </c>
      <c r="F140" s="47"/>
    </row>
    <row r="141" spans="1:6" ht="15.75" x14ac:dyDescent="0.25">
      <c r="A141" s="37">
        <f t="shared" ref="A141" si="66">+A140+1</f>
        <v>69</v>
      </c>
      <c r="B141" s="20" t="s">
        <v>96</v>
      </c>
      <c r="C141" s="46">
        <v>2318.6</v>
      </c>
      <c r="D141" s="46">
        <v>2156.5</v>
      </c>
      <c r="E141" s="46">
        <v>1302.3</v>
      </c>
      <c r="F141" s="46">
        <v>162.1</v>
      </c>
    </row>
    <row r="142" spans="1:6" ht="15.75" x14ac:dyDescent="0.25">
      <c r="A142" s="37">
        <v>69</v>
      </c>
      <c r="B142" s="102" t="s">
        <v>2</v>
      </c>
      <c r="C142" s="46">
        <v>0</v>
      </c>
      <c r="D142" s="47"/>
      <c r="E142" s="47"/>
      <c r="F142" s="47"/>
    </row>
    <row r="143" spans="1:6" ht="31.5" x14ac:dyDescent="0.25">
      <c r="A143" s="37">
        <f t="shared" ref="A143" si="67">+A142+1</f>
        <v>70</v>
      </c>
      <c r="B143" s="18" t="s">
        <v>138</v>
      </c>
      <c r="C143" s="47">
        <v>1574.2</v>
      </c>
      <c r="D143" s="47">
        <v>1460.3</v>
      </c>
      <c r="E143" s="47">
        <v>934.2</v>
      </c>
      <c r="F143" s="47">
        <v>113.9</v>
      </c>
    </row>
    <row r="144" spans="1:6" ht="31.5" x14ac:dyDescent="0.25">
      <c r="A144" s="37">
        <v>70</v>
      </c>
      <c r="B144" s="18" t="s">
        <v>139</v>
      </c>
      <c r="C144" s="47">
        <v>22.5</v>
      </c>
      <c r="D144" s="47">
        <v>22.5</v>
      </c>
      <c r="E144" s="47">
        <v>14.2</v>
      </c>
      <c r="F144" s="47"/>
    </row>
    <row r="145" spans="1:6" ht="31.5" x14ac:dyDescent="0.25">
      <c r="A145" s="37">
        <f t="shared" ref="A145" si="68">+A144+1</f>
        <v>71</v>
      </c>
      <c r="B145" s="18" t="s">
        <v>228</v>
      </c>
      <c r="C145" s="47">
        <v>96.1</v>
      </c>
      <c r="D145" s="47">
        <v>47.9</v>
      </c>
      <c r="E145" s="47">
        <v>3.2</v>
      </c>
      <c r="F145" s="47">
        <v>48.2</v>
      </c>
    </row>
    <row r="146" spans="1:6" ht="31.5" x14ac:dyDescent="0.25">
      <c r="A146" s="37">
        <v>71</v>
      </c>
      <c r="B146" s="18" t="s">
        <v>98</v>
      </c>
      <c r="C146" s="47">
        <v>105</v>
      </c>
      <c r="D146" s="47">
        <v>105</v>
      </c>
      <c r="E146" s="47"/>
      <c r="F146" s="47"/>
    </row>
    <row r="147" spans="1:6" ht="31.5" x14ac:dyDescent="0.25">
      <c r="A147" s="37">
        <f t="shared" ref="A147" si="69">+A146+1</f>
        <v>72</v>
      </c>
      <c r="B147" s="35" t="s">
        <v>99</v>
      </c>
      <c r="C147" s="47">
        <v>27</v>
      </c>
      <c r="D147" s="47">
        <v>27</v>
      </c>
      <c r="E147" s="47"/>
      <c r="F147" s="47"/>
    </row>
    <row r="148" spans="1:6" ht="63" x14ac:dyDescent="0.25">
      <c r="A148" s="37">
        <v>72</v>
      </c>
      <c r="B148" s="38" t="s">
        <v>97</v>
      </c>
      <c r="C148" s="47">
        <v>493.8</v>
      </c>
      <c r="D148" s="47">
        <v>493.8</v>
      </c>
      <c r="E148" s="47">
        <v>350.7</v>
      </c>
      <c r="F148" s="47">
        <v>0</v>
      </c>
    </row>
    <row r="149" spans="1:6" ht="15.75" x14ac:dyDescent="0.25">
      <c r="A149" s="37">
        <f t="shared" ref="A149" si="70">+A148+1</f>
        <v>73</v>
      </c>
      <c r="B149" s="102" t="s">
        <v>2</v>
      </c>
      <c r="C149" s="47"/>
      <c r="D149" s="47"/>
      <c r="E149" s="47"/>
      <c r="F149" s="47"/>
    </row>
    <row r="150" spans="1:6" ht="31.5" x14ac:dyDescent="0.25">
      <c r="A150" s="37">
        <v>73</v>
      </c>
      <c r="B150" s="18" t="s">
        <v>254</v>
      </c>
      <c r="C150" s="47">
        <v>372.6</v>
      </c>
      <c r="D150" s="47">
        <v>372.6</v>
      </c>
      <c r="E150" s="47">
        <v>266.7</v>
      </c>
      <c r="F150" s="47"/>
    </row>
    <row r="151" spans="1:6" ht="47.25" x14ac:dyDescent="0.25">
      <c r="A151" s="37">
        <f t="shared" ref="A151" si="71">+A150+1</f>
        <v>74</v>
      </c>
      <c r="B151" s="18" t="s">
        <v>253</v>
      </c>
      <c r="C151" s="47">
        <v>118.2</v>
      </c>
      <c r="D151" s="47">
        <v>118.2</v>
      </c>
      <c r="E151" s="47">
        <v>82</v>
      </c>
      <c r="F151" s="47"/>
    </row>
    <row r="152" spans="1:6" ht="15.75" x14ac:dyDescent="0.25">
      <c r="A152" s="37">
        <v>74</v>
      </c>
      <c r="B152" s="38" t="s">
        <v>176</v>
      </c>
      <c r="C152" s="47">
        <v>3</v>
      </c>
      <c r="D152" s="47">
        <v>3</v>
      </c>
      <c r="E152" s="47">
        <v>2</v>
      </c>
      <c r="F152" s="47"/>
    </row>
    <row r="153" spans="1:6" ht="31.5" x14ac:dyDescent="0.25">
      <c r="A153" s="37">
        <f t="shared" ref="A153" si="72">+A152+1</f>
        <v>75</v>
      </c>
      <c r="B153" s="35" t="s">
        <v>221</v>
      </c>
      <c r="C153" s="46">
        <v>125.9</v>
      </c>
      <c r="D153" s="46">
        <v>125.9</v>
      </c>
      <c r="E153" s="46">
        <v>17.7</v>
      </c>
      <c r="F153" s="46"/>
    </row>
    <row r="154" spans="1:6" ht="15.75" x14ac:dyDescent="0.25">
      <c r="A154" s="37">
        <v>75</v>
      </c>
      <c r="B154" s="20" t="s">
        <v>100</v>
      </c>
      <c r="C154" s="46">
        <v>166985.1</v>
      </c>
      <c r="D154" s="46">
        <v>140141.29999999999</v>
      </c>
      <c r="E154" s="46">
        <v>63975.5</v>
      </c>
      <c r="F154" s="46">
        <v>26843.8</v>
      </c>
    </row>
    <row r="156" spans="1:6" x14ac:dyDescent="0.2">
      <c r="B156" s="45"/>
      <c r="C156" s="97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Zeros="0" zoomScale="115" zoomScaleNormal="115" workbookViewId="0">
      <selection activeCell="C2" sqref="C2"/>
    </sheetView>
  </sheetViews>
  <sheetFormatPr defaultColWidth="10.140625" defaultRowHeight="12.75" x14ac:dyDescent="0.2"/>
  <cols>
    <col min="1" max="1" width="5.28515625" style="3" customWidth="1"/>
    <col min="2" max="2" width="23" style="3" customWidth="1"/>
    <col min="3" max="3" width="18" style="3" customWidth="1"/>
    <col min="4" max="4" width="13.42578125" style="3" customWidth="1"/>
    <col min="5" max="5" width="12.7109375" style="3" customWidth="1"/>
    <col min="6" max="7" width="11.140625" style="3" customWidth="1"/>
    <col min="8" max="217" width="10.140625" style="3"/>
    <col min="218" max="218" width="5.28515625" style="3" customWidth="1"/>
    <col min="219" max="219" width="23" style="3" customWidth="1"/>
    <col min="220" max="220" width="18" style="3" customWidth="1"/>
    <col min="221" max="221" width="12" style="3" customWidth="1"/>
    <col min="222" max="222" width="11" style="3" customWidth="1"/>
    <col min="223" max="223" width="10.85546875" style="3" customWidth="1"/>
    <col min="224" max="224" width="9.42578125" style="3" customWidth="1"/>
    <col min="225" max="473" width="10.140625" style="3"/>
    <col min="474" max="474" width="5.28515625" style="3" customWidth="1"/>
    <col min="475" max="475" width="23" style="3" customWidth="1"/>
    <col min="476" max="476" width="18" style="3" customWidth="1"/>
    <col min="477" max="477" width="12" style="3" customWidth="1"/>
    <col min="478" max="478" width="11" style="3" customWidth="1"/>
    <col min="479" max="479" width="10.85546875" style="3" customWidth="1"/>
    <col min="480" max="480" width="9.42578125" style="3" customWidth="1"/>
    <col min="481" max="729" width="10.140625" style="3"/>
    <col min="730" max="730" width="5.28515625" style="3" customWidth="1"/>
    <col min="731" max="731" width="23" style="3" customWidth="1"/>
    <col min="732" max="732" width="18" style="3" customWidth="1"/>
    <col min="733" max="733" width="12" style="3" customWidth="1"/>
    <col min="734" max="734" width="11" style="3" customWidth="1"/>
    <col min="735" max="735" width="10.85546875" style="3" customWidth="1"/>
    <col min="736" max="736" width="9.42578125" style="3" customWidth="1"/>
    <col min="737" max="985" width="10.140625" style="3"/>
    <col min="986" max="986" width="5.28515625" style="3" customWidth="1"/>
    <col min="987" max="987" width="23" style="3" customWidth="1"/>
    <col min="988" max="988" width="18" style="3" customWidth="1"/>
    <col min="989" max="989" width="12" style="3" customWidth="1"/>
    <col min="990" max="990" width="11" style="3" customWidth="1"/>
    <col min="991" max="991" width="10.85546875" style="3" customWidth="1"/>
    <col min="992" max="992" width="9.42578125" style="3" customWidth="1"/>
    <col min="993" max="1241" width="10.140625" style="3"/>
    <col min="1242" max="1242" width="5.28515625" style="3" customWidth="1"/>
    <col min="1243" max="1243" width="23" style="3" customWidth="1"/>
    <col min="1244" max="1244" width="18" style="3" customWidth="1"/>
    <col min="1245" max="1245" width="12" style="3" customWidth="1"/>
    <col min="1246" max="1246" width="11" style="3" customWidth="1"/>
    <col min="1247" max="1247" width="10.85546875" style="3" customWidth="1"/>
    <col min="1248" max="1248" width="9.42578125" style="3" customWidth="1"/>
    <col min="1249" max="1497" width="10.140625" style="3"/>
    <col min="1498" max="1498" width="5.28515625" style="3" customWidth="1"/>
    <col min="1499" max="1499" width="23" style="3" customWidth="1"/>
    <col min="1500" max="1500" width="18" style="3" customWidth="1"/>
    <col min="1501" max="1501" width="12" style="3" customWidth="1"/>
    <col min="1502" max="1502" width="11" style="3" customWidth="1"/>
    <col min="1503" max="1503" width="10.85546875" style="3" customWidth="1"/>
    <col min="1504" max="1504" width="9.42578125" style="3" customWidth="1"/>
    <col min="1505" max="1753" width="10.140625" style="3"/>
    <col min="1754" max="1754" width="5.28515625" style="3" customWidth="1"/>
    <col min="1755" max="1755" width="23" style="3" customWidth="1"/>
    <col min="1756" max="1756" width="18" style="3" customWidth="1"/>
    <col min="1757" max="1757" width="12" style="3" customWidth="1"/>
    <col min="1758" max="1758" width="11" style="3" customWidth="1"/>
    <col min="1759" max="1759" width="10.85546875" style="3" customWidth="1"/>
    <col min="1760" max="1760" width="9.42578125" style="3" customWidth="1"/>
    <col min="1761" max="2009" width="10.140625" style="3"/>
    <col min="2010" max="2010" width="5.28515625" style="3" customWidth="1"/>
    <col min="2011" max="2011" width="23" style="3" customWidth="1"/>
    <col min="2012" max="2012" width="18" style="3" customWidth="1"/>
    <col min="2013" max="2013" width="12" style="3" customWidth="1"/>
    <col min="2014" max="2014" width="11" style="3" customWidth="1"/>
    <col min="2015" max="2015" width="10.85546875" style="3" customWidth="1"/>
    <col min="2016" max="2016" width="9.42578125" style="3" customWidth="1"/>
    <col min="2017" max="2265" width="10.140625" style="3"/>
    <col min="2266" max="2266" width="5.28515625" style="3" customWidth="1"/>
    <col min="2267" max="2267" width="23" style="3" customWidth="1"/>
    <col min="2268" max="2268" width="18" style="3" customWidth="1"/>
    <col min="2269" max="2269" width="12" style="3" customWidth="1"/>
    <col min="2270" max="2270" width="11" style="3" customWidth="1"/>
    <col min="2271" max="2271" width="10.85546875" style="3" customWidth="1"/>
    <col min="2272" max="2272" width="9.42578125" style="3" customWidth="1"/>
    <col min="2273" max="2521" width="10.140625" style="3"/>
    <col min="2522" max="2522" width="5.28515625" style="3" customWidth="1"/>
    <col min="2523" max="2523" width="23" style="3" customWidth="1"/>
    <col min="2524" max="2524" width="18" style="3" customWidth="1"/>
    <col min="2525" max="2525" width="12" style="3" customWidth="1"/>
    <col min="2526" max="2526" width="11" style="3" customWidth="1"/>
    <col min="2527" max="2527" width="10.85546875" style="3" customWidth="1"/>
    <col min="2528" max="2528" width="9.42578125" style="3" customWidth="1"/>
    <col min="2529" max="2777" width="10.140625" style="3"/>
    <col min="2778" max="2778" width="5.28515625" style="3" customWidth="1"/>
    <col min="2779" max="2779" width="23" style="3" customWidth="1"/>
    <col min="2780" max="2780" width="18" style="3" customWidth="1"/>
    <col min="2781" max="2781" width="12" style="3" customWidth="1"/>
    <col min="2782" max="2782" width="11" style="3" customWidth="1"/>
    <col min="2783" max="2783" width="10.85546875" style="3" customWidth="1"/>
    <col min="2784" max="2784" width="9.42578125" style="3" customWidth="1"/>
    <col min="2785" max="3033" width="10.140625" style="3"/>
    <col min="3034" max="3034" width="5.28515625" style="3" customWidth="1"/>
    <col min="3035" max="3035" width="23" style="3" customWidth="1"/>
    <col min="3036" max="3036" width="18" style="3" customWidth="1"/>
    <col min="3037" max="3037" width="12" style="3" customWidth="1"/>
    <col min="3038" max="3038" width="11" style="3" customWidth="1"/>
    <col min="3039" max="3039" width="10.85546875" style="3" customWidth="1"/>
    <col min="3040" max="3040" width="9.42578125" style="3" customWidth="1"/>
    <col min="3041" max="3289" width="10.140625" style="3"/>
    <col min="3290" max="3290" width="5.28515625" style="3" customWidth="1"/>
    <col min="3291" max="3291" width="23" style="3" customWidth="1"/>
    <col min="3292" max="3292" width="18" style="3" customWidth="1"/>
    <col min="3293" max="3293" width="12" style="3" customWidth="1"/>
    <col min="3294" max="3294" width="11" style="3" customWidth="1"/>
    <col min="3295" max="3295" width="10.85546875" style="3" customWidth="1"/>
    <col min="3296" max="3296" width="9.42578125" style="3" customWidth="1"/>
    <col min="3297" max="3545" width="10.140625" style="3"/>
    <col min="3546" max="3546" width="5.28515625" style="3" customWidth="1"/>
    <col min="3547" max="3547" width="23" style="3" customWidth="1"/>
    <col min="3548" max="3548" width="18" style="3" customWidth="1"/>
    <col min="3549" max="3549" width="12" style="3" customWidth="1"/>
    <col min="3550" max="3550" width="11" style="3" customWidth="1"/>
    <col min="3551" max="3551" width="10.85546875" style="3" customWidth="1"/>
    <col min="3552" max="3552" width="9.42578125" style="3" customWidth="1"/>
    <col min="3553" max="3801" width="10.140625" style="3"/>
    <col min="3802" max="3802" width="5.28515625" style="3" customWidth="1"/>
    <col min="3803" max="3803" width="23" style="3" customWidth="1"/>
    <col min="3804" max="3804" width="18" style="3" customWidth="1"/>
    <col min="3805" max="3805" width="12" style="3" customWidth="1"/>
    <col min="3806" max="3806" width="11" style="3" customWidth="1"/>
    <col min="3807" max="3807" width="10.85546875" style="3" customWidth="1"/>
    <col min="3808" max="3808" width="9.42578125" style="3" customWidth="1"/>
    <col min="3809" max="4057" width="10.140625" style="3"/>
    <col min="4058" max="4058" width="5.28515625" style="3" customWidth="1"/>
    <col min="4059" max="4059" width="23" style="3" customWidth="1"/>
    <col min="4060" max="4060" width="18" style="3" customWidth="1"/>
    <col min="4061" max="4061" width="12" style="3" customWidth="1"/>
    <col min="4062" max="4062" width="11" style="3" customWidth="1"/>
    <col min="4063" max="4063" width="10.85546875" style="3" customWidth="1"/>
    <col min="4064" max="4064" width="9.42578125" style="3" customWidth="1"/>
    <col min="4065" max="4313" width="10.140625" style="3"/>
    <col min="4314" max="4314" width="5.28515625" style="3" customWidth="1"/>
    <col min="4315" max="4315" width="23" style="3" customWidth="1"/>
    <col min="4316" max="4316" width="18" style="3" customWidth="1"/>
    <col min="4317" max="4317" width="12" style="3" customWidth="1"/>
    <col min="4318" max="4318" width="11" style="3" customWidth="1"/>
    <col min="4319" max="4319" width="10.85546875" style="3" customWidth="1"/>
    <col min="4320" max="4320" width="9.42578125" style="3" customWidth="1"/>
    <col min="4321" max="4569" width="10.140625" style="3"/>
    <col min="4570" max="4570" width="5.28515625" style="3" customWidth="1"/>
    <col min="4571" max="4571" width="23" style="3" customWidth="1"/>
    <col min="4572" max="4572" width="18" style="3" customWidth="1"/>
    <col min="4573" max="4573" width="12" style="3" customWidth="1"/>
    <col min="4574" max="4574" width="11" style="3" customWidth="1"/>
    <col min="4575" max="4575" width="10.85546875" style="3" customWidth="1"/>
    <col min="4576" max="4576" width="9.42578125" style="3" customWidth="1"/>
    <col min="4577" max="4825" width="10.140625" style="3"/>
    <col min="4826" max="4826" width="5.28515625" style="3" customWidth="1"/>
    <col min="4827" max="4827" width="23" style="3" customWidth="1"/>
    <col min="4828" max="4828" width="18" style="3" customWidth="1"/>
    <col min="4829" max="4829" width="12" style="3" customWidth="1"/>
    <col min="4830" max="4830" width="11" style="3" customWidth="1"/>
    <col min="4831" max="4831" width="10.85546875" style="3" customWidth="1"/>
    <col min="4832" max="4832" width="9.42578125" style="3" customWidth="1"/>
    <col min="4833" max="5081" width="10.140625" style="3"/>
    <col min="5082" max="5082" width="5.28515625" style="3" customWidth="1"/>
    <col min="5083" max="5083" width="23" style="3" customWidth="1"/>
    <col min="5084" max="5084" width="18" style="3" customWidth="1"/>
    <col min="5085" max="5085" width="12" style="3" customWidth="1"/>
    <col min="5086" max="5086" width="11" style="3" customWidth="1"/>
    <col min="5087" max="5087" width="10.85546875" style="3" customWidth="1"/>
    <col min="5088" max="5088" width="9.42578125" style="3" customWidth="1"/>
    <col min="5089" max="5337" width="10.140625" style="3"/>
    <col min="5338" max="5338" width="5.28515625" style="3" customWidth="1"/>
    <col min="5339" max="5339" width="23" style="3" customWidth="1"/>
    <col min="5340" max="5340" width="18" style="3" customWidth="1"/>
    <col min="5341" max="5341" width="12" style="3" customWidth="1"/>
    <col min="5342" max="5342" width="11" style="3" customWidth="1"/>
    <col min="5343" max="5343" width="10.85546875" style="3" customWidth="1"/>
    <col min="5344" max="5344" width="9.42578125" style="3" customWidth="1"/>
    <col min="5345" max="5593" width="10.140625" style="3"/>
    <col min="5594" max="5594" width="5.28515625" style="3" customWidth="1"/>
    <col min="5595" max="5595" width="23" style="3" customWidth="1"/>
    <col min="5596" max="5596" width="18" style="3" customWidth="1"/>
    <col min="5597" max="5597" width="12" style="3" customWidth="1"/>
    <col min="5598" max="5598" width="11" style="3" customWidth="1"/>
    <col min="5599" max="5599" width="10.85546875" style="3" customWidth="1"/>
    <col min="5600" max="5600" width="9.42578125" style="3" customWidth="1"/>
    <col min="5601" max="5849" width="10.140625" style="3"/>
    <col min="5850" max="5850" width="5.28515625" style="3" customWidth="1"/>
    <col min="5851" max="5851" width="23" style="3" customWidth="1"/>
    <col min="5852" max="5852" width="18" style="3" customWidth="1"/>
    <col min="5853" max="5853" width="12" style="3" customWidth="1"/>
    <col min="5854" max="5854" width="11" style="3" customWidth="1"/>
    <col min="5855" max="5855" width="10.85546875" style="3" customWidth="1"/>
    <col min="5856" max="5856" width="9.42578125" style="3" customWidth="1"/>
    <col min="5857" max="6105" width="10.140625" style="3"/>
    <col min="6106" max="6106" width="5.28515625" style="3" customWidth="1"/>
    <col min="6107" max="6107" width="23" style="3" customWidth="1"/>
    <col min="6108" max="6108" width="18" style="3" customWidth="1"/>
    <col min="6109" max="6109" width="12" style="3" customWidth="1"/>
    <col min="6110" max="6110" width="11" style="3" customWidth="1"/>
    <col min="6111" max="6111" width="10.85546875" style="3" customWidth="1"/>
    <col min="6112" max="6112" width="9.42578125" style="3" customWidth="1"/>
    <col min="6113" max="6361" width="10.140625" style="3"/>
    <col min="6362" max="6362" width="5.28515625" style="3" customWidth="1"/>
    <col min="6363" max="6363" width="23" style="3" customWidth="1"/>
    <col min="6364" max="6364" width="18" style="3" customWidth="1"/>
    <col min="6365" max="6365" width="12" style="3" customWidth="1"/>
    <col min="6366" max="6366" width="11" style="3" customWidth="1"/>
    <col min="6367" max="6367" width="10.85546875" style="3" customWidth="1"/>
    <col min="6368" max="6368" width="9.42578125" style="3" customWidth="1"/>
    <col min="6369" max="6617" width="10.140625" style="3"/>
    <col min="6618" max="6618" width="5.28515625" style="3" customWidth="1"/>
    <col min="6619" max="6619" width="23" style="3" customWidth="1"/>
    <col min="6620" max="6620" width="18" style="3" customWidth="1"/>
    <col min="6621" max="6621" width="12" style="3" customWidth="1"/>
    <col min="6622" max="6622" width="11" style="3" customWidth="1"/>
    <col min="6623" max="6623" width="10.85546875" style="3" customWidth="1"/>
    <col min="6624" max="6624" width="9.42578125" style="3" customWidth="1"/>
    <col min="6625" max="6873" width="10.140625" style="3"/>
    <col min="6874" max="6874" width="5.28515625" style="3" customWidth="1"/>
    <col min="6875" max="6875" width="23" style="3" customWidth="1"/>
    <col min="6876" max="6876" width="18" style="3" customWidth="1"/>
    <col min="6877" max="6877" width="12" style="3" customWidth="1"/>
    <col min="6878" max="6878" width="11" style="3" customWidth="1"/>
    <col min="6879" max="6879" width="10.85546875" style="3" customWidth="1"/>
    <col min="6880" max="6880" width="9.42578125" style="3" customWidth="1"/>
    <col min="6881" max="7129" width="10.140625" style="3"/>
    <col min="7130" max="7130" width="5.28515625" style="3" customWidth="1"/>
    <col min="7131" max="7131" width="23" style="3" customWidth="1"/>
    <col min="7132" max="7132" width="18" style="3" customWidth="1"/>
    <col min="7133" max="7133" width="12" style="3" customWidth="1"/>
    <col min="7134" max="7134" width="11" style="3" customWidth="1"/>
    <col min="7135" max="7135" width="10.85546875" style="3" customWidth="1"/>
    <col min="7136" max="7136" width="9.42578125" style="3" customWidth="1"/>
    <col min="7137" max="7385" width="10.140625" style="3"/>
    <col min="7386" max="7386" width="5.28515625" style="3" customWidth="1"/>
    <col min="7387" max="7387" width="23" style="3" customWidth="1"/>
    <col min="7388" max="7388" width="18" style="3" customWidth="1"/>
    <col min="7389" max="7389" width="12" style="3" customWidth="1"/>
    <col min="7390" max="7390" width="11" style="3" customWidth="1"/>
    <col min="7391" max="7391" width="10.85546875" style="3" customWidth="1"/>
    <col min="7392" max="7392" width="9.42578125" style="3" customWidth="1"/>
    <col min="7393" max="7641" width="10.140625" style="3"/>
    <col min="7642" max="7642" width="5.28515625" style="3" customWidth="1"/>
    <col min="7643" max="7643" width="23" style="3" customWidth="1"/>
    <col min="7644" max="7644" width="18" style="3" customWidth="1"/>
    <col min="7645" max="7645" width="12" style="3" customWidth="1"/>
    <col min="7646" max="7646" width="11" style="3" customWidth="1"/>
    <col min="7647" max="7647" width="10.85546875" style="3" customWidth="1"/>
    <col min="7648" max="7648" width="9.42578125" style="3" customWidth="1"/>
    <col min="7649" max="7897" width="10.140625" style="3"/>
    <col min="7898" max="7898" width="5.28515625" style="3" customWidth="1"/>
    <col min="7899" max="7899" width="23" style="3" customWidth="1"/>
    <col min="7900" max="7900" width="18" style="3" customWidth="1"/>
    <col min="7901" max="7901" width="12" style="3" customWidth="1"/>
    <col min="7902" max="7902" width="11" style="3" customWidth="1"/>
    <col min="7903" max="7903" width="10.85546875" style="3" customWidth="1"/>
    <col min="7904" max="7904" width="9.42578125" style="3" customWidth="1"/>
    <col min="7905" max="8153" width="10.140625" style="3"/>
    <col min="8154" max="8154" width="5.28515625" style="3" customWidth="1"/>
    <col min="8155" max="8155" width="23" style="3" customWidth="1"/>
    <col min="8156" max="8156" width="18" style="3" customWidth="1"/>
    <col min="8157" max="8157" width="12" style="3" customWidth="1"/>
    <col min="8158" max="8158" width="11" style="3" customWidth="1"/>
    <col min="8159" max="8159" width="10.85546875" style="3" customWidth="1"/>
    <col min="8160" max="8160" width="9.42578125" style="3" customWidth="1"/>
    <col min="8161" max="8409" width="10.140625" style="3"/>
    <col min="8410" max="8410" width="5.28515625" style="3" customWidth="1"/>
    <col min="8411" max="8411" width="23" style="3" customWidth="1"/>
    <col min="8412" max="8412" width="18" style="3" customWidth="1"/>
    <col min="8413" max="8413" width="12" style="3" customWidth="1"/>
    <col min="8414" max="8414" width="11" style="3" customWidth="1"/>
    <col min="8415" max="8415" width="10.85546875" style="3" customWidth="1"/>
    <col min="8416" max="8416" width="9.42578125" style="3" customWidth="1"/>
    <col min="8417" max="8665" width="10.140625" style="3"/>
    <col min="8666" max="8666" width="5.28515625" style="3" customWidth="1"/>
    <col min="8667" max="8667" width="23" style="3" customWidth="1"/>
    <col min="8668" max="8668" width="18" style="3" customWidth="1"/>
    <col min="8669" max="8669" width="12" style="3" customWidth="1"/>
    <col min="8670" max="8670" width="11" style="3" customWidth="1"/>
    <col min="8671" max="8671" width="10.85546875" style="3" customWidth="1"/>
    <col min="8672" max="8672" width="9.42578125" style="3" customWidth="1"/>
    <col min="8673" max="8921" width="10.140625" style="3"/>
    <col min="8922" max="8922" width="5.28515625" style="3" customWidth="1"/>
    <col min="8923" max="8923" width="23" style="3" customWidth="1"/>
    <col min="8924" max="8924" width="18" style="3" customWidth="1"/>
    <col min="8925" max="8925" width="12" style="3" customWidth="1"/>
    <col min="8926" max="8926" width="11" style="3" customWidth="1"/>
    <col min="8927" max="8927" width="10.85546875" style="3" customWidth="1"/>
    <col min="8928" max="8928" width="9.42578125" style="3" customWidth="1"/>
    <col min="8929" max="9177" width="10.140625" style="3"/>
    <col min="9178" max="9178" width="5.28515625" style="3" customWidth="1"/>
    <col min="9179" max="9179" width="23" style="3" customWidth="1"/>
    <col min="9180" max="9180" width="18" style="3" customWidth="1"/>
    <col min="9181" max="9181" width="12" style="3" customWidth="1"/>
    <col min="9182" max="9182" width="11" style="3" customWidth="1"/>
    <col min="9183" max="9183" width="10.85546875" style="3" customWidth="1"/>
    <col min="9184" max="9184" width="9.42578125" style="3" customWidth="1"/>
    <col min="9185" max="9433" width="10.140625" style="3"/>
    <col min="9434" max="9434" width="5.28515625" style="3" customWidth="1"/>
    <col min="9435" max="9435" width="23" style="3" customWidth="1"/>
    <col min="9436" max="9436" width="18" style="3" customWidth="1"/>
    <col min="9437" max="9437" width="12" style="3" customWidth="1"/>
    <col min="9438" max="9438" width="11" style="3" customWidth="1"/>
    <col min="9439" max="9439" width="10.85546875" style="3" customWidth="1"/>
    <col min="9440" max="9440" width="9.42578125" style="3" customWidth="1"/>
    <col min="9441" max="9689" width="10.140625" style="3"/>
    <col min="9690" max="9690" width="5.28515625" style="3" customWidth="1"/>
    <col min="9691" max="9691" width="23" style="3" customWidth="1"/>
    <col min="9692" max="9692" width="18" style="3" customWidth="1"/>
    <col min="9693" max="9693" width="12" style="3" customWidth="1"/>
    <col min="9694" max="9694" width="11" style="3" customWidth="1"/>
    <col min="9695" max="9695" width="10.85546875" style="3" customWidth="1"/>
    <col min="9696" max="9696" width="9.42578125" style="3" customWidth="1"/>
    <col min="9697" max="9945" width="10.140625" style="3"/>
    <col min="9946" max="9946" width="5.28515625" style="3" customWidth="1"/>
    <col min="9947" max="9947" width="23" style="3" customWidth="1"/>
    <col min="9948" max="9948" width="18" style="3" customWidth="1"/>
    <col min="9949" max="9949" width="12" style="3" customWidth="1"/>
    <col min="9950" max="9950" width="11" style="3" customWidth="1"/>
    <col min="9951" max="9951" width="10.85546875" style="3" customWidth="1"/>
    <col min="9952" max="9952" width="9.42578125" style="3" customWidth="1"/>
    <col min="9953" max="10201" width="10.140625" style="3"/>
    <col min="10202" max="10202" width="5.28515625" style="3" customWidth="1"/>
    <col min="10203" max="10203" width="23" style="3" customWidth="1"/>
    <col min="10204" max="10204" width="18" style="3" customWidth="1"/>
    <col min="10205" max="10205" width="12" style="3" customWidth="1"/>
    <col min="10206" max="10206" width="11" style="3" customWidth="1"/>
    <col min="10207" max="10207" width="10.85546875" style="3" customWidth="1"/>
    <col min="10208" max="10208" width="9.42578125" style="3" customWidth="1"/>
    <col min="10209" max="10457" width="10.140625" style="3"/>
    <col min="10458" max="10458" width="5.28515625" style="3" customWidth="1"/>
    <col min="10459" max="10459" width="23" style="3" customWidth="1"/>
    <col min="10460" max="10460" width="18" style="3" customWidth="1"/>
    <col min="10461" max="10461" width="12" style="3" customWidth="1"/>
    <col min="10462" max="10462" width="11" style="3" customWidth="1"/>
    <col min="10463" max="10463" width="10.85546875" style="3" customWidth="1"/>
    <col min="10464" max="10464" width="9.42578125" style="3" customWidth="1"/>
    <col min="10465" max="10713" width="10.140625" style="3"/>
    <col min="10714" max="10714" width="5.28515625" style="3" customWidth="1"/>
    <col min="10715" max="10715" width="23" style="3" customWidth="1"/>
    <col min="10716" max="10716" width="18" style="3" customWidth="1"/>
    <col min="10717" max="10717" width="12" style="3" customWidth="1"/>
    <col min="10718" max="10718" width="11" style="3" customWidth="1"/>
    <col min="10719" max="10719" width="10.85546875" style="3" customWidth="1"/>
    <col min="10720" max="10720" width="9.42578125" style="3" customWidth="1"/>
    <col min="10721" max="10969" width="10.140625" style="3"/>
    <col min="10970" max="10970" width="5.28515625" style="3" customWidth="1"/>
    <col min="10971" max="10971" width="23" style="3" customWidth="1"/>
    <col min="10972" max="10972" width="18" style="3" customWidth="1"/>
    <col min="10973" max="10973" width="12" style="3" customWidth="1"/>
    <col min="10974" max="10974" width="11" style="3" customWidth="1"/>
    <col min="10975" max="10975" width="10.85546875" style="3" customWidth="1"/>
    <col min="10976" max="10976" width="9.42578125" style="3" customWidth="1"/>
    <col min="10977" max="11225" width="10.140625" style="3"/>
    <col min="11226" max="11226" width="5.28515625" style="3" customWidth="1"/>
    <col min="11227" max="11227" width="23" style="3" customWidth="1"/>
    <col min="11228" max="11228" width="18" style="3" customWidth="1"/>
    <col min="11229" max="11229" width="12" style="3" customWidth="1"/>
    <col min="11230" max="11230" width="11" style="3" customWidth="1"/>
    <col min="11231" max="11231" width="10.85546875" style="3" customWidth="1"/>
    <col min="11232" max="11232" width="9.42578125" style="3" customWidth="1"/>
    <col min="11233" max="11481" width="10.140625" style="3"/>
    <col min="11482" max="11482" width="5.28515625" style="3" customWidth="1"/>
    <col min="11483" max="11483" width="23" style="3" customWidth="1"/>
    <col min="11484" max="11484" width="18" style="3" customWidth="1"/>
    <col min="11485" max="11485" width="12" style="3" customWidth="1"/>
    <col min="11486" max="11486" width="11" style="3" customWidth="1"/>
    <col min="11487" max="11487" width="10.85546875" style="3" customWidth="1"/>
    <col min="11488" max="11488" width="9.42578125" style="3" customWidth="1"/>
    <col min="11489" max="11737" width="10.140625" style="3"/>
    <col min="11738" max="11738" width="5.28515625" style="3" customWidth="1"/>
    <col min="11739" max="11739" width="23" style="3" customWidth="1"/>
    <col min="11740" max="11740" width="18" style="3" customWidth="1"/>
    <col min="11741" max="11741" width="12" style="3" customWidth="1"/>
    <col min="11742" max="11742" width="11" style="3" customWidth="1"/>
    <col min="11743" max="11743" width="10.85546875" style="3" customWidth="1"/>
    <col min="11744" max="11744" width="9.42578125" style="3" customWidth="1"/>
    <col min="11745" max="11993" width="10.140625" style="3"/>
    <col min="11994" max="11994" width="5.28515625" style="3" customWidth="1"/>
    <col min="11995" max="11995" width="23" style="3" customWidth="1"/>
    <col min="11996" max="11996" width="18" style="3" customWidth="1"/>
    <col min="11997" max="11997" width="12" style="3" customWidth="1"/>
    <col min="11998" max="11998" width="11" style="3" customWidth="1"/>
    <col min="11999" max="11999" width="10.85546875" style="3" customWidth="1"/>
    <col min="12000" max="12000" width="9.42578125" style="3" customWidth="1"/>
    <col min="12001" max="12249" width="10.140625" style="3"/>
    <col min="12250" max="12250" width="5.28515625" style="3" customWidth="1"/>
    <col min="12251" max="12251" width="23" style="3" customWidth="1"/>
    <col min="12252" max="12252" width="18" style="3" customWidth="1"/>
    <col min="12253" max="12253" width="12" style="3" customWidth="1"/>
    <col min="12254" max="12254" width="11" style="3" customWidth="1"/>
    <col min="12255" max="12255" width="10.85546875" style="3" customWidth="1"/>
    <col min="12256" max="12256" width="9.42578125" style="3" customWidth="1"/>
    <col min="12257" max="12505" width="10.140625" style="3"/>
    <col min="12506" max="12506" width="5.28515625" style="3" customWidth="1"/>
    <col min="12507" max="12507" width="23" style="3" customWidth="1"/>
    <col min="12508" max="12508" width="18" style="3" customWidth="1"/>
    <col min="12509" max="12509" width="12" style="3" customWidth="1"/>
    <col min="12510" max="12510" width="11" style="3" customWidth="1"/>
    <col min="12511" max="12511" width="10.85546875" style="3" customWidth="1"/>
    <col min="12512" max="12512" width="9.42578125" style="3" customWidth="1"/>
    <col min="12513" max="12761" width="10.140625" style="3"/>
    <col min="12762" max="12762" width="5.28515625" style="3" customWidth="1"/>
    <col min="12763" max="12763" width="23" style="3" customWidth="1"/>
    <col min="12764" max="12764" width="18" style="3" customWidth="1"/>
    <col min="12765" max="12765" width="12" style="3" customWidth="1"/>
    <col min="12766" max="12766" width="11" style="3" customWidth="1"/>
    <col min="12767" max="12767" width="10.85546875" style="3" customWidth="1"/>
    <col min="12768" max="12768" width="9.42578125" style="3" customWidth="1"/>
    <col min="12769" max="13017" width="10.140625" style="3"/>
    <col min="13018" max="13018" width="5.28515625" style="3" customWidth="1"/>
    <col min="13019" max="13019" width="23" style="3" customWidth="1"/>
    <col min="13020" max="13020" width="18" style="3" customWidth="1"/>
    <col min="13021" max="13021" width="12" style="3" customWidth="1"/>
    <col min="13022" max="13022" width="11" style="3" customWidth="1"/>
    <col min="13023" max="13023" width="10.85546875" style="3" customWidth="1"/>
    <col min="13024" max="13024" width="9.42578125" style="3" customWidth="1"/>
    <col min="13025" max="13273" width="10.140625" style="3"/>
    <col min="13274" max="13274" width="5.28515625" style="3" customWidth="1"/>
    <col min="13275" max="13275" width="23" style="3" customWidth="1"/>
    <col min="13276" max="13276" width="18" style="3" customWidth="1"/>
    <col min="13277" max="13277" width="12" style="3" customWidth="1"/>
    <col min="13278" max="13278" width="11" style="3" customWidth="1"/>
    <col min="13279" max="13279" width="10.85546875" style="3" customWidth="1"/>
    <col min="13280" max="13280" width="9.42578125" style="3" customWidth="1"/>
    <col min="13281" max="13529" width="10.140625" style="3"/>
    <col min="13530" max="13530" width="5.28515625" style="3" customWidth="1"/>
    <col min="13531" max="13531" width="23" style="3" customWidth="1"/>
    <col min="13532" max="13532" width="18" style="3" customWidth="1"/>
    <col min="13533" max="13533" width="12" style="3" customWidth="1"/>
    <col min="13534" max="13534" width="11" style="3" customWidth="1"/>
    <col min="13535" max="13535" width="10.85546875" style="3" customWidth="1"/>
    <col min="13536" max="13536" width="9.42578125" style="3" customWidth="1"/>
    <col min="13537" max="13785" width="10.140625" style="3"/>
    <col min="13786" max="13786" width="5.28515625" style="3" customWidth="1"/>
    <col min="13787" max="13787" width="23" style="3" customWidth="1"/>
    <col min="13788" max="13788" width="18" style="3" customWidth="1"/>
    <col min="13789" max="13789" width="12" style="3" customWidth="1"/>
    <col min="13790" max="13790" width="11" style="3" customWidth="1"/>
    <col min="13791" max="13791" width="10.85546875" style="3" customWidth="1"/>
    <col min="13792" max="13792" width="9.42578125" style="3" customWidth="1"/>
    <col min="13793" max="14041" width="10.140625" style="3"/>
    <col min="14042" max="14042" width="5.28515625" style="3" customWidth="1"/>
    <col min="14043" max="14043" width="23" style="3" customWidth="1"/>
    <col min="14044" max="14044" width="18" style="3" customWidth="1"/>
    <col min="14045" max="14045" width="12" style="3" customWidth="1"/>
    <col min="14046" max="14046" width="11" style="3" customWidth="1"/>
    <col min="14047" max="14047" width="10.85546875" style="3" customWidth="1"/>
    <col min="14048" max="14048" width="9.42578125" style="3" customWidth="1"/>
    <col min="14049" max="14297" width="10.140625" style="3"/>
    <col min="14298" max="14298" width="5.28515625" style="3" customWidth="1"/>
    <col min="14299" max="14299" width="23" style="3" customWidth="1"/>
    <col min="14300" max="14300" width="18" style="3" customWidth="1"/>
    <col min="14301" max="14301" width="12" style="3" customWidth="1"/>
    <col min="14302" max="14302" width="11" style="3" customWidth="1"/>
    <col min="14303" max="14303" width="10.85546875" style="3" customWidth="1"/>
    <col min="14304" max="14304" width="9.42578125" style="3" customWidth="1"/>
    <col min="14305" max="14553" width="10.140625" style="3"/>
    <col min="14554" max="14554" width="5.28515625" style="3" customWidth="1"/>
    <col min="14555" max="14555" width="23" style="3" customWidth="1"/>
    <col min="14556" max="14556" width="18" style="3" customWidth="1"/>
    <col min="14557" max="14557" width="12" style="3" customWidth="1"/>
    <col min="14558" max="14558" width="11" style="3" customWidth="1"/>
    <col min="14559" max="14559" width="10.85546875" style="3" customWidth="1"/>
    <col min="14560" max="14560" width="9.42578125" style="3" customWidth="1"/>
    <col min="14561" max="14809" width="10.140625" style="3"/>
    <col min="14810" max="14810" width="5.28515625" style="3" customWidth="1"/>
    <col min="14811" max="14811" width="23" style="3" customWidth="1"/>
    <col min="14812" max="14812" width="18" style="3" customWidth="1"/>
    <col min="14813" max="14813" width="12" style="3" customWidth="1"/>
    <col min="14814" max="14814" width="11" style="3" customWidth="1"/>
    <col min="14815" max="14815" width="10.85546875" style="3" customWidth="1"/>
    <col min="14816" max="14816" width="9.42578125" style="3" customWidth="1"/>
    <col min="14817" max="15065" width="10.140625" style="3"/>
    <col min="15066" max="15066" width="5.28515625" style="3" customWidth="1"/>
    <col min="15067" max="15067" width="23" style="3" customWidth="1"/>
    <col min="15068" max="15068" width="18" style="3" customWidth="1"/>
    <col min="15069" max="15069" width="12" style="3" customWidth="1"/>
    <col min="15070" max="15070" width="11" style="3" customWidth="1"/>
    <col min="15071" max="15071" width="10.85546875" style="3" customWidth="1"/>
    <col min="15072" max="15072" width="9.42578125" style="3" customWidth="1"/>
    <col min="15073" max="15321" width="10.140625" style="3"/>
    <col min="15322" max="15322" width="5.28515625" style="3" customWidth="1"/>
    <col min="15323" max="15323" width="23" style="3" customWidth="1"/>
    <col min="15324" max="15324" width="18" style="3" customWidth="1"/>
    <col min="15325" max="15325" width="12" style="3" customWidth="1"/>
    <col min="15326" max="15326" width="11" style="3" customWidth="1"/>
    <col min="15327" max="15327" width="10.85546875" style="3" customWidth="1"/>
    <col min="15328" max="15328" width="9.42578125" style="3" customWidth="1"/>
    <col min="15329" max="15577" width="10.140625" style="3"/>
    <col min="15578" max="15578" width="5.28515625" style="3" customWidth="1"/>
    <col min="15579" max="15579" width="23" style="3" customWidth="1"/>
    <col min="15580" max="15580" width="18" style="3" customWidth="1"/>
    <col min="15581" max="15581" width="12" style="3" customWidth="1"/>
    <col min="15582" max="15582" width="11" style="3" customWidth="1"/>
    <col min="15583" max="15583" width="10.85546875" style="3" customWidth="1"/>
    <col min="15584" max="15584" width="9.42578125" style="3" customWidth="1"/>
    <col min="15585" max="15833" width="10.140625" style="3"/>
    <col min="15834" max="15834" width="5.28515625" style="3" customWidth="1"/>
    <col min="15835" max="15835" width="23" style="3" customWidth="1"/>
    <col min="15836" max="15836" width="18" style="3" customWidth="1"/>
    <col min="15837" max="15837" width="12" style="3" customWidth="1"/>
    <col min="15838" max="15838" width="11" style="3" customWidth="1"/>
    <col min="15839" max="15839" width="10.85546875" style="3" customWidth="1"/>
    <col min="15840" max="15840" width="9.42578125" style="3" customWidth="1"/>
    <col min="15841" max="16089" width="10.140625" style="3"/>
    <col min="16090" max="16090" width="5.28515625" style="3" customWidth="1"/>
    <col min="16091" max="16091" width="23" style="3" customWidth="1"/>
    <col min="16092" max="16092" width="18" style="3" customWidth="1"/>
    <col min="16093" max="16093" width="12" style="3" customWidth="1"/>
    <col min="16094" max="16094" width="11" style="3" customWidth="1"/>
    <col min="16095" max="16095" width="10.85546875" style="3" customWidth="1"/>
    <col min="16096" max="16096" width="9.42578125" style="3" customWidth="1"/>
    <col min="16097" max="16384" width="10.140625" style="3"/>
  </cols>
  <sheetData>
    <row r="1" spans="1:7" ht="15.75" x14ac:dyDescent="0.25">
      <c r="A1" s="21"/>
      <c r="B1" s="21"/>
      <c r="C1" s="21" t="s">
        <v>101</v>
      </c>
      <c r="D1" s="21"/>
      <c r="E1" s="21"/>
      <c r="F1" s="21"/>
      <c r="G1" s="21"/>
    </row>
    <row r="2" spans="1:7" ht="15.75" x14ac:dyDescent="0.25">
      <c r="A2" s="21"/>
      <c r="B2" s="21"/>
      <c r="C2" s="21" t="s">
        <v>264</v>
      </c>
      <c r="D2" s="21"/>
      <c r="E2" s="21"/>
      <c r="F2" s="21"/>
      <c r="G2" s="21"/>
    </row>
    <row r="3" spans="1:7" ht="15.75" x14ac:dyDescent="0.25">
      <c r="A3" s="21"/>
      <c r="B3" s="21"/>
      <c r="C3" s="21" t="s">
        <v>102</v>
      </c>
      <c r="D3" s="21"/>
      <c r="E3" s="21"/>
      <c r="F3" s="21"/>
      <c r="G3" s="21"/>
    </row>
    <row r="4" spans="1:7" ht="15.75" x14ac:dyDescent="0.25">
      <c r="A4" s="21"/>
      <c r="B4" s="21"/>
      <c r="C4" s="21"/>
      <c r="D4" s="21"/>
      <c r="E4" s="21"/>
      <c r="F4" s="21"/>
      <c r="G4" s="21"/>
    </row>
    <row r="5" spans="1:7" ht="15.75" customHeight="1" x14ac:dyDescent="0.2">
      <c r="A5" s="136" t="s">
        <v>215</v>
      </c>
      <c r="B5" s="136"/>
      <c r="C5" s="136"/>
      <c r="D5" s="136"/>
      <c r="E5" s="136"/>
      <c r="F5" s="136"/>
      <c r="G5" s="136"/>
    </row>
    <row r="6" spans="1:7" ht="15.75" customHeight="1" x14ac:dyDescent="0.2">
      <c r="A6" s="136"/>
      <c r="B6" s="136"/>
      <c r="C6" s="136"/>
      <c r="D6" s="136"/>
      <c r="E6" s="136"/>
      <c r="F6" s="136"/>
      <c r="G6" s="136"/>
    </row>
    <row r="7" spans="1:7" ht="8.25" customHeight="1" x14ac:dyDescent="0.25">
      <c r="A7" s="107"/>
      <c r="B7" s="107"/>
      <c r="C7" s="107"/>
      <c r="D7" s="21"/>
      <c r="E7" s="21"/>
      <c r="F7" s="21"/>
      <c r="G7" s="21"/>
    </row>
    <row r="8" spans="1:7" ht="15.75" x14ac:dyDescent="0.25">
      <c r="A8" s="21"/>
      <c r="B8" s="54"/>
      <c r="C8" s="21"/>
      <c r="D8" s="51"/>
      <c r="E8" s="51"/>
      <c r="F8" s="51"/>
      <c r="G8" s="51" t="s">
        <v>143</v>
      </c>
    </row>
    <row r="9" spans="1:7" ht="15.75" x14ac:dyDescent="0.25">
      <c r="A9" s="124" t="s">
        <v>0</v>
      </c>
      <c r="B9" s="124" t="s">
        <v>103</v>
      </c>
      <c r="C9" s="124" t="s">
        <v>104</v>
      </c>
      <c r="D9" s="137" t="s">
        <v>100</v>
      </c>
      <c r="E9" s="125" t="s">
        <v>2</v>
      </c>
      <c r="F9" s="125"/>
      <c r="G9" s="125"/>
    </row>
    <row r="10" spans="1:7" ht="15.75" customHeight="1" x14ac:dyDescent="0.25">
      <c r="A10" s="124"/>
      <c r="B10" s="124"/>
      <c r="C10" s="124"/>
      <c r="D10" s="137"/>
      <c r="E10" s="124" t="s">
        <v>44</v>
      </c>
      <c r="F10" s="124"/>
      <c r="G10" s="124" t="s">
        <v>45</v>
      </c>
    </row>
    <row r="11" spans="1:7" ht="47.25" x14ac:dyDescent="0.25">
      <c r="A11" s="124"/>
      <c r="B11" s="124"/>
      <c r="C11" s="124"/>
      <c r="D11" s="137"/>
      <c r="E11" s="35" t="s">
        <v>46</v>
      </c>
      <c r="F11" s="35" t="s">
        <v>47</v>
      </c>
      <c r="G11" s="124"/>
    </row>
    <row r="12" spans="1:7" ht="15.75" x14ac:dyDescent="0.25">
      <c r="A12" s="103">
        <v>1</v>
      </c>
      <c r="B12" s="102">
        <v>2</v>
      </c>
      <c r="C12" s="102">
        <v>3</v>
      </c>
      <c r="D12" s="103">
        <v>4</v>
      </c>
      <c r="E12" s="103">
        <v>5</v>
      </c>
      <c r="F12" s="103">
        <v>6</v>
      </c>
      <c r="G12" s="103">
        <v>7</v>
      </c>
    </row>
    <row r="13" spans="1:7" ht="49.5" customHeight="1" x14ac:dyDescent="0.25">
      <c r="A13" s="127" t="s">
        <v>111</v>
      </c>
      <c r="B13" s="126" t="s">
        <v>112</v>
      </c>
      <c r="C13" s="102" t="s">
        <v>77</v>
      </c>
      <c r="D13" s="63">
        <f>+'1 pr. asignavimai'!C86</f>
        <v>645.20000000000005</v>
      </c>
      <c r="E13" s="63">
        <f>+'1 pr. asignavimai'!D86</f>
        <v>285.60000000000002</v>
      </c>
      <c r="F13" s="63">
        <f>+'1 pr. asignavimai'!E86</f>
        <v>0</v>
      </c>
      <c r="G13" s="63">
        <f>+'1 pr. asignavimai'!F86</f>
        <v>359.6</v>
      </c>
    </row>
    <row r="14" spans="1:7" ht="33.75" customHeight="1" x14ac:dyDescent="0.25">
      <c r="A14" s="127"/>
      <c r="B14" s="126"/>
      <c r="C14" s="102" t="s">
        <v>9</v>
      </c>
      <c r="D14" s="63">
        <f>+'1 pr. asignavimai'!C11</f>
        <v>128</v>
      </c>
      <c r="E14" s="63">
        <f>+'1 pr. asignavimai'!D11</f>
        <v>128</v>
      </c>
      <c r="F14" s="63">
        <f>+'1 pr. asignavimai'!E11</f>
        <v>0</v>
      </c>
      <c r="G14" s="63">
        <f>+'1 pr. asignavimai'!F11</f>
        <v>0</v>
      </c>
    </row>
    <row r="15" spans="1:7" ht="50.25" customHeight="1" x14ac:dyDescent="0.25">
      <c r="A15" s="127"/>
      <c r="B15" s="126"/>
      <c r="C15" s="102" t="s">
        <v>65</v>
      </c>
      <c r="D15" s="63">
        <f>+'1 pr. asignavimai'!C51</f>
        <v>30</v>
      </c>
      <c r="E15" s="63">
        <f>+'1 pr. asignavimai'!D51</f>
        <v>30</v>
      </c>
      <c r="F15" s="63"/>
      <c r="G15" s="63"/>
    </row>
    <row r="16" spans="1:7" ht="33.75" customHeight="1" x14ac:dyDescent="0.25">
      <c r="A16" s="127"/>
      <c r="B16" s="126"/>
      <c r="C16" s="102" t="s">
        <v>10</v>
      </c>
      <c r="D16" s="63">
        <f>+'1 pr. asignavimai'!C91</f>
        <v>200</v>
      </c>
      <c r="E16" s="63">
        <f>+'1 pr. asignavimai'!D91</f>
        <v>130</v>
      </c>
      <c r="F16" s="63">
        <f>+'1 pr. asignavimai'!E91</f>
        <v>0</v>
      </c>
      <c r="G16" s="63">
        <f>+'1 pr. asignavimai'!F91</f>
        <v>70</v>
      </c>
    </row>
    <row r="17" spans="1:7" ht="21" customHeight="1" x14ac:dyDescent="0.25">
      <c r="A17" s="127"/>
      <c r="B17" s="126"/>
      <c r="C17" s="102" t="s">
        <v>113</v>
      </c>
      <c r="D17" s="64">
        <f>SUM(D13:D16)</f>
        <v>1003.2</v>
      </c>
      <c r="E17" s="64">
        <f t="shared" ref="E17:G17" si="0">SUM(E13:E16)</f>
        <v>573.6</v>
      </c>
      <c r="F17" s="64">
        <f t="shared" si="0"/>
        <v>0</v>
      </c>
      <c r="G17" s="64">
        <f t="shared" si="0"/>
        <v>429.6</v>
      </c>
    </row>
    <row r="18" spans="1:7" ht="33.75" customHeight="1" x14ac:dyDescent="0.25">
      <c r="A18" s="133" t="s">
        <v>114</v>
      </c>
      <c r="B18" s="130" t="s">
        <v>115</v>
      </c>
      <c r="C18" s="102" t="s">
        <v>9</v>
      </c>
      <c r="D18" s="63">
        <f>+'1 pr. asignavimai'!C12</f>
        <v>27</v>
      </c>
      <c r="E18" s="63">
        <f>+'1 pr. asignavimai'!D12</f>
        <v>0</v>
      </c>
      <c r="F18" s="63">
        <f>+'1 pr. asignavimai'!E12</f>
        <v>0</v>
      </c>
      <c r="G18" s="63">
        <f>+'1 pr. asignavimai'!F12</f>
        <v>27</v>
      </c>
    </row>
    <row r="19" spans="1:7" ht="49.5" customHeight="1" x14ac:dyDescent="0.25">
      <c r="A19" s="128"/>
      <c r="B19" s="134"/>
      <c r="C19" s="102" t="s">
        <v>65</v>
      </c>
      <c r="D19" s="63">
        <f>+'1 pr. asignavimai'!C52</f>
        <v>2226.1999999999998</v>
      </c>
      <c r="E19" s="63">
        <f>+'1 pr. asignavimai'!D52</f>
        <v>674.5</v>
      </c>
      <c r="F19" s="63">
        <f>+'1 pr. asignavimai'!E52</f>
        <v>1.7</v>
      </c>
      <c r="G19" s="63">
        <f>+'1 pr. asignavimai'!F52</f>
        <v>1551.7</v>
      </c>
    </row>
    <row r="20" spans="1:7" ht="20.25" customHeight="1" x14ac:dyDescent="0.25">
      <c r="A20" s="129"/>
      <c r="B20" s="135"/>
      <c r="C20" s="102" t="s">
        <v>113</v>
      </c>
      <c r="D20" s="64">
        <f>+D18+D19</f>
        <v>2253.1999999999998</v>
      </c>
      <c r="E20" s="64">
        <f t="shared" ref="E20:G20" si="1">+E18+E19</f>
        <v>674.5</v>
      </c>
      <c r="F20" s="64">
        <f t="shared" si="1"/>
        <v>1.7</v>
      </c>
      <c r="G20" s="64">
        <f t="shared" si="1"/>
        <v>1578.7</v>
      </c>
    </row>
    <row r="21" spans="1:7" ht="31.5" x14ac:dyDescent="0.25">
      <c r="A21" s="138" t="s">
        <v>116</v>
      </c>
      <c r="B21" s="126" t="s">
        <v>50</v>
      </c>
      <c r="C21" s="102" t="s">
        <v>9</v>
      </c>
      <c r="D21" s="63">
        <f>+'1 pr. asignavimai'!C13</f>
        <v>9209</v>
      </c>
      <c r="E21" s="63">
        <f>+'1 pr. asignavimai'!D13</f>
        <v>8897.7000000000007</v>
      </c>
      <c r="F21" s="63">
        <f>+'1 pr. asignavimai'!E13</f>
        <v>5111.6000000000004</v>
      </c>
      <c r="G21" s="63">
        <f>+'1 pr. asignavimai'!F13</f>
        <v>311.3</v>
      </c>
    </row>
    <row r="22" spans="1:7" ht="47.25" x14ac:dyDescent="0.25">
      <c r="A22" s="138"/>
      <c r="B22" s="126"/>
      <c r="C22" s="102" t="s">
        <v>65</v>
      </c>
      <c r="D22" s="63">
        <f>+'1 pr. asignavimai'!C56</f>
        <v>194</v>
      </c>
      <c r="E22" s="63">
        <f>+'1 pr. asignavimai'!D56</f>
        <v>194</v>
      </c>
      <c r="F22" s="63">
        <f>+'1 pr. asignavimai'!E56</f>
        <v>0</v>
      </c>
      <c r="G22" s="63">
        <f>+'1 pr. asignavimai'!F56</f>
        <v>0</v>
      </c>
    </row>
    <row r="23" spans="1:7" ht="47.25" x14ac:dyDescent="0.25">
      <c r="A23" s="138"/>
      <c r="B23" s="126"/>
      <c r="C23" s="102" t="s">
        <v>48</v>
      </c>
      <c r="D23" s="63">
        <f>+'1 pr. asignavimai'!C7</f>
        <v>163.69999999999999</v>
      </c>
      <c r="E23" s="63">
        <f>+'1 pr. asignavimai'!D7</f>
        <v>162.69999999999999</v>
      </c>
      <c r="F23" s="63">
        <f>+'1 pr. asignavimai'!E7</f>
        <v>119.8</v>
      </c>
      <c r="G23" s="63">
        <f>+'1 pr. asignavimai'!F7</f>
        <v>1</v>
      </c>
    </row>
    <row r="24" spans="1:7" ht="18" customHeight="1" x14ac:dyDescent="0.25">
      <c r="A24" s="138"/>
      <c r="B24" s="126"/>
      <c r="C24" s="102" t="s">
        <v>113</v>
      </c>
      <c r="D24" s="64">
        <f>SUM(D21:D23)</f>
        <v>9566.7000000000007</v>
      </c>
      <c r="E24" s="64">
        <f t="shared" ref="E24:G24" si="2">SUM(E21:E23)</f>
        <v>9254.4</v>
      </c>
      <c r="F24" s="64">
        <f t="shared" si="2"/>
        <v>5231.3999999999996</v>
      </c>
      <c r="G24" s="64">
        <f t="shared" si="2"/>
        <v>312.3</v>
      </c>
    </row>
    <row r="25" spans="1:7" ht="47.25" x14ac:dyDescent="0.25">
      <c r="A25" s="104" t="s">
        <v>202</v>
      </c>
      <c r="B25" s="105" t="s">
        <v>105</v>
      </c>
      <c r="C25" s="102" t="s">
        <v>65</v>
      </c>
      <c r="D25" s="64">
        <f>+'1 pr. asignavimai'!C62</f>
        <v>454.5</v>
      </c>
      <c r="E25" s="64">
        <f>+'1 pr. asignavimai'!D62</f>
        <v>454.5</v>
      </c>
      <c r="F25" s="64">
        <f>+'1 pr. asignavimai'!E62</f>
        <v>0</v>
      </c>
      <c r="G25" s="64">
        <f>+'1 pr. asignavimai'!F62</f>
        <v>0</v>
      </c>
    </row>
    <row r="26" spans="1:7" ht="34.5" customHeight="1" x14ac:dyDescent="0.25">
      <c r="A26" s="127" t="s">
        <v>117</v>
      </c>
      <c r="B26" s="126" t="s">
        <v>78</v>
      </c>
      <c r="C26" s="102" t="s">
        <v>9</v>
      </c>
      <c r="D26" s="63">
        <f>+'1 pr. asignavimai'!C42</f>
        <v>916.5</v>
      </c>
      <c r="E26" s="63">
        <f>+'1 pr. asignavimai'!D42</f>
        <v>0</v>
      </c>
      <c r="F26" s="63">
        <f>+'1 pr. asignavimai'!E42</f>
        <v>0</v>
      </c>
      <c r="G26" s="63">
        <f>+'1 pr. asignavimai'!F42</f>
        <v>916.5</v>
      </c>
    </row>
    <row r="27" spans="1:7" ht="53.25" customHeight="1" x14ac:dyDescent="0.25">
      <c r="A27" s="127"/>
      <c r="B27" s="126"/>
      <c r="C27" s="102" t="s">
        <v>65</v>
      </c>
      <c r="D27" s="63">
        <f>+'1 pr. asignavimai'!C63</f>
        <v>2799</v>
      </c>
      <c r="E27" s="63">
        <f>+'1 pr. asignavimai'!D63</f>
        <v>49.4</v>
      </c>
      <c r="F27" s="63">
        <f>+'1 pr. asignavimai'!E63</f>
        <v>10.7</v>
      </c>
      <c r="G27" s="63">
        <f>+'1 pr. asignavimai'!F63</f>
        <v>2749.6</v>
      </c>
    </row>
    <row r="28" spans="1:7" ht="31.5" x14ac:dyDescent="0.25">
      <c r="A28" s="127"/>
      <c r="B28" s="126"/>
      <c r="C28" s="102" t="s">
        <v>10</v>
      </c>
      <c r="D28" s="63">
        <f>+'1 pr. asignavimai'!C92</f>
        <v>5193.3999999999996</v>
      </c>
      <c r="E28" s="63">
        <f>+'1 pr. asignavimai'!D92</f>
        <v>5193.3999999999996</v>
      </c>
      <c r="F28" s="63">
        <f>+'1 pr. asignavimai'!E92</f>
        <v>0</v>
      </c>
      <c r="G28" s="63">
        <f>+'1 pr. asignavimai'!F92</f>
        <v>0</v>
      </c>
    </row>
    <row r="29" spans="1:7" ht="21" customHeight="1" x14ac:dyDescent="0.25">
      <c r="A29" s="127"/>
      <c r="B29" s="126"/>
      <c r="C29" s="102" t="s">
        <v>113</v>
      </c>
      <c r="D29" s="64">
        <f>SUM(D26:D28)</f>
        <v>8908.9</v>
      </c>
      <c r="E29" s="64">
        <f t="shared" ref="E29:G29" si="3">SUM(E26:E28)</f>
        <v>5242.8</v>
      </c>
      <c r="F29" s="64">
        <f t="shared" si="3"/>
        <v>10.7</v>
      </c>
      <c r="G29" s="64">
        <f t="shared" si="3"/>
        <v>3666.1</v>
      </c>
    </row>
    <row r="30" spans="1:7" ht="31.5" x14ac:dyDescent="0.25">
      <c r="A30" s="127" t="s">
        <v>118</v>
      </c>
      <c r="B30" s="126" t="s">
        <v>106</v>
      </c>
      <c r="C30" s="102" t="s">
        <v>9</v>
      </c>
      <c r="D30" s="63">
        <f>+'1 pr. asignavimai'!C43</f>
        <v>112.6</v>
      </c>
      <c r="E30" s="63">
        <f>+'1 pr. asignavimai'!D43</f>
        <v>112.6</v>
      </c>
      <c r="F30" s="63">
        <f>+'1 pr. asignavimai'!E43</f>
        <v>0</v>
      </c>
      <c r="G30" s="63">
        <f>+'1 pr. asignavimai'!F43</f>
        <v>0</v>
      </c>
    </row>
    <row r="31" spans="1:7" ht="47.25" x14ac:dyDescent="0.25">
      <c r="A31" s="127"/>
      <c r="B31" s="126"/>
      <c r="C31" s="102" t="s">
        <v>65</v>
      </c>
      <c r="D31" s="63">
        <f>+'1 pr. asignavimai'!C68</f>
        <v>3313.2</v>
      </c>
      <c r="E31" s="63">
        <f>+'1 pr. asignavimai'!D68</f>
        <v>138</v>
      </c>
      <c r="F31" s="63">
        <f>+'1 pr. asignavimai'!E68</f>
        <v>3.8</v>
      </c>
      <c r="G31" s="63">
        <f>+'1 pr. asignavimai'!F68</f>
        <v>3175.2</v>
      </c>
    </row>
    <row r="32" spans="1:7" ht="31.5" x14ac:dyDescent="0.25">
      <c r="A32" s="127"/>
      <c r="B32" s="126"/>
      <c r="C32" s="102" t="s">
        <v>10</v>
      </c>
      <c r="D32" s="63">
        <f>+'1 pr. asignavimai'!C97</f>
        <v>8152.5</v>
      </c>
      <c r="E32" s="63">
        <f>+'1 pr. asignavimai'!D97</f>
        <v>7007.1</v>
      </c>
      <c r="F32" s="63">
        <f>+'1 pr. asignavimai'!E97</f>
        <v>0</v>
      </c>
      <c r="G32" s="63">
        <f>+'1 pr. asignavimai'!F97</f>
        <v>1145.4000000000001</v>
      </c>
    </row>
    <row r="33" spans="1:7" ht="15.75" x14ac:dyDescent="0.25">
      <c r="A33" s="127"/>
      <c r="B33" s="126"/>
      <c r="C33" s="102" t="s">
        <v>113</v>
      </c>
      <c r="D33" s="64">
        <f>SUM(D30:D32)</f>
        <v>11578.3</v>
      </c>
      <c r="E33" s="64">
        <f t="shared" ref="E33:G33" si="4">SUM(E30:E32)</f>
        <v>7257.7</v>
      </c>
      <c r="F33" s="64">
        <f t="shared" si="4"/>
        <v>3.8</v>
      </c>
      <c r="G33" s="64">
        <f t="shared" si="4"/>
        <v>4320.6000000000004</v>
      </c>
    </row>
    <row r="34" spans="1:7" ht="31.5" x14ac:dyDescent="0.25">
      <c r="A34" s="127" t="s">
        <v>119</v>
      </c>
      <c r="B34" s="126" t="s">
        <v>171</v>
      </c>
      <c r="C34" s="102" t="s">
        <v>9</v>
      </c>
      <c r="D34" s="63">
        <f>+'1 pr. asignavimai'!C44</f>
        <v>308.60000000000002</v>
      </c>
      <c r="E34" s="63">
        <f>+'1 pr. asignavimai'!D44</f>
        <v>225.9</v>
      </c>
      <c r="F34" s="63">
        <f>+'1 pr. asignavimai'!E44</f>
        <v>0</v>
      </c>
      <c r="G34" s="63">
        <f>+'1 pr. asignavimai'!F44</f>
        <v>82.7</v>
      </c>
    </row>
    <row r="35" spans="1:7" ht="47.25" x14ac:dyDescent="0.25">
      <c r="A35" s="127"/>
      <c r="B35" s="126"/>
      <c r="C35" s="102" t="s">
        <v>65</v>
      </c>
      <c r="D35" s="63">
        <f>+'1 pr. asignavimai'!C69</f>
        <v>1141.9000000000001</v>
      </c>
      <c r="E35" s="63">
        <f>+'1 pr. asignavimai'!D69</f>
        <v>0</v>
      </c>
      <c r="F35" s="63">
        <f>+'1 pr. asignavimai'!E69</f>
        <v>0</v>
      </c>
      <c r="G35" s="63">
        <f>+'1 pr. asignavimai'!F69</f>
        <v>1141.9000000000001</v>
      </c>
    </row>
    <row r="36" spans="1:7" ht="31.5" x14ac:dyDescent="0.25">
      <c r="A36" s="127"/>
      <c r="B36" s="126"/>
      <c r="C36" s="102" t="s">
        <v>10</v>
      </c>
      <c r="D36" s="63">
        <f>+'1 pr. asignavimai'!C98</f>
        <v>9784.7000000000007</v>
      </c>
      <c r="E36" s="63">
        <f>+'1 pr. asignavimai'!D98</f>
        <v>6520.3</v>
      </c>
      <c r="F36" s="63">
        <f>+'1 pr. asignavimai'!E98</f>
        <v>371.7</v>
      </c>
      <c r="G36" s="63">
        <f>+'1 pr. asignavimai'!F98</f>
        <v>3264.4</v>
      </c>
    </row>
    <row r="37" spans="1:7" ht="15.75" x14ac:dyDescent="0.25">
      <c r="A37" s="127"/>
      <c r="B37" s="126"/>
      <c r="C37" s="102" t="s">
        <v>113</v>
      </c>
      <c r="D37" s="64">
        <f>SUM(D34:D36)</f>
        <v>11235.2</v>
      </c>
      <c r="E37" s="64">
        <f t="shared" ref="E37:G37" si="5">SUM(E34:E36)</f>
        <v>6746.2</v>
      </c>
      <c r="F37" s="64">
        <f t="shared" si="5"/>
        <v>371.7</v>
      </c>
      <c r="G37" s="64">
        <f t="shared" si="5"/>
        <v>4489</v>
      </c>
    </row>
    <row r="38" spans="1:7" ht="47.25" x14ac:dyDescent="0.25">
      <c r="A38" s="127" t="s">
        <v>126</v>
      </c>
      <c r="B38" s="130" t="s">
        <v>181</v>
      </c>
      <c r="C38" s="102" t="s">
        <v>65</v>
      </c>
      <c r="D38" s="63">
        <f>+'1 pr. asignavimai'!C70</f>
        <v>300.7</v>
      </c>
      <c r="E38" s="63">
        <f>+'1 pr. asignavimai'!D70</f>
        <v>127.5</v>
      </c>
      <c r="F38" s="63">
        <f>+'1 pr. asignavimai'!E70</f>
        <v>0.9</v>
      </c>
      <c r="G38" s="63">
        <f>+'1 pr. asignavimai'!F70</f>
        <v>173.2</v>
      </c>
    </row>
    <row r="39" spans="1:7" ht="31.5" x14ac:dyDescent="0.25">
      <c r="A39" s="127"/>
      <c r="B39" s="131"/>
      <c r="C39" s="102" t="s">
        <v>11</v>
      </c>
      <c r="D39" s="63">
        <f>+'1 pr. asignavimai'!C110</f>
        <v>6929.9</v>
      </c>
      <c r="E39" s="63">
        <f>+'1 pr. asignavimai'!D110</f>
        <v>6676.3</v>
      </c>
      <c r="F39" s="63">
        <f>+'1 pr. asignavimai'!E110</f>
        <v>2402.4</v>
      </c>
      <c r="G39" s="63">
        <f>+'1 pr. asignavimai'!F110</f>
        <v>253.6</v>
      </c>
    </row>
    <row r="40" spans="1:7" ht="31.5" x14ac:dyDescent="0.25">
      <c r="A40" s="127"/>
      <c r="B40" s="131"/>
      <c r="C40" s="102" t="s">
        <v>10</v>
      </c>
      <c r="D40" s="63">
        <f>+'1 pr. asignavimai'!C102</f>
        <v>229.4</v>
      </c>
      <c r="E40" s="63">
        <f>+'1 pr. asignavimai'!D102</f>
        <v>205.1</v>
      </c>
      <c r="F40" s="63">
        <f>+'1 pr. asignavimai'!E102</f>
        <v>0</v>
      </c>
      <c r="G40" s="63">
        <f>+'1 pr. asignavimai'!F102</f>
        <v>24.3</v>
      </c>
    </row>
    <row r="41" spans="1:7" ht="15.75" x14ac:dyDescent="0.25">
      <c r="A41" s="127"/>
      <c r="B41" s="132"/>
      <c r="C41" s="102" t="s">
        <v>113</v>
      </c>
      <c r="D41" s="64">
        <f>SUM(D38:D40)</f>
        <v>7460</v>
      </c>
      <c r="E41" s="64">
        <f t="shared" ref="E41:G41" si="6">SUM(E38:E40)</f>
        <v>7008.9</v>
      </c>
      <c r="F41" s="64">
        <f t="shared" si="6"/>
        <v>2403.3000000000002</v>
      </c>
      <c r="G41" s="64">
        <f t="shared" si="6"/>
        <v>451.1</v>
      </c>
    </row>
    <row r="42" spans="1:7" ht="31.5" x14ac:dyDescent="0.25">
      <c r="A42" s="104" t="s">
        <v>120</v>
      </c>
      <c r="B42" s="58" t="s">
        <v>121</v>
      </c>
      <c r="C42" s="102" t="s">
        <v>9</v>
      </c>
      <c r="D42" s="64">
        <f>+'1 pr. asignavimai'!C45</f>
        <v>192.3</v>
      </c>
      <c r="E42" s="64">
        <f>+'1 pr. asignavimai'!D45</f>
        <v>192.3</v>
      </c>
      <c r="F42" s="64">
        <f>+'1 pr. asignavimai'!E45</f>
        <v>2.5</v>
      </c>
      <c r="G42" s="64">
        <f>+'1 pr. asignavimai'!F45</f>
        <v>0</v>
      </c>
    </row>
    <row r="43" spans="1:7" ht="31.5" x14ac:dyDescent="0.25">
      <c r="A43" s="133" t="s">
        <v>122</v>
      </c>
      <c r="B43" s="130" t="s">
        <v>83</v>
      </c>
      <c r="C43" s="102" t="s">
        <v>9</v>
      </c>
      <c r="D43" s="63">
        <f>+'1 pr. asignavimai'!C46</f>
        <v>47.9</v>
      </c>
      <c r="E43" s="63">
        <f>+'1 pr. asignavimai'!D46</f>
        <v>8.9</v>
      </c>
      <c r="F43" s="63">
        <f>+'1 pr. asignavimai'!E46</f>
        <v>0</v>
      </c>
      <c r="G43" s="63">
        <f>+'1 pr. asignavimai'!F46</f>
        <v>39</v>
      </c>
    </row>
    <row r="44" spans="1:7" ht="47.25" x14ac:dyDescent="0.25">
      <c r="A44" s="128"/>
      <c r="B44" s="134"/>
      <c r="C44" s="102" t="s">
        <v>65</v>
      </c>
      <c r="D44" s="63">
        <f>+'1 pr. asignavimai'!C71</f>
        <v>1650.1</v>
      </c>
      <c r="E44" s="63">
        <f>+'1 pr. asignavimai'!D71</f>
        <v>79.8</v>
      </c>
      <c r="F44" s="63">
        <f>+'1 pr. asignavimai'!E71</f>
        <v>2.7</v>
      </c>
      <c r="G44" s="63">
        <f>+'1 pr. asignavimai'!F71</f>
        <v>1570.3</v>
      </c>
    </row>
    <row r="45" spans="1:7" ht="31.5" x14ac:dyDescent="0.25">
      <c r="A45" s="128"/>
      <c r="B45" s="134"/>
      <c r="C45" s="102" t="s">
        <v>10</v>
      </c>
      <c r="D45" s="63">
        <f>+'1 pr. asignavimai'!C103</f>
        <v>6634.3</v>
      </c>
      <c r="E45" s="63">
        <f>+'1 pr. asignavimai'!D103</f>
        <v>4735.5</v>
      </c>
      <c r="F45" s="63">
        <f>+'1 pr. asignavimai'!E103</f>
        <v>0</v>
      </c>
      <c r="G45" s="63">
        <f>+'1 pr. asignavimai'!F103</f>
        <v>1898.8</v>
      </c>
    </row>
    <row r="46" spans="1:7" ht="31.5" x14ac:dyDescent="0.25">
      <c r="A46" s="128"/>
      <c r="B46" s="134"/>
      <c r="C46" s="102" t="s">
        <v>11</v>
      </c>
      <c r="D46" s="63">
        <f>+'1 pr. asignavimai'!C114</f>
        <v>73069.7</v>
      </c>
      <c r="E46" s="63">
        <f>+'1 pr. asignavimai'!D114</f>
        <v>72716.5</v>
      </c>
      <c r="F46" s="63">
        <f>+'1 pr. asignavimai'!E114</f>
        <v>47879.1</v>
      </c>
      <c r="G46" s="63">
        <f>+'1 pr. asignavimai'!F114</f>
        <v>353.2</v>
      </c>
    </row>
    <row r="47" spans="1:7" ht="15.75" x14ac:dyDescent="0.25">
      <c r="A47" s="129"/>
      <c r="B47" s="135"/>
      <c r="C47" s="102" t="s">
        <v>113</v>
      </c>
      <c r="D47" s="64">
        <f>SUM(D43:D46)</f>
        <v>81402</v>
      </c>
      <c r="E47" s="64">
        <f t="shared" ref="E47:G47" si="7">SUM(E43:E46)</f>
        <v>77540.7</v>
      </c>
      <c r="F47" s="64">
        <f t="shared" si="7"/>
        <v>47881.8</v>
      </c>
      <c r="G47" s="64">
        <f t="shared" si="7"/>
        <v>3861.3</v>
      </c>
    </row>
    <row r="48" spans="1:7" ht="31.5" x14ac:dyDescent="0.25">
      <c r="A48" s="133" t="s">
        <v>123</v>
      </c>
      <c r="B48" s="130" t="s">
        <v>87</v>
      </c>
      <c r="C48" s="102" t="s">
        <v>9</v>
      </c>
      <c r="D48" s="63">
        <f>+'1 pr. asignavimai'!C47</f>
        <v>237</v>
      </c>
      <c r="E48" s="63">
        <f>+'1 pr. asignavimai'!D47</f>
        <v>0</v>
      </c>
      <c r="F48" s="63">
        <f>+'1 pr. asignavimai'!E47</f>
        <v>0</v>
      </c>
      <c r="G48" s="63">
        <f>+'1 pr. asignavimai'!F47</f>
        <v>237</v>
      </c>
    </row>
    <row r="49" spans="1:7" ht="47.25" x14ac:dyDescent="0.25">
      <c r="A49" s="128"/>
      <c r="B49" s="134"/>
      <c r="C49" s="102" t="s">
        <v>65</v>
      </c>
      <c r="D49" s="63">
        <f>+'1 pr. asignavimai'!C76</f>
        <v>2456.1999999999998</v>
      </c>
      <c r="E49" s="63">
        <f>+'1 pr. asignavimai'!D76</f>
        <v>0</v>
      </c>
      <c r="F49" s="63">
        <f>+'1 pr. asignavimai'!E76</f>
        <v>0</v>
      </c>
      <c r="G49" s="63">
        <f>+'1 pr. asignavimai'!F76</f>
        <v>2456.1999999999998</v>
      </c>
    </row>
    <row r="50" spans="1:7" ht="31.5" x14ac:dyDescent="0.25">
      <c r="A50" s="128"/>
      <c r="B50" s="134"/>
      <c r="C50" s="102" t="s">
        <v>10</v>
      </c>
      <c r="D50" s="63">
        <f>+'1 pr. asignavimai'!C107</f>
        <v>154.6</v>
      </c>
      <c r="E50" s="63">
        <f>+'1 pr. asignavimai'!D107</f>
        <v>154.6</v>
      </c>
      <c r="F50" s="63">
        <f>+'1 pr. asignavimai'!E107</f>
        <v>0</v>
      </c>
      <c r="G50" s="63">
        <f>+'1 pr. asignavimai'!F107</f>
        <v>0</v>
      </c>
    </row>
    <row r="51" spans="1:7" ht="31.5" x14ac:dyDescent="0.25">
      <c r="A51" s="128"/>
      <c r="B51" s="134"/>
      <c r="C51" s="102" t="s">
        <v>11</v>
      </c>
      <c r="D51" s="63">
        <f>+'1 pr. asignavimai'!C122</f>
        <v>7121</v>
      </c>
      <c r="E51" s="63">
        <f>+'1 pr. asignavimai'!D122</f>
        <v>6837.1</v>
      </c>
      <c r="F51" s="63">
        <f>+'1 pr. asignavimai'!E122</f>
        <v>2340.8000000000002</v>
      </c>
      <c r="G51" s="63">
        <f>+'1 pr. asignavimai'!F122</f>
        <v>283.89999999999998</v>
      </c>
    </row>
    <row r="52" spans="1:7" ht="31.5" x14ac:dyDescent="0.25">
      <c r="A52" s="128"/>
      <c r="B52" s="134"/>
      <c r="C52" s="102" t="s">
        <v>12</v>
      </c>
      <c r="D52" s="63">
        <f>+'1 pr. asignavimai'!C153</f>
        <v>125.9</v>
      </c>
      <c r="E52" s="63">
        <f>+'1 pr. asignavimai'!D153</f>
        <v>125.9</v>
      </c>
      <c r="F52" s="63">
        <f>+'1 pr. asignavimai'!E153</f>
        <v>17.7</v>
      </c>
      <c r="G52" s="63">
        <f>+'1 pr. asignavimai'!F153</f>
        <v>0</v>
      </c>
    </row>
    <row r="53" spans="1:7" ht="15.75" x14ac:dyDescent="0.25">
      <c r="A53" s="129"/>
      <c r="B53" s="135"/>
      <c r="C53" s="102" t="s">
        <v>113</v>
      </c>
      <c r="D53" s="64">
        <f>SUM(D48:D52)</f>
        <v>10094.700000000001</v>
      </c>
      <c r="E53" s="64">
        <f t="shared" ref="E53:G53" si="8">SUM(E48:E52)</f>
        <v>7117.6</v>
      </c>
      <c r="F53" s="64">
        <f t="shared" si="8"/>
        <v>2358.5</v>
      </c>
      <c r="G53" s="64">
        <f t="shared" si="8"/>
        <v>2977.1</v>
      </c>
    </row>
    <row r="54" spans="1:7" ht="34.5" customHeight="1" x14ac:dyDescent="0.25">
      <c r="A54" s="133" t="s">
        <v>124</v>
      </c>
      <c r="B54" s="130" t="s">
        <v>90</v>
      </c>
      <c r="C54" s="102" t="s">
        <v>9</v>
      </c>
      <c r="D54" s="63">
        <f>+'1 pr. asignavimai'!C48</f>
        <v>700</v>
      </c>
      <c r="E54" s="63">
        <f>+'1 pr. asignavimai'!D48</f>
        <v>0</v>
      </c>
      <c r="F54" s="63">
        <f>+'1 pr. asignavimai'!E48</f>
        <v>0</v>
      </c>
      <c r="G54" s="63">
        <f>+'1 pr. asignavimai'!F48</f>
        <v>700</v>
      </c>
    </row>
    <row r="55" spans="1:7" ht="51.75" customHeight="1" x14ac:dyDescent="0.25">
      <c r="A55" s="128"/>
      <c r="B55" s="134"/>
      <c r="C55" s="102" t="s">
        <v>65</v>
      </c>
      <c r="D55" s="63">
        <f>+'1 pr. asignavimai'!C80</f>
        <v>3599.4</v>
      </c>
      <c r="E55" s="63">
        <f>+'1 pr. asignavimai'!D80</f>
        <v>32.299999999999997</v>
      </c>
      <c r="F55" s="63">
        <f>+'1 pr. asignavimai'!E80</f>
        <v>0</v>
      </c>
      <c r="G55" s="63">
        <f>+'1 pr. asignavimai'!F80</f>
        <v>3567.1</v>
      </c>
    </row>
    <row r="56" spans="1:7" ht="36.75" customHeight="1" x14ac:dyDescent="0.25">
      <c r="A56" s="128"/>
      <c r="B56" s="134"/>
      <c r="C56" s="102" t="s">
        <v>10</v>
      </c>
      <c r="D56" s="63">
        <f>+'1 pr. asignavimai'!C108</f>
        <v>165.9</v>
      </c>
      <c r="E56" s="63">
        <f>+'1 pr. asignavimai'!D108</f>
        <v>142.5</v>
      </c>
      <c r="F56" s="63">
        <f>+'1 pr. asignavimai'!E108</f>
        <v>0</v>
      </c>
      <c r="G56" s="63">
        <f>+'1 pr. asignavimai'!F108</f>
        <v>23.4</v>
      </c>
    </row>
    <row r="57" spans="1:7" ht="36" customHeight="1" x14ac:dyDescent="0.25">
      <c r="A57" s="128"/>
      <c r="B57" s="134"/>
      <c r="C57" s="102" t="s">
        <v>12</v>
      </c>
      <c r="D57" s="63">
        <f>+'1 pr. asignavimai'!C127</f>
        <v>15879.2</v>
      </c>
      <c r="E57" s="63">
        <f>+'1 pr. asignavimai'!D127</f>
        <v>15696.8</v>
      </c>
      <c r="F57" s="63">
        <f>+'1 pr. asignavimai'!E127</f>
        <v>4407.8</v>
      </c>
      <c r="G57" s="63">
        <f>+'1 pr. asignavimai'!F127</f>
        <v>182.4</v>
      </c>
    </row>
    <row r="58" spans="1:7" ht="21" customHeight="1" x14ac:dyDescent="0.25">
      <c r="A58" s="129"/>
      <c r="B58" s="135"/>
      <c r="C58" s="102" t="s">
        <v>113</v>
      </c>
      <c r="D58" s="64">
        <f>SUM(D54:D57)</f>
        <v>20344.5</v>
      </c>
      <c r="E58" s="64">
        <f t="shared" ref="E58:G58" si="9">SUM(E54:E57)</f>
        <v>15871.6</v>
      </c>
      <c r="F58" s="64">
        <f t="shared" si="9"/>
        <v>4407.8</v>
      </c>
      <c r="G58" s="64">
        <f t="shared" si="9"/>
        <v>4472.8999999999996</v>
      </c>
    </row>
    <row r="59" spans="1:7" ht="28.5" customHeight="1" x14ac:dyDescent="0.25">
      <c r="A59" s="106"/>
      <c r="B59" s="130" t="s">
        <v>96</v>
      </c>
      <c r="C59" s="102" t="s">
        <v>9</v>
      </c>
      <c r="D59" s="63">
        <f>+'1 pr. asignavimai'!C49</f>
        <v>50</v>
      </c>
      <c r="E59" s="63">
        <f>+'1 pr. asignavimai'!D49</f>
        <v>0</v>
      </c>
      <c r="F59" s="63">
        <f>+'1 pr. asignavimai'!E49</f>
        <v>0</v>
      </c>
      <c r="G59" s="63">
        <f>+'1 pr. asignavimai'!F49</f>
        <v>50</v>
      </c>
    </row>
    <row r="60" spans="1:7" ht="47.25" x14ac:dyDescent="0.25">
      <c r="A60" s="128" t="s">
        <v>199</v>
      </c>
      <c r="B60" s="134"/>
      <c r="C60" s="102" t="s">
        <v>65</v>
      </c>
      <c r="D60" s="63">
        <f>+'1 pr. asignavimai'!C84</f>
        <v>123</v>
      </c>
      <c r="E60" s="63">
        <f>+'1 pr. asignavimai'!D84</f>
        <v>50</v>
      </c>
      <c r="F60" s="63">
        <f>+'1 pr. asignavimai'!E84</f>
        <v>0</v>
      </c>
      <c r="G60" s="63">
        <f>+'1 pr. asignavimai'!F84</f>
        <v>73</v>
      </c>
    </row>
    <row r="61" spans="1:7" ht="31.5" x14ac:dyDescent="0.25">
      <c r="A61" s="128"/>
      <c r="B61" s="134"/>
      <c r="C61" s="102" t="s">
        <v>12</v>
      </c>
      <c r="D61" s="63">
        <f>+'1 pr. asignavimai'!C141</f>
        <v>2318.6</v>
      </c>
      <c r="E61" s="63">
        <f>+'1 pr. asignavimai'!D141</f>
        <v>2156.5</v>
      </c>
      <c r="F61" s="63">
        <f>+'1 pr. asignavimai'!E141</f>
        <v>1302.3</v>
      </c>
      <c r="G61" s="63">
        <f>+'1 pr. asignavimai'!F141</f>
        <v>162.1</v>
      </c>
    </row>
    <row r="62" spans="1:7" ht="15.75" x14ac:dyDescent="0.25">
      <c r="A62" s="129"/>
      <c r="B62" s="135"/>
      <c r="C62" s="102" t="s">
        <v>113</v>
      </c>
      <c r="D62" s="64">
        <f>SUM(D59:D61)</f>
        <v>2491.6</v>
      </c>
      <c r="E62" s="64">
        <f t="shared" ref="E62:G62" si="10">SUM(E59:E61)</f>
        <v>2206.5</v>
      </c>
      <c r="F62" s="64">
        <f t="shared" si="10"/>
        <v>1302.3</v>
      </c>
      <c r="G62" s="64">
        <f t="shared" si="10"/>
        <v>285.10000000000002</v>
      </c>
    </row>
    <row r="63" spans="1:7" ht="15.75" x14ac:dyDescent="0.25">
      <c r="A63" s="103" t="s">
        <v>110</v>
      </c>
      <c r="B63" s="20" t="s">
        <v>125</v>
      </c>
      <c r="C63" s="20"/>
      <c r="D63" s="64">
        <f>+D17+D20+D24+D25+D29+D33+D37+D41+D42+D47+D53+D58+D62</f>
        <v>166985.1</v>
      </c>
      <c r="E63" s="64">
        <f t="shared" ref="E63:G63" si="11">+E17+E20+E24+E25+E29+E33+E37+E41+E42+E47+E53+E58+E62</f>
        <v>140141.29999999999</v>
      </c>
      <c r="F63" s="64">
        <f t="shared" si="11"/>
        <v>63975.5</v>
      </c>
      <c r="G63" s="64">
        <f t="shared" si="11"/>
        <v>26843.8</v>
      </c>
    </row>
    <row r="65" spans="2:3" x14ac:dyDescent="0.2">
      <c r="B65" s="45"/>
      <c r="C65" s="45"/>
    </row>
  </sheetData>
  <mergeCells count="30">
    <mergeCell ref="A13:A17"/>
    <mergeCell ref="B13:B17"/>
    <mergeCell ref="A21:A24"/>
    <mergeCell ref="B21:B24"/>
    <mergeCell ref="A26:A29"/>
    <mergeCell ref="B26:B29"/>
    <mergeCell ref="B18:B20"/>
    <mergeCell ref="A18:A20"/>
    <mergeCell ref="A5:G6"/>
    <mergeCell ref="A9:A11"/>
    <mergeCell ref="B9:B11"/>
    <mergeCell ref="C9:C11"/>
    <mergeCell ref="D9:D11"/>
    <mergeCell ref="E9:G9"/>
    <mergeCell ref="E10:F10"/>
    <mergeCell ref="G10:G11"/>
    <mergeCell ref="A60:A62"/>
    <mergeCell ref="B38:B41"/>
    <mergeCell ref="A54:A58"/>
    <mergeCell ref="B54:B58"/>
    <mergeCell ref="B43:B47"/>
    <mergeCell ref="B48:B53"/>
    <mergeCell ref="B59:B62"/>
    <mergeCell ref="A48:A53"/>
    <mergeCell ref="A43:A47"/>
    <mergeCell ref="B30:B33"/>
    <mergeCell ref="A34:A37"/>
    <mergeCell ref="B34:B37"/>
    <mergeCell ref="A38:A41"/>
    <mergeCell ref="A30:A33"/>
  </mergeCells>
  <pageMargins left="0.9055118110236221" right="0.51181102362204722" top="0.74803149606299213" bottom="0.55118110236220474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showZeros="0" zoomScale="84" zoomScaleNormal="84" workbookViewId="0">
      <pane xSplit="2" ySplit="11" topLeftCell="C105" activePane="bottomRight" state="frozen"/>
      <selection pane="topRight" activeCell="C1" sqref="C1"/>
      <selection pane="bottomLeft" activeCell="A12" sqref="A12"/>
      <selection pane="bottomRight" activeCell="C2" sqref="C2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74"/>
      <c r="B1" s="74"/>
      <c r="C1" s="111" t="s">
        <v>109</v>
      </c>
      <c r="D1" s="74"/>
      <c r="E1" s="74"/>
      <c r="F1" s="74"/>
    </row>
    <row r="2" spans="1:6" ht="15.75" x14ac:dyDescent="0.25">
      <c r="A2" s="74"/>
      <c r="B2" s="74"/>
      <c r="C2" s="112" t="s">
        <v>265</v>
      </c>
      <c r="D2" s="74"/>
      <c r="E2" s="74"/>
      <c r="F2" s="74"/>
    </row>
    <row r="3" spans="1:6" ht="15.75" x14ac:dyDescent="0.25">
      <c r="A3" s="74"/>
      <c r="B3" s="74"/>
      <c r="C3" s="112" t="s">
        <v>128</v>
      </c>
      <c r="D3" s="74"/>
      <c r="E3" s="74"/>
      <c r="F3" s="74"/>
    </row>
    <row r="4" spans="1:6" ht="15.75" x14ac:dyDescent="0.25">
      <c r="A4" s="74"/>
      <c r="B4" s="74"/>
      <c r="C4" s="74"/>
      <c r="D4" s="74"/>
      <c r="E4" s="74"/>
      <c r="F4" s="74"/>
    </row>
    <row r="5" spans="1:6" s="3" customFormat="1" ht="15.75" x14ac:dyDescent="0.25">
      <c r="A5" s="139" t="s">
        <v>207</v>
      </c>
      <c r="B5" s="139"/>
      <c r="C5" s="139"/>
      <c r="D5" s="139"/>
      <c r="E5" s="139"/>
      <c r="F5" s="139"/>
    </row>
    <row r="6" spans="1:6" s="3" customFormat="1" ht="15.75" x14ac:dyDescent="0.25">
      <c r="A6" s="110"/>
      <c r="B6" s="110"/>
      <c r="C6" s="110"/>
      <c r="D6" s="110"/>
      <c r="E6" s="110"/>
      <c r="F6" s="110"/>
    </row>
    <row r="7" spans="1:6" s="87" customFormat="1" ht="15.75" x14ac:dyDescent="0.25">
      <c r="A7" s="84"/>
      <c r="B7" s="85"/>
      <c r="C7" s="88"/>
      <c r="D7" s="88"/>
      <c r="E7" s="88"/>
      <c r="F7" s="86" t="s">
        <v>143</v>
      </c>
    </row>
    <row r="8" spans="1:6" s="3" customFormat="1" ht="15.75" x14ac:dyDescent="0.25">
      <c r="A8" s="123" t="s">
        <v>0</v>
      </c>
      <c r="B8" s="123" t="s">
        <v>174</v>
      </c>
      <c r="C8" s="124" t="s">
        <v>1</v>
      </c>
      <c r="D8" s="125" t="s">
        <v>2</v>
      </c>
      <c r="E8" s="125"/>
      <c r="F8" s="125"/>
    </row>
    <row r="9" spans="1:6" s="3" customFormat="1" ht="15.75" x14ac:dyDescent="0.25">
      <c r="A9" s="123"/>
      <c r="B9" s="123"/>
      <c r="C9" s="124"/>
      <c r="D9" s="124" t="s">
        <v>44</v>
      </c>
      <c r="E9" s="124"/>
      <c r="F9" s="124" t="s">
        <v>45</v>
      </c>
    </row>
    <row r="10" spans="1:6" s="3" customFormat="1" ht="47.25" x14ac:dyDescent="0.25">
      <c r="A10" s="123"/>
      <c r="B10" s="123"/>
      <c r="C10" s="124"/>
      <c r="D10" s="35" t="s">
        <v>46</v>
      </c>
      <c r="E10" s="35" t="s">
        <v>47</v>
      </c>
      <c r="F10" s="124"/>
    </row>
    <row r="11" spans="1:6" s="3" customFormat="1" ht="15.75" x14ac:dyDescent="0.25">
      <c r="A11" s="108">
        <v>1</v>
      </c>
      <c r="B11" s="108">
        <v>2</v>
      </c>
      <c r="C11" s="109">
        <v>3</v>
      </c>
      <c r="D11" s="109">
        <v>4</v>
      </c>
      <c r="E11" s="109">
        <v>5</v>
      </c>
      <c r="F11" s="109">
        <v>6</v>
      </c>
    </row>
    <row r="12" spans="1:6" s="3" customFormat="1" ht="31.5" x14ac:dyDescent="0.25">
      <c r="A12" s="37">
        <v>1</v>
      </c>
      <c r="B12" s="69" t="s">
        <v>147</v>
      </c>
      <c r="C12" s="46">
        <f>+C14+C17+C19+C26</f>
        <v>1598.7</v>
      </c>
      <c r="D12" s="46">
        <f t="shared" ref="D12:F12" si="0">+D14+D17+D19+D26</f>
        <v>1460.9</v>
      </c>
      <c r="E12" s="46">
        <f t="shared" si="0"/>
        <v>120.8</v>
      </c>
      <c r="F12" s="46">
        <f t="shared" si="0"/>
        <v>137.80000000000001</v>
      </c>
    </row>
    <row r="13" spans="1:6" s="3" customFormat="1" ht="15.75" x14ac:dyDescent="0.25">
      <c r="A13" s="37">
        <v>2</v>
      </c>
      <c r="B13" s="109" t="s">
        <v>2</v>
      </c>
      <c r="C13" s="47">
        <f>+D13+F13</f>
        <v>0</v>
      </c>
      <c r="D13" s="47"/>
      <c r="E13" s="47"/>
      <c r="F13" s="47"/>
    </row>
    <row r="14" spans="1:6" s="3" customFormat="1" ht="15.75" x14ac:dyDescent="0.25">
      <c r="A14" s="37">
        <v>3</v>
      </c>
      <c r="B14" s="20" t="s">
        <v>9</v>
      </c>
      <c r="C14" s="46">
        <f>+C15</f>
        <v>43.1</v>
      </c>
      <c r="D14" s="46">
        <f>+D15</f>
        <v>0.1</v>
      </c>
      <c r="E14" s="46">
        <f>+E15</f>
        <v>0</v>
      </c>
      <c r="F14" s="46">
        <f>+F15</f>
        <v>43</v>
      </c>
    </row>
    <row r="15" spans="1:6" s="3" customFormat="1" ht="15.75" x14ac:dyDescent="0.25">
      <c r="A15" s="37">
        <v>4</v>
      </c>
      <c r="B15" s="18" t="s">
        <v>50</v>
      </c>
      <c r="C15" s="47">
        <f>+D15+F15</f>
        <v>43.1</v>
      </c>
      <c r="D15" s="47">
        <v>0.1</v>
      </c>
      <c r="E15" s="47"/>
      <c r="F15" s="47">
        <v>43</v>
      </c>
    </row>
    <row r="16" spans="1:6" s="3" customFormat="1" ht="15.75" x14ac:dyDescent="0.25">
      <c r="A16" s="37">
        <v>5</v>
      </c>
      <c r="B16" s="80" t="s">
        <v>198</v>
      </c>
      <c r="C16" s="47">
        <f>+D16+F16</f>
        <v>41.2</v>
      </c>
      <c r="D16" s="47"/>
      <c r="E16" s="47"/>
      <c r="F16" s="47">
        <v>41.2</v>
      </c>
    </row>
    <row r="17" spans="1:6" s="3" customFormat="1" ht="15.75" x14ac:dyDescent="0.25">
      <c r="A17" s="37">
        <v>6</v>
      </c>
      <c r="B17" s="20" t="s">
        <v>10</v>
      </c>
      <c r="C17" s="46">
        <f>+C18</f>
        <v>3.6</v>
      </c>
      <c r="D17" s="46">
        <f>+D18</f>
        <v>3.6</v>
      </c>
      <c r="E17" s="46">
        <f>+E18</f>
        <v>0</v>
      </c>
      <c r="F17" s="46">
        <f>+F18</f>
        <v>0</v>
      </c>
    </row>
    <row r="18" spans="1:6" s="3" customFormat="1" ht="31.5" x14ac:dyDescent="0.25">
      <c r="A18" s="37">
        <v>7</v>
      </c>
      <c r="B18" s="18" t="s">
        <v>80</v>
      </c>
      <c r="C18" s="47">
        <f>+D18+F18</f>
        <v>3.6</v>
      </c>
      <c r="D18" s="47">
        <v>3.6</v>
      </c>
      <c r="E18" s="47"/>
      <c r="F18" s="47"/>
    </row>
    <row r="19" spans="1:6" s="3" customFormat="1" ht="15.75" x14ac:dyDescent="0.25">
      <c r="A19" s="37">
        <v>8</v>
      </c>
      <c r="B19" s="15" t="s">
        <v>148</v>
      </c>
      <c r="C19" s="46">
        <f>+C20+C22+C24</f>
        <v>706</v>
      </c>
      <c r="D19" s="46">
        <f t="shared" ref="D19:F19" si="1">+D20+D22+D24</f>
        <v>615.6</v>
      </c>
      <c r="E19" s="46">
        <f t="shared" si="1"/>
        <v>120.8</v>
      </c>
      <c r="F19" s="46">
        <f t="shared" si="1"/>
        <v>90.4</v>
      </c>
    </row>
    <row r="20" spans="1:6" s="3" customFormat="1" ht="15.75" x14ac:dyDescent="0.25">
      <c r="A20" s="37">
        <v>9</v>
      </c>
      <c r="B20" s="18" t="s">
        <v>181</v>
      </c>
      <c r="C20" s="47">
        <f>+D20+F20</f>
        <v>61.4</v>
      </c>
      <c r="D20" s="47">
        <f>61.4-5.3</f>
        <v>56.1</v>
      </c>
      <c r="E20" s="47"/>
      <c r="F20" s="47">
        <v>5.3</v>
      </c>
    </row>
    <row r="21" spans="1:6" s="3" customFormat="1" ht="15.75" x14ac:dyDescent="0.25">
      <c r="A21" s="37">
        <v>10</v>
      </c>
      <c r="B21" s="80" t="s">
        <v>198</v>
      </c>
      <c r="C21" s="47">
        <f>+D21+F21</f>
        <v>0.5</v>
      </c>
      <c r="D21" s="47">
        <v>0.5</v>
      </c>
      <c r="E21" s="47"/>
      <c r="F21" s="47"/>
    </row>
    <row r="22" spans="1:6" s="3" customFormat="1" ht="15.75" x14ac:dyDescent="0.25">
      <c r="A22" s="37">
        <v>11</v>
      </c>
      <c r="B22" s="16" t="s">
        <v>72</v>
      </c>
      <c r="C22" s="47">
        <f>+D22+F22</f>
        <v>593.70000000000005</v>
      </c>
      <c r="D22" s="47">
        <f>593.7-85.1</f>
        <v>508.6</v>
      </c>
      <c r="E22" s="47">
        <v>120.8</v>
      </c>
      <c r="F22" s="47">
        <v>85.1</v>
      </c>
    </row>
    <row r="23" spans="1:6" s="3" customFormat="1" ht="15.75" x14ac:dyDescent="0.25">
      <c r="A23" s="37">
        <v>12</v>
      </c>
      <c r="B23" s="80" t="s">
        <v>198</v>
      </c>
      <c r="C23" s="47">
        <f>+D23+F23</f>
        <v>24.1</v>
      </c>
      <c r="D23" s="47">
        <v>24.1</v>
      </c>
      <c r="E23" s="47">
        <v>0.5</v>
      </c>
      <c r="F23" s="47"/>
    </row>
    <row r="24" spans="1:6" s="3" customFormat="1" ht="15.75" x14ac:dyDescent="0.25">
      <c r="A24" s="37">
        <v>13</v>
      </c>
      <c r="B24" s="16" t="s">
        <v>87</v>
      </c>
      <c r="C24" s="47">
        <f>+D24+F24</f>
        <v>50.9</v>
      </c>
      <c r="D24" s="47">
        <v>50.9</v>
      </c>
      <c r="E24" s="47"/>
      <c r="F24" s="47"/>
    </row>
    <row r="25" spans="1:6" s="3" customFormat="1" ht="15.75" x14ac:dyDescent="0.25">
      <c r="A25" s="37">
        <v>14</v>
      </c>
      <c r="B25" s="80" t="s">
        <v>198</v>
      </c>
      <c r="C25" s="47">
        <f>+D25</f>
        <v>4.9000000000000004</v>
      </c>
      <c r="D25" s="47">
        <v>4.9000000000000004</v>
      </c>
      <c r="E25" s="47"/>
      <c r="F25" s="47"/>
    </row>
    <row r="26" spans="1:6" s="3" customFormat="1" ht="15.75" x14ac:dyDescent="0.25">
      <c r="A26" s="37">
        <v>15</v>
      </c>
      <c r="B26" s="15" t="s">
        <v>12</v>
      </c>
      <c r="C26" s="46">
        <f>+C27+C29</f>
        <v>846</v>
      </c>
      <c r="D26" s="46">
        <f>+D27+D29</f>
        <v>841.6</v>
      </c>
      <c r="E26" s="46">
        <f>+E27+E29</f>
        <v>0</v>
      </c>
      <c r="F26" s="46">
        <f>+F27+F29</f>
        <v>4.4000000000000004</v>
      </c>
    </row>
    <row r="27" spans="1:6" s="3" customFormat="1" ht="15.75" x14ac:dyDescent="0.25">
      <c r="A27" s="37">
        <v>16</v>
      </c>
      <c r="B27" s="16" t="s">
        <v>90</v>
      </c>
      <c r="C27" s="47">
        <f>+D27+F27</f>
        <v>841.1</v>
      </c>
      <c r="D27" s="47">
        <f>770.6-2.5+70.5-1.9</f>
        <v>836.7</v>
      </c>
      <c r="E27" s="47"/>
      <c r="F27" s="47">
        <f>2.5+1.9</f>
        <v>4.4000000000000004</v>
      </c>
    </row>
    <row r="28" spans="1:6" s="3" customFormat="1" ht="15.75" x14ac:dyDescent="0.25">
      <c r="A28" s="37">
        <v>17</v>
      </c>
      <c r="B28" s="80" t="s">
        <v>198</v>
      </c>
      <c r="C28" s="47">
        <f>+D28+F28</f>
        <v>42.1</v>
      </c>
      <c r="D28" s="47">
        <v>40.200000000000003</v>
      </c>
      <c r="E28" s="47"/>
      <c r="F28" s="47">
        <v>1.9</v>
      </c>
    </row>
    <row r="29" spans="1:6" s="3" customFormat="1" ht="15.75" x14ac:dyDescent="0.25">
      <c r="A29" s="37">
        <v>18</v>
      </c>
      <c r="B29" s="16" t="s">
        <v>96</v>
      </c>
      <c r="C29" s="47">
        <f>+D29+F29</f>
        <v>4.9000000000000004</v>
      </c>
      <c r="D29" s="47">
        <v>4.9000000000000004</v>
      </c>
      <c r="E29" s="47"/>
      <c r="F29" s="47"/>
    </row>
    <row r="30" spans="1:6" s="3" customFormat="1" ht="15.75" x14ac:dyDescent="0.25">
      <c r="A30" s="37">
        <v>19</v>
      </c>
      <c r="B30" s="80" t="s">
        <v>198</v>
      </c>
      <c r="C30" s="47">
        <f>+D30+F30</f>
        <v>0.2</v>
      </c>
      <c r="D30" s="47">
        <v>0.2</v>
      </c>
      <c r="E30" s="47"/>
      <c r="F30" s="47"/>
    </row>
    <row r="31" spans="1:6" s="3" customFormat="1" ht="31.5" x14ac:dyDescent="0.25">
      <c r="A31" s="37">
        <v>20</v>
      </c>
      <c r="B31" s="69" t="s">
        <v>149</v>
      </c>
      <c r="C31" s="46">
        <f>+C33+C41+C44+C50+C54+C67+C72+C61+C64</f>
        <v>5113.8</v>
      </c>
      <c r="D31" s="46">
        <f t="shared" ref="D31:F31" si="2">+D33+D41+D44+D50+D54+D67+D72+D61+D64</f>
        <v>2070.5</v>
      </c>
      <c r="E31" s="46">
        <f t="shared" si="2"/>
        <v>121.5</v>
      </c>
      <c r="F31" s="46">
        <f t="shared" si="2"/>
        <v>3043.3</v>
      </c>
    </row>
    <row r="32" spans="1:6" s="3" customFormat="1" ht="15.75" x14ac:dyDescent="0.25">
      <c r="A32" s="37">
        <v>21</v>
      </c>
      <c r="B32" s="109" t="s">
        <v>2</v>
      </c>
      <c r="C32" s="47"/>
      <c r="D32" s="47"/>
      <c r="E32" s="47"/>
      <c r="F32" s="47"/>
    </row>
    <row r="33" spans="1:6" s="3" customFormat="1" ht="47.25" x14ac:dyDescent="0.25">
      <c r="A33" s="37">
        <v>22</v>
      </c>
      <c r="B33" s="15" t="s">
        <v>150</v>
      </c>
      <c r="C33" s="46">
        <f>+C35+C37+C39</f>
        <v>189.4</v>
      </c>
      <c r="D33" s="46">
        <f t="shared" ref="D33:F33" si="3">+D35+D37+D39</f>
        <v>61.2</v>
      </c>
      <c r="E33" s="46">
        <f t="shared" si="3"/>
        <v>0</v>
      </c>
      <c r="F33" s="46">
        <f t="shared" si="3"/>
        <v>128.19999999999999</v>
      </c>
    </row>
    <row r="34" spans="1:6" s="3" customFormat="1" ht="15.75" x14ac:dyDescent="0.25">
      <c r="A34" s="37">
        <v>23</v>
      </c>
      <c r="B34" s="71" t="s">
        <v>2</v>
      </c>
      <c r="C34" s="47"/>
      <c r="D34" s="47"/>
      <c r="E34" s="47"/>
      <c r="F34" s="47"/>
    </row>
    <row r="35" spans="1:6" s="3" customFormat="1" ht="15.75" x14ac:dyDescent="0.25">
      <c r="A35" s="37">
        <v>24</v>
      </c>
      <c r="B35" s="15" t="s">
        <v>65</v>
      </c>
      <c r="C35" s="46">
        <f>+C36</f>
        <v>110.6</v>
      </c>
      <c r="D35" s="46">
        <f>+D36</f>
        <v>0</v>
      </c>
      <c r="E35" s="46">
        <f>+E36</f>
        <v>0</v>
      </c>
      <c r="F35" s="46">
        <f>+F36</f>
        <v>110.6</v>
      </c>
    </row>
    <row r="36" spans="1:6" s="3" customFormat="1" ht="15.75" x14ac:dyDescent="0.25">
      <c r="A36" s="37">
        <v>25</v>
      </c>
      <c r="B36" s="16" t="s">
        <v>78</v>
      </c>
      <c r="C36" s="47">
        <f>+D36+F36</f>
        <v>110.6</v>
      </c>
      <c r="D36" s="47"/>
      <c r="E36" s="47"/>
      <c r="F36" s="47">
        <v>110.6</v>
      </c>
    </row>
    <row r="37" spans="1:6" s="3" customFormat="1" ht="15.75" x14ac:dyDescent="0.25">
      <c r="A37" s="37">
        <v>26</v>
      </c>
      <c r="B37" s="20" t="s">
        <v>77</v>
      </c>
      <c r="C37" s="46">
        <f>+C38</f>
        <v>17.600000000000001</v>
      </c>
      <c r="D37" s="46">
        <f t="shared" ref="D37:F37" si="4">+D38</f>
        <v>0</v>
      </c>
      <c r="E37" s="46">
        <f t="shared" si="4"/>
        <v>0</v>
      </c>
      <c r="F37" s="46">
        <f t="shared" si="4"/>
        <v>17.600000000000001</v>
      </c>
    </row>
    <row r="38" spans="1:6" s="3" customFormat="1" ht="15.75" x14ac:dyDescent="0.25">
      <c r="A38" s="37">
        <v>27</v>
      </c>
      <c r="B38" s="16" t="s">
        <v>78</v>
      </c>
      <c r="C38" s="47">
        <f t="shared" ref="C38:C40" si="5">+D38+F38</f>
        <v>17.600000000000001</v>
      </c>
      <c r="D38" s="47"/>
      <c r="E38" s="47"/>
      <c r="F38" s="47">
        <v>17.600000000000001</v>
      </c>
    </row>
    <row r="39" spans="1:6" s="3" customFormat="1" ht="15.75" x14ac:dyDescent="0.25">
      <c r="A39" s="37">
        <v>28</v>
      </c>
      <c r="B39" s="15" t="s">
        <v>10</v>
      </c>
      <c r="C39" s="46">
        <f>+C40</f>
        <v>61.2</v>
      </c>
      <c r="D39" s="46">
        <f t="shared" ref="D39:F39" si="6">+D40</f>
        <v>61.2</v>
      </c>
      <c r="E39" s="46">
        <f t="shared" si="6"/>
        <v>0</v>
      </c>
      <c r="F39" s="46">
        <f t="shared" si="6"/>
        <v>0</v>
      </c>
    </row>
    <row r="40" spans="1:6" s="3" customFormat="1" ht="15.75" x14ac:dyDescent="0.25">
      <c r="A40" s="37">
        <v>29</v>
      </c>
      <c r="B40" s="16" t="s">
        <v>78</v>
      </c>
      <c r="C40" s="47">
        <f t="shared" si="5"/>
        <v>61.2</v>
      </c>
      <c r="D40" s="47">
        <f>60.7+0.5</f>
        <v>61.2</v>
      </c>
      <c r="E40" s="47"/>
      <c r="F40" s="47"/>
    </row>
    <row r="41" spans="1:6" s="3" customFormat="1" ht="47.25" x14ac:dyDescent="0.25">
      <c r="A41" s="37">
        <v>30</v>
      </c>
      <c r="B41" s="20" t="s">
        <v>167</v>
      </c>
      <c r="C41" s="46">
        <f t="shared" ref="C41:F42" si="7">+C42</f>
        <v>16.8</v>
      </c>
      <c r="D41" s="46">
        <f t="shared" si="7"/>
        <v>16.8</v>
      </c>
      <c r="E41" s="46">
        <f t="shared" si="7"/>
        <v>0</v>
      </c>
      <c r="F41" s="46">
        <f t="shared" si="7"/>
        <v>0</v>
      </c>
    </row>
    <row r="42" spans="1:6" s="3" customFormat="1" ht="15.75" x14ac:dyDescent="0.25">
      <c r="A42" s="37">
        <v>31</v>
      </c>
      <c r="B42" s="20" t="s">
        <v>12</v>
      </c>
      <c r="C42" s="46">
        <f t="shared" si="7"/>
        <v>16.8</v>
      </c>
      <c r="D42" s="46">
        <f t="shared" si="7"/>
        <v>16.8</v>
      </c>
      <c r="E42" s="46">
        <f t="shared" si="7"/>
        <v>0</v>
      </c>
      <c r="F42" s="46">
        <f t="shared" si="7"/>
        <v>0</v>
      </c>
    </row>
    <row r="43" spans="1:6" s="3" customFormat="1" ht="15.75" x14ac:dyDescent="0.25">
      <c r="A43" s="37">
        <v>32</v>
      </c>
      <c r="B43" s="18" t="s">
        <v>96</v>
      </c>
      <c r="C43" s="47">
        <f>+D43+F43</f>
        <v>16.8</v>
      </c>
      <c r="D43" s="47">
        <v>16.8</v>
      </c>
      <c r="E43" s="47"/>
      <c r="F43" s="47"/>
    </row>
    <row r="44" spans="1:6" s="3" customFormat="1" ht="63" x14ac:dyDescent="0.25">
      <c r="A44" s="37">
        <v>33</v>
      </c>
      <c r="B44" s="15" t="s">
        <v>151</v>
      </c>
      <c r="C44" s="46">
        <f>+C45+C47</f>
        <v>1222.0999999999999</v>
      </c>
      <c r="D44" s="46">
        <f t="shared" ref="D44:F44" si="8">+D45+D47</f>
        <v>1222.0999999999999</v>
      </c>
      <c r="E44" s="46">
        <f t="shared" si="8"/>
        <v>0</v>
      </c>
      <c r="F44" s="46">
        <f t="shared" si="8"/>
        <v>0</v>
      </c>
    </row>
    <row r="45" spans="1:6" s="3" customFormat="1" ht="15.75" x14ac:dyDescent="0.25">
      <c r="A45" s="37">
        <v>34</v>
      </c>
      <c r="B45" s="15" t="s">
        <v>65</v>
      </c>
      <c r="C45" s="46">
        <f>+C46</f>
        <v>728.1</v>
      </c>
      <c r="D45" s="46">
        <f t="shared" ref="D45:F45" si="9">+D46</f>
        <v>728.1</v>
      </c>
      <c r="E45" s="46">
        <f t="shared" si="9"/>
        <v>0</v>
      </c>
      <c r="F45" s="46">
        <f t="shared" si="9"/>
        <v>0</v>
      </c>
    </row>
    <row r="46" spans="1:6" s="3" customFormat="1" ht="15.75" x14ac:dyDescent="0.25">
      <c r="A46" s="37">
        <v>35</v>
      </c>
      <c r="B46" s="16" t="s">
        <v>78</v>
      </c>
      <c r="C46" s="47">
        <f>+D46+F46</f>
        <v>728.1</v>
      </c>
      <c r="D46" s="47">
        <v>728.1</v>
      </c>
      <c r="E46" s="46"/>
      <c r="F46" s="46"/>
    </row>
    <row r="47" spans="1:6" s="3" customFormat="1" ht="15.75" x14ac:dyDescent="0.25">
      <c r="A47" s="37">
        <v>36</v>
      </c>
      <c r="B47" s="15" t="s">
        <v>10</v>
      </c>
      <c r="C47" s="46">
        <f>+C48</f>
        <v>494</v>
      </c>
      <c r="D47" s="46">
        <f>+D48</f>
        <v>494</v>
      </c>
      <c r="E47" s="46">
        <f>+E48</f>
        <v>0</v>
      </c>
      <c r="F47" s="46">
        <f>+F48</f>
        <v>0</v>
      </c>
    </row>
    <row r="48" spans="1:6" s="3" customFormat="1" ht="15.75" x14ac:dyDescent="0.25">
      <c r="A48" s="37">
        <v>37</v>
      </c>
      <c r="B48" s="16" t="s">
        <v>78</v>
      </c>
      <c r="C48" s="47">
        <f>+D48+F48</f>
        <v>494</v>
      </c>
      <c r="D48" s="47">
        <v>494</v>
      </c>
      <c r="E48" s="47"/>
      <c r="F48" s="47"/>
    </row>
    <row r="49" spans="1:6" s="3" customFormat="1" ht="15.75" x14ac:dyDescent="0.25">
      <c r="A49" s="37">
        <v>38</v>
      </c>
      <c r="B49" s="80" t="s">
        <v>198</v>
      </c>
      <c r="C49" s="47">
        <f>+D49+F49</f>
        <v>490.7</v>
      </c>
      <c r="D49" s="47">
        <v>490.7</v>
      </c>
      <c r="E49" s="47"/>
      <c r="F49" s="47"/>
    </row>
    <row r="50" spans="1:6" s="3" customFormat="1" ht="46.5" customHeight="1" x14ac:dyDescent="0.25">
      <c r="A50" s="37">
        <v>39</v>
      </c>
      <c r="B50" s="15" t="s">
        <v>195</v>
      </c>
      <c r="C50" s="46">
        <f>+C51</f>
        <v>768.9</v>
      </c>
      <c r="D50" s="46">
        <f t="shared" ref="D50:F51" si="10">+D51</f>
        <v>490.8</v>
      </c>
      <c r="E50" s="46">
        <f t="shared" si="10"/>
        <v>0</v>
      </c>
      <c r="F50" s="46">
        <f t="shared" si="10"/>
        <v>278.10000000000002</v>
      </c>
    </row>
    <row r="51" spans="1:6" s="3" customFormat="1" ht="18" customHeight="1" x14ac:dyDescent="0.25">
      <c r="A51" s="37">
        <v>40</v>
      </c>
      <c r="B51" s="15" t="s">
        <v>10</v>
      </c>
      <c r="C51" s="46">
        <f>+C52</f>
        <v>768.9</v>
      </c>
      <c r="D51" s="46">
        <f t="shared" si="10"/>
        <v>490.8</v>
      </c>
      <c r="E51" s="46">
        <f t="shared" si="10"/>
        <v>0</v>
      </c>
      <c r="F51" s="46">
        <f t="shared" si="10"/>
        <v>278.10000000000002</v>
      </c>
    </row>
    <row r="52" spans="1:6" s="3" customFormat="1" ht="31.5" x14ac:dyDescent="0.25">
      <c r="A52" s="37">
        <v>41</v>
      </c>
      <c r="B52" s="16" t="s">
        <v>106</v>
      </c>
      <c r="C52" s="47">
        <f>+D52+F52</f>
        <v>768.9</v>
      </c>
      <c r="D52" s="47">
        <f>316.2+162+8.6+4</f>
        <v>490.8</v>
      </c>
      <c r="E52" s="47"/>
      <c r="F52" s="47">
        <f>199.9+54+24.2</f>
        <v>278.10000000000002</v>
      </c>
    </row>
    <row r="53" spans="1:6" s="3" customFormat="1" ht="15.75" x14ac:dyDescent="0.25">
      <c r="A53" s="37">
        <v>42</v>
      </c>
      <c r="B53" s="80" t="s">
        <v>198</v>
      </c>
      <c r="C53" s="47">
        <f>+D53+F53</f>
        <v>17.3</v>
      </c>
      <c r="D53" s="47">
        <v>17.3</v>
      </c>
      <c r="E53" s="47"/>
      <c r="F53" s="47"/>
    </row>
    <row r="54" spans="1:6" s="3" customFormat="1" ht="31.5" x14ac:dyDescent="0.25">
      <c r="A54" s="37">
        <v>43</v>
      </c>
      <c r="B54" s="20" t="s">
        <v>196</v>
      </c>
      <c r="C54" s="46">
        <f>+C56+C59</f>
        <v>2262.5</v>
      </c>
      <c r="D54" s="46">
        <f t="shared" ref="D54:F54" si="11">+D56+D59</f>
        <v>17.5</v>
      </c>
      <c r="E54" s="46">
        <f t="shared" si="11"/>
        <v>0</v>
      </c>
      <c r="F54" s="46">
        <f t="shared" si="11"/>
        <v>2245</v>
      </c>
    </row>
    <row r="55" spans="1:6" s="3" customFormat="1" ht="15.75" x14ac:dyDescent="0.25">
      <c r="A55" s="37">
        <v>44</v>
      </c>
      <c r="B55" s="71" t="s">
        <v>2</v>
      </c>
      <c r="C55" s="47"/>
      <c r="D55" s="47"/>
      <c r="E55" s="47"/>
      <c r="F55" s="47"/>
    </row>
    <row r="56" spans="1:6" s="3" customFormat="1" ht="15.75" x14ac:dyDescent="0.25">
      <c r="A56" s="37">
        <v>45</v>
      </c>
      <c r="B56" s="15" t="s">
        <v>65</v>
      </c>
      <c r="C56" s="46">
        <f>+C57+C58</f>
        <v>1969.3</v>
      </c>
      <c r="D56" s="46">
        <f t="shared" ref="D56:F56" si="12">+D57+D58</f>
        <v>0</v>
      </c>
      <c r="E56" s="46">
        <f t="shared" si="12"/>
        <v>0</v>
      </c>
      <c r="F56" s="46">
        <f t="shared" si="12"/>
        <v>1969.3</v>
      </c>
    </row>
    <row r="57" spans="1:6" s="3" customFormat="1" ht="31.5" x14ac:dyDescent="0.25">
      <c r="A57" s="37">
        <v>46</v>
      </c>
      <c r="B57" s="16" t="s">
        <v>106</v>
      </c>
      <c r="C57" s="47">
        <f>+D57+F57</f>
        <v>1526.3</v>
      </c>
      <c r="D57" s="47"/>
      <c r="E57" s="47"/>
      <c r="F57" s="47">
        <f>577+1122.7-173.4</f>
        <v>1526.3</v>
      </c>
    </row>
    <row r="58" spans="1:6" s="3" customFormat="1" ht="31.5" x14ac:dyDescent="0.25">
      <c r="A58" s="37">
        <v>47</v>
      </c>
      <c r="B58" s="18" t="s">
        <v>80</v>
      </c>
      <c r="C58" s="47">
        <f>+D58+F58</f>
        <v>443</v>
      </c>
      <c r="D58" s="47"/>
      <c r="E58" s="47"/>
      <c r="F58" s="47">
        <v>443</v>
      </c>
    </row>
    <row r="59" spans="1:6" s="3" customFormat="1" ht="15.75" x14ac:dyDescent="0.25">
      <c r="A59" s="37">
        <v>48</v>
      </c>
      <c r="B59" s="20" t="s">
        <v>77</v>
      </c>
      <c r="C59" s="46">
        <f>+C60</f>
        <v>293.2</v>
      </c>
      <c r="D59" s="46">
        <f>+D60</f>
        <v>17.5</v>
      </c>
      <c r="E59" s="46">
        <f>+E60</f>
        <v>0</v>
      </c>
      <c r="F59" s="46">
        <f>+F60</f>
        <v>275.7</v>
      </c>
    </row>
    <row r="60" spans="1:6" s="3" customFormat="1" ht="15.75" x14ac:dyDescent="0.25">
      <c r="A60" s="37">
        <v>49</v>
      </c>
      <c r="B60" s="16" t="s">
        <v>152</v>
      </c>
      <c r="C60" s="47">
        <f>+D60+F60</f>
        <v>293.2</v>
      </c>
      <c r="D60" s="47">
        <f>18.7+3.8-5</f>
        <v>17.5</v>
      </c>
      <c r="E60" s="47"/>
      <c r="F60" s="47">
        <f>334.1-58.4</f>
        <v>275.7</v>
      </c>
    </row>
    <row r="61" spans="1:6" s="3" customFormat="1" ht="63" x14ac:dyDescent="0.25">
      <c r="A61" s="37">
        <v>50</v>
      </c>
      <c r="B61" s="15" t="s">
        <v>232</v>
      </c>
      <c r="C61" s="46">
        <f>+C62</f>
        <v>31.5</v>
      </c>
      <c r="D61" s="46">
        <f t="shared" ref="D61:F62" si="13">+D62</f>
        <v>31.5</v>
      </c>
      <c r="E61" s="46">
        <f t="shared" si="13"/>
        <v>0</v>
      </c>
      <c r="F61" s="46">
        <f t="shared" si="13"/>
        <v>0</v>
      </c>
    </row>
    <row r="62" spans="1:6" s="3" customFormat="1" ht="15.75" x14ac:dyDescent="0.25">
      <c r="A62" s="37">
        <v>51</v>
      </c>
      <c r="B62" s="15" t="s">
        <v>148</v>
      </c>
      <c r="C62" s="46">
        <f>+C63</f>
        <v>31.5</v>
      </c>
      <c r="D62" s="46">
        <f t="shared" si="13"/>
        <v>31.5</v>
      </c>
      <c r="E62" s="46">
        <f t="shared" si="13"/>
        <v>0</v>
      </c>
      <c r="F62" s="46">
        <f t="shared" si="13"/>
        <v>0</v>
      </c>
    </row>
    <row r="63" spans="1:6" s="3" customFormat="1" ht="15.75" x14ac:dyDescent="0.25">
      <c r="A63" s="37">
        <v>52</v>
      </c>
      <c r="B63" s="18" t="s">
        <v>181</v>
      </c>
      <c r="C63" s="47">
        <f>+D63+F63</f>
        <v>31.5</v>
      </c>
      <c r="D63" s="47">
        <v>31.5</v>
      </c>
      <c r="E63" s="47"/>
      <c r="F63" s="47"/>
    </row>
    <row r="64" spans="1:6" s="17" customFormat="1" ht="63" x14ac:dyDescent="0.25">
      <c r="A64" s="37">
        <v>53</v>
      </c>
      <c r="B64" s="20" t="s">
        <v>258</v>
      </c>
      <c r="C64" s="46">
        <f>+C65</f>
        <v>25.9</v>
      </c>
      <c r="D64" s="46">
        <f t="shared" ref="D64:F65" si="14">+D65</f>
        <v>25.9</v>
      </c>
      <c r="E64" s="46">
        <f t="shared" si="14"/>
        <v>19.8</v>
      </c>
      <c r="F64" s="46">
        <f t="shared" si="14"/>
        <v>0</v>
      </c>
    </row>
    <row r="65" spans="1:6" s="3" customFormat="1" ht="15.75" x14ac:dyDescent="0.25">
      <c r="A65" s="37">
        <v>54</v>
      </c>
      <c r="B65" s="20" t="s">
        <v>9</v>
      </c>
      <c r="C65" s="46">
        <f>+C66</f>
        <v>25.9</v>
      </c>
      <c r="D65" s="46">
        <f t="shared" si="14"/>
        <v>25.9</v>
      </c>
      <c r="E65" s="46">
        <f t="shared" si="14"/>
        <v>19.8</v>
      </c>
      <c r="F65" s="46">
        <f t="shared" si="14"/>
        <v>0</v>
      </c>
    </row>
    <row r="66" spans="1:6" s="3" customFormat="1" ht="15.75" x14ac:dyDescent="0.25">
      <c r="A66" s="37">
        <v>55</v>
      </c>
      <c r="B66" s="18" t="s">
        <v>50</v>
      </c>
      <c r="C66" s="47">
        <f>+D66+F66</f>
        <v>25.9</v>
      </c>
      <c r="D66" s="47">
        <v>25.9</v>
      </c>
      <c r="E66" s="47">
        <v>19.8</v>
      </c>
      <c r="F66" s="47"/>
    </row>
    <row r="67" spans="1:6" s="17" customFormat="1" ht="31.5" x14ac:dyDescent="0.25">
      <c r="A67" s="37">
        <v>56</v>
      </c>
      <c r="B67" s="15" t="s">
        <v>241</v>
      </c>
      <c r="C67" s="46">
        <f>+C68+C70</f>
        <v>234.7</v>
      </c>
      <c r="D67" s="46">
        <f t="shared" ref="D67:F67" si="15">+D68+D70</f>
        <v>204.7</v>
      </c>
      <c r="E67" s="46">
        <f t="shared" si="15"/>
        <v>101.7</v>
      </c>
      <c r="F67" s="46">
        <f t="shared" si="15"/>
        <v>30</v>
      </c>
    </row>
    <row r="68" spans="1:6" s="3" customFormat="1" ht="15.75" x14ac:dyDescent="0.25">
      <c r="A68" s="37">
        <v>57</v>
      </c>
      <c r="B68" s="15" t="s">
        <v>12</v>
      </c>
      <c r="C68" s="46">
        <f>+C69</f>
        <v>200.9</v>
      </c>
      <c r="D68" s="46">
        <f t="shared" ref="D68:F68" si="16">+D69</f>
        <v>200.9</v>
      </c>
      <c r="E68" s="46">
        <f t="shared" si="16"/>
        <v>101.7</v>
      </c>
      <c r="F68" s="46">
        <f t="shared" si="16"/>
        <v>0</v>
      </c>
    </row>
    <row r="69" spans="1:6" s="3" customFormat="1" ht="15.75" x14ac:dyDescent="0.25">
      <c r="A69" s="37">
        <v>58</v>
      </c>
      <c r="B69" s="16" t="s">
        <v>90</v>
      </c>
      <c r="C69" s="47">
        <f>+D69+F69</f>
        <v>200.9</v>
      </c>
      <c r="D69" s="47">
        <f>3.7+197.2</f>
        <v>200.9</v>
      </c>
      <c r="E69" s="47">
        <v>101.7</v>
      </c>
      <c r="F69" s="47"/>
    </row>
    <row r="70" spans="1:6" s="3" customFormat="1" ht="15.75" x14ac:dyDescent="0.25">
      <c r="A70" s="37">
        <v>59</v>
      </c>
      <c r="B70" s="15" t="s">
        <v>65</v>
      </c>
      <c r="C70" s="46">
        <f>+C71</f>
        <v>33.799999999999997</v>
      </c>
      <c r="D70" s="46">
        <f t="shared" ref="D70:F70" si="17">+D71</f>
        <v>3.8</v>
      </c>
      <c r="E70" s="46">
        <f t="shared" si="17"/>
        <v>0</v>
      </c>
      <c r="F70" s="46">
        <f t="shared" si="17"/>
        <v>30</v>
      </c>
    </row>
    <row r="71" spans="1:6" s="3" customFormat="1" ht="15.75" x14ac:dyDescent="0.25">
      <c r="A71" s="37">
        <v>60</v>
      </c>
      <c r="B71" s="16" t="s">
        <v>78</v>
      </c>
      <c r="C71" s="47">
        <f>+D71+F71</f>
        <v>33.799999999999997</v>
      </c>
      <c r="D71" s="47">
        <v>3.8</v>
      </c>
      <c r="E71" s="47"/>
      <c r="F71" s="47">
        <v>30</v>
      </c>
    </row>
    <row r="72" spans="1:6" s="3" customFormat="1" ht="31.5" x14ac:dyDescent="0.25">
      <c r="A72" s="37">
        <v>61</v>
      </c>
      <c r="B72" s="15" t="s">
        <v>233</v>
      </c>
      <c r="C72" s="46">
        <f>+C73</f>
        <v>362</v>
      </c>
      <c r="D72" s="46">
        <f t="shared" ref="D72:F73" si="18">+D73</f>
        <v>0</v>
      </c>
      <c r="E72" s="46">
        <f t="shared" si="18"/>
        <v>0</v>
      </c>
      <c r="F72" s="46">
        <f t="shared" si="18"/>
        <v>362</v>
      </c>
    </row>
    <row r="73" spans="1:6" s="3" customFormat="1" ht="15.75" x14ac:dyDescent="0.25">
      <c r="A73" s="37">
        <v>62</v>
      </c>
      <c r="B73" s="15" t="s">
        <v>65</v>
      </c>
      <c r="C73" s="46">
        <f>+C74</f>
        <v>362</v>
      </c>
      <c r="D73" s="46">
        <f t="shared" si="18"/>
        <v>0</v>
      </c>
      <c r="E73" s="46">
        <f t="shared" si="18"/>
        <v>0</v>
      </c>
      <c r="F73" s="46">
        <f t="shared" si="18"/>
        <v>362</v>
      </c>
    </row>
    <row r="74" spans="1:6" s="3" customFormat="1" ht="15.75" x14ac:dyDescent="0.25">
      <c r="A74" s="37">
        <v>63</v>
      </c>
      <c r="B74" s="16" t="s">
        <v>90</v>
      </c>
      <c r="C74" s="47">
        <f>+F74</f>
        <v>362</v>
      </c>
      <c r="D74" s="47"/>
      <c r="E74" s="47"/>
      <c r="F74" s="47">
        <v>362</v>
      </c>
    </row>
    <row r="75" spans="1:6" s="3" customFormat="1" ht="31.5" x14ac:dyDescent="0.25">
      <c r="A75" s="37">
        <v>64</v>
      </c>
      <c r="B75" s="69" t="s">
        <v>168</v>
      </c>
      <c r="C75" s="46">
        <f>+C76+C84+C94+C96+C110+C114</f>
        <v>14251</v>
      </c>
      <c r="D75" s="46">
        <f>+D76+D84+D94+D96+D110+D114</f>
        <v>3993.3</v>
      </c>
      <c r="E75" s="46">
        <f>+E76+E84+E94+E96+E110+E114</f>
        <v>0</v>
      </c>
      <c r="F75" s="46">
        <f>+F76+F84+F94+F96+F110+F114</f>
        <v>10257.700000000001</v>
      </c>
    </row>
    <row r="76" spans="1:6" s="3" customFormat="1" ht="15.75" x14ac:dyDescent="0.25">
      <c r="A76" s="37">
        <v>65</v>
      </c>
      <c r="B76" s="20" t="s">
        <v>9</v>
      </c>
      <c r="C76" s="46">
        <f>+C79+C83+C81+C77+C82</f>
        <v>3942.9</v>
      </c>
      <c r="D76" s="46">
        <f t="shared" ref="D76:F76" si="19">+D79+D83+D81+D77+D82</f>
        <v>241.6</v>
      </c>
      <c r="E76" s="46">
        <f t="shared" si="19"/>
        <v>0</v>
      </c>
      <c r="F76" s="46">
        <f t="shared" si="19"/>
        <v>3701.3</v>
      </c>
    </row>
    <row r="77" spans="1:6" s="3" customFormat="1" ht="15.75" x14ac:dyDescent="0.25">
      <c r="A77" s="37">
        <v>66</v>
      </c>
      <c r="B77" s="18" t="s">
        <v>152</v>
      </c>
      <c r="C77" s="47">
        <f t="shared" ref="C77:C83" si="20">+D77+F77</f>
        <v>47</v>
      </c>
      <c r="D77" s="47">
        <f>20.2+6.9+19.9</f>
        <v>47</v>
      </c>
      <c r="E77" s="46"/>
      <c r="F77" s="46"/>
    </row>
    <row r="78" spans="1:6" s="3" customFormat="1" ht="15.75" x14ac:dyDescent="0.25">
      <c r="A78" s="37">
        <v>67</v>
      </c>
      <c r="B78" s="78" t="s">
        <v>257</v>
      </c>
      <c r="C78" s="47">
        <f t="shared" si="20"/>
        <v>10.199999999999999</v>
      </c>
      <c r="D78" s="47">
        <v>10.199999999999999</v>
      </c>
      <c r="E78" s="46"/>
      <c r="F78" s="46"/>
    </row>
    <row r="79" spans="1:6" s="3" customFormat="1" ht="15.75" x14ac:dyDescent="0.25">
      <c r="A79" s="37">
        <v>68</v>
      </c>
      <c r="B79" s="18" t="s">
        <v>50</v>
      </c>
      <c r="C79" s="47">
        <f t="shared" si="20"/>
        <v>3688.7</v>
      </c>
      <c r="D79" s="47">
        <v>190.4</v>
      </c>
      <c r="E79" s="47"/>
      <c r="F79" s="47">
        <v>3498.3</v>
      </c>
    </row>
    <row r="80" spans="1:6" s="3" customFormat="1" ht="31.5" x14ac:dyDescent="0.25">
      <c r="A80" s="37">
        <v>69</v>
      </c>
      <c r="B80" s="78" t="s">
        <v>197</v>
      </c>
      <c r="C80" s="47">
        <f t="shared" si="20"/>
        <v>2984.7</v>
      </c>
      <c r="D80" s="47">
        <v>8.4</v>
      </c>
      <c r="E80" s="47"/>
      <c r="F80" s="47">
        <f>2904.2+36.1+36</f>
        <v>2976.3</v>
      </c>
    </row>
    <row r="81" spans="1:6" s="3" customFormat="1" ht="31.5" x14ac:dyDescent="0.25">
      <c r="A81" s="37">
        <v>70</v>
      </c>
      <c r="B81" s="18" t="s">
        <v>106</v>
      </c>
      <c r="C81" s="47">
        <f t="shared" si="20"/>
        <v>93</v>
      </c>
      <c r="D81" s="47"/>
      <c r="E81" s="47"/>
      <c r="F81" s="47">
        <v>93</v>
      </c>
    </row>
    <row r="82" spans="1:6" s="3" customFormat="1" ht="31.5" x14ac:dyDescent="0.25">
      <c r="A82" s="37">
        <v>71</v>
      </c>
      <c r="B82" s="18" t="s">
        <v>80</v>
      </c>
      <c r="C82" s="47">
        <f t="shared" si="20"/>
        <v>110</v>
      </c>
      <c r="D82" s="47"/>
      <c r="E82" s="47"/>
      <c r="F82" s="47">
        <v>110</v>
      </c>
    </row>
    <row r="83" spans="1:6" s="3" customFormat="1" ht="15.75" x14ac:dyDescent="0.25">
      <c r="A83" s="37">
        <v>72</v>
      </c>
      <c r="B83" s="48" t="s">
        <v>231</v>
      </c>
      <c r="C83" s="47">
        <f t="shared" si="20"/>
        <v>4.2</v>
      </c>
      <c r="D83" s="47">
        <v>4.2</v>
      </c>
      <c r="E83" s="47"/>
      <c r="F83" s="47"/>
    </row>
    <row r="84" spans="1:6" s="3" customFormat="1" ht="15.75" x14ac:dyDescent="0.25">
      <c r="A84" s="37">
        <v>73</v>
      </c>
      <c r="B84" s="15" t="s">
        <v>65</v>
      </c>
      <c r="C84" s="46">
        <f>SUM(C85:C93)</f>
        <v>5277.8</v>
      </c>
      <c r="D84" s="46">
        <f>SUM(D85:D93)</f>
        <v>333</v>
      </c>
      <c r="E84" s="46">
        <f>SUM(E85:E93)</f>
        <v>0</v>
      </c>
      <c r="F84" s="46">
        <f>SUM(F85:F93)</f>
        <v>4944.8</v>
      </c>
    </row>
    <row r="85" spans="1:6" s="3" customFormat="1" ht="31.5" x14ac:dyDescent="0.25">
      <c r="A85" s="37">
        <v>74</v>
      </c>
      <c r="B85" s="18" t="s">
        <v>115</v>
      </c>
      <c r="C85" s="47">
        <f t="shared" ref="C85:C92" si="21">+D85+F85</f>
        <v>76.8</v>
      </c>
      <c r="D85" s="47">
        <f>35.8</f>
        <v>35.799999999999997</v>
      </c>
      <c r="E85" s="47"/>
      <c r="F85" s="47">
        <v>41</v>
      </c>
    </row>
    <row r="86" spans="1:6" s="3" customFormat="1" ht="15.75" x14ac:dyDescent="0.25">
      <c r="A86" s="37">
        <v>75</v>
      </c>
      <c r="B86" s="18" t="s">
        <v>105</v>
      </c>
      <c r="C86" s="47">
        <f t="shared" si="21"/>
        <v>143.5</v>
      </c>
      <c r="D86" s="47">
        <v>55.4</v>
      </c>
      <c r="E86" s="47"/>
      <c r="F86" s="47">
        <v>88.1</v>
      </c>
    </row>
    <row r="87" spans="1:6" s="3" customFormat="1" ht="15.75" x14ac:dyDescent="0.25">
      <c r="A87" s="37">
        <v>76</v>
      </c>
      <c r="B87" s="16" t="s">
        <v>78</v>
      </c>
      <c r="C87" s="47">
        <f t="shared" si="21"/>
        <v>543.29999999999995</v>
      </c>
      <c r="D87" s="47"/>
      <c r="E87" s="47"/>
      <c r="F87" s="47">
        <f>399.3+96.4+47.6</f>
        <v>543.29999999999995</v>
      </c>
    </row>
    <row r="88" spans="1:6" s="3" customFormat="1" ht="31.5" x14ac:dyDescent="0.25">
      <c r="A88" s="37">
        <v>77</v>
      </c>
      <c r="B88" s="16" t="s">
        <v>106</v>
      </c>
      <c r="C88" s="47">
        <f t="shared" si="21"/>
        <v>2167.9</v>
      </c>
      <c r="D88" s="47"/>
      <c r="E88" s="47"/>
      <c r="F88" s="47">
        <f>1994.5+173.4</f>
        <v>2167.9</v>
      </c>
    </row>
    <row r="89" spans="1:6" s="3" customFormat="1" ht="15.75" x14ac:dyDescent="0.25">
      <c r="A89" s="37">
        <v>78</v>
      </c>
      <c r="B89" s="18" t="s">
        <v>181</v>
      </c>
      <c r="C89" s="47">
        <f t="shared" si="21"/>
        <v>143.6</v>
      </c>
      <c r="D89" s="47">
        <v>141.80000000000001</v>
      </c>
      <c r="E89" s="47"/>
      <c r="F89" s="47">
        <v>1.8</v>
      </c>
    </row>
    <row r="90" spans="1:6" s="3" customFormat="1" ht="15.75" x14ac:dyDescent="0.25">
      <c r="A90" s="37">
        <v>79</v>
      </c>
      <c r="B90" s="18" t="s">
        <v>72</v>
      </c>
      <c r="C90" s="47">
        <f t="shared" si="21"/>
        <v>236.7</v>
      </c>
      <c r="D90" s="47"/>
      <c r="E90" s="47"/>
      <c r="F90" s="47">
        <v>236.7</v>
      </c>
    </row>
    <row r="91" spans="1:6" s="3" customFormat="1" ht="15.75" x14ac:dyDescent="0.25">
      <c r="A91" s="37">
        <v>80</v>
      </c>
      <c r="B91" s="16" t="s">
        <v>87</v>
      </c>
      <c r="C91" s="47">
        <f t="shared" si="21"/>
        <v>1576.6</v>
      </c>
      <c r="D91" s="47"/>
      <c r="E91" s="47"/>
      <c r="F91" s="47">
        <f>1892.7+33.9-350</f>
        <v>1576.6</v>
      </c>
    </row>
    <row r="92" spans="1:6" s="3" customFormat="1" ht="15.75" x14ac:dyDescent="0.25">
      <c r="A92" s="37">
        <v>81</v>
      </c>
      <c r="B92" s="16" t="s">
        <v>90</v>
      </c>
      <c r="C92" s="47">
        <f t="shared" si="21"/>
        <v>278.60000000000002</v>
      </c>
      <c r="D92" s="47">
        <v>100</v>
      </c>
      <c r="E92" s="47"/>
      <c r="F92" s="47">
        <f>176.2+2.4</f>
        <v>178.6</v>
      </c>
    </row>
    <row r="93" spans="1:6" s="3" customFormat="1" ht="15.75" x14ac:dyDescent="0.25">
      <c r="A93" s="37">
        <v>82</v>
      </c>
      <c r="B93" s="18" t="s">
        <v>96</v>
      </c>
      <c r="C93" s="47">
        <f>+D93+F93</f>
        <v>110.8</v>
      </c>
      <c r="D93" s="47"/>
      <c r="E93" s="47"/>
      <c r="F93" s="47">
        <f>100+4.8+6</f>
        <v>110.8</v>
      </c>
    </row>
    <row r="94" spans="1:6" s="3" customFormat="1" ht="15.75" x14ac:dyDescent="0.25">
      <c r="A94" s="37">
        <v>83</v>
      </c>
      <c r="B94" s="20" t="s">
        <v>77</v>
      </c>
      <c r="C94" s="46">
        <f>+C95</f>
        <v>62.9</v>
      </c>
      <c r="D94" s="46">
        <f t="shared" ref="D94:F94" si="22">+D95</f>
        <v>5</v>
      </c>
      <c r="E94" s="46">
        <f t="shared" si="22"/>
        <v>0</v>
      </c>
      <c r="F94" s="46">
        <f t="shared" si="22"/>
        <v>57.9</v>
      </c>
    </row>
    <row r="95" spans="1:6" s="3" customFormat="1" ht="15.75" x14ac:dyDescent="0.25">
      <c r="A95" s="37">
        <v>84</v>
      </c>
      <c r="B95" s="18" t="s">
        <v>152</v>
      </c>
      <c r="C95" s="47">
        <f>+D95+F95</f>
        <v>62.9</v>
      </c>
      <c r="D95" s="47">
        <v>5</v>
      </c>
      <c r="E95" s="47"/>
      <c r="F95" s="47">
        <v>57.9</v>
      </c>
    </row>
    <row r="96" spans="1:6" s="3" customFormat="1" ht="15.75" x14ac:dyDescent="0.25">
      <c r="A96" s="37">
        <v>85</v>
      </c>
      <c r="B96" s="15" t="s">
        <v>10</v>
      </c>
      <c r="C96" s="46">
        <f>+C97+C99+C101+C103+C105+C107+C109</f>
        <v>4782.5</v>
      </c>
      <c r="D96" s="46">
        <f t="shared" ref="D96:F96" si="23">+D97+D99+D101+D103+D105+D107+D109</f>
        <v>3293.2</v>
      </c>
      <c r="E96" s="46">
        <f t="shared" si="23"/>
        <v>0</v>
      </c>
      <c r="F96" s="46">
        <f t="shared" si="23"/>
        <v>1489.3</v>
      </c>
    </row>
    <row r="97" spans="1:6" s="3" customFormat="1" ht="31.5" x14ac:dyDescent="0.25">
      <c r="A97" s="37">
        <v>86</v>
      </c>
      <c r="B97" s="16" t="s">
        <v>106</v>
      </c>
      <c r="C97" s="47">
        <f>+D97+F97</f>
        <v>2989.7</v>
      </c>
      <c r="D97" s="47">
        <v>2723.7</v>
      </c>
      <c r="E97" s="47"/>
      <c r="F97" s="47">
        <f>116+150</f>
        <v>266</v>
      </c>
    </row>
    <row r="98" spans="1:6" s="3" customFormat="1" ht="15.75" x14ac:dyDescent="0.25">
      <c r="A98" s="37">
        <v>87</v>
      </c>
      <c r="B98" s="80" t="s">
        <v>198</v>
      </c>
      <c r="C98" s="47">
        <f>+D98+F98</f>
        <v>147.30000000000001</v>
      </c>
      <c r="D98" s="47">
        <f>136.1+11.2</f>
        <v>147.30000000000001</v>
      </c>
      <c r="E98" s="47"/>
      <c r="F98" s="47"/>
    </row>
    <row r="99" spans="1:6" s="3" customFormat="1" ht="31.5" x14ac:dyDescent="0.25">
      <c r="A99" s="37">
        <v>88</v>
      </c>
      <c r="B99" s="18" t="s">
        <v>80</v>
      </c>
      <c r="C99" s="47">
        <f>+D99+F99</f>
        <v>1341.8</v>
      </c>
      <c r="D99" s="47">
        <f>50+112.7</f>
        <v>162.69999999999999</v>
      </c>
      <c r="E99" s="47"/>
      <c r="F99" s="47">
        <f>1033.3+115.8+30</f>
        <v>1179.0999999999999</v>
      </c>
    </row>
    <row r="100" spans="1:6" s="3" customFormat="1" ht="15.75" x14ac:dyDescent="0.25">
      <c r="A100" s="37">
        <v>89</v>
      </c>
      <c r="B100" s="80" t="s">
        <v>198</v>
      </c>
      <c r="C100" s="47">
        <f t="shared" ref="C100:C113" si="24">+D100+F100</f>
        <v>154.30000000000001</v>
      </c>
      <c r="D100" s="47">
        <f>112.7+41.6</f>
        <v>154.30000000000001</v>
      </c>
      <c r="E100" s="47"/>
      <c r="F100" s="47"/>
    </row>
    <row r="101" spans="1:6" s="3" customFormat="1" ht="15.75" x14ac:dyDescent="0.25">
      <c r="A101" s="37">
        <v>90</v>
      </c>
      <c r="B101" s="18" t="s">
        <v>181</v>
      </c>
      <c r="C101" s="47">
        <f t="shared" si="24"/>
        <v>20.100000000000001</v>
      </c>
      <c r="D101" s="47">
        <f>15.8+4.3</f>
        <v>20.100000000000001</v>
      </c>
      <c r="E101" s="47"/>
      <c r="F101" s="47"/>
    </row>
    <row r="102" spans="1:6" s="3" customFormat="1" ht="15.75" x14ac:dyDescent="0.25">
      <c r="A102" s="37">
        <v>91</v>
      </c>
      <c r="B102" s="80" t="s">
        <v>198</v>
      </c>
      <c r="C102" s="47">
        <f t="shared" si="24"/>
        <v>20.100000000000001</v>
      </c>
      <c r="D102" s="47">
        <v>20.100000000000001</v>
      </c>
      <c r="E102" s="47"/>
      <c r="F102" s="47"/>
    </row>
    <row r="103" spans="1:6" s="3" customFormat="1" ht="15.75" x14ac:dyDescent="0.25">
      <c r="A103" s="37">
        <v>92</v>
      </c>
      <c r="B103" s="18" t="s">
        <v>72</v>
      </c>
      <c r="C103" s="47">
        <f t="shared" si="24"/>
        <v>354</v>
      </c>
      <c r="D103" s="47">
        <f>250+68.3+35.7</f>
        <v>354</v>
      </c>
      <c r="E103" s="47"/>
      <c r="F103" s="47"/>
    </row>
    <row r="104" spans="1:6" s="3" customFormat="1" ht="15.75" x14ac:dyDescent="0.25">
      <c r="A104" s="37">
        <v>93</v>
      </c>
      <c r="B104" s="80" t="s">
        <v>198</v>
      </c>
      <c r="C104" s="47">
        <f t="shared" si="24"/>
        <v>354</v>
      </c>
      <c r="D104" s="47">
        <v>354</v>
      </c>
      <c r="E104" s="47"/>
      <c r="F104" s="47"/>
    </row>
    <row r="105" spans="1:6" s="3" customFormat="1" ht="15.75" x14ac:dyDescent="0.25">
      <c r="A105" s="37">
        <v>94</v>
      </c>
      <c r="B105" s="16" t="s">
        <v>87</v>
      </c>
      <c r="C105" s="47">
        <f t="shared" si="24"/>
        <v>23.5</v>
      </c>
      <c r="D105" s="47">
        <f>20+3.5</f>
        <v>23.5</v>
      </c>
      <c r="E105" s="47"/>
      <c r="F105" s="47"/>
    </row>
    <row r="106" spans="1:6" s="3" customFormat="1" ht="15.75" x14ac:dyDescent="0.25">
      <c r="A106" s="37">
        <v>95</v>
      </c>
      <c r="B106" s="80" t="s">
        <v>198</v>
      </c>
      <c r="C106" s="47">
        <f t="shared" si="24"/>
        <v>23.5</v>
      </c>
      <c r="D106" s="47">
        <v>23.5</v>
      </c>
      <c r="E106" s="47"/>
      <c r="F106" s="47"/>
    </row>
    <row r="107" spans="1:6" s="3" customFormat="1" ht="15.75" x14ac:dyDescent="0.25">
      <c r="A107" s="37">
        <v>96</v>
      </c>
      <c r="B107" s="16" t="s">
        <v>90</v>
      </c>
      <c r="C107" s="47">
        <f t="shared" si="24"/>
        <v>9.1999999999999993</v>
      </c>
      <c r="D107" s="47">
        <v>9.1999999999999993</v>
      </c>
      <c r="E107" s="47"/>
      <c r="F107" s="47"/>
    </row>
    <row r="108" spans="1:6" s="3" customFormat="1" ht="15.75" x14ac:dyDescent="0.25">
      <c r="A108" s="37">
        <v>97</v>
      </c>
      <c r="B108" s="80" t="s">
        <v>198</v>
      </c>
      <c r="C108" s="47">
        <f t="shared" si="24"/>
        <v>9.1999999999999993</v>
      </c>
      <c r="D108" s="47">
        <v>9.1999999999999993</v>
      </c>
      <c r="E108" s="98"/>
      <c r="F108" s="47"/>
    </row>
    <row r="109" spans="1:6" s="3" customFormat="1" ht="15.75" x14ac:dyDescent="0.25">
      <c r="A109" s="37">
        <v>98</v>
      </c>
      <c r="B109" s="18" t="s">
        <v>96</v>
      </c>
      <c r="C109" s="47">
        <f t="shared" si="24"/>
        <v>44.2</v>
      </c>
      <c r="D109" s="47"/>
      <c r="E109" s="98"/>
      <c r="F109" s="47">
        <v>44.2</v>
      </c>
    </row>
    <row r="110" spans="1:6" s="3" customFormat="1" ht="15.75" x14ac:dyDescent="0.25">
      <c r="A110" s="37">
        <v>99</v>
      </c>
      <c r="B110" s="15" t="s">
        <v>148</v>
      </c>
      <c r="C110" s="46">
        <f>+C111+C112</f>
        <v>153.1</v>
      </c>
      <c r="D110" s="46">
        <f t="shared" ref="D110:F110" si="25">+D111+D112</f>
        <v>88.7</v>
      </c>
      <c r="E110" s="46">
        <f t="shared" si="25"/>
        <v>0</v>
      </c>
      <c r="F110" s="46">
        <f t="shared" si="25"/>
        <v>64.400000000000006</v>
      </c>
    </row>
    <row r="111" spans="1:6" s="3" customFormat="1" ht="15.75" x14ac:dyDescent="0.25">
      <c r="A111" s="37">
        <v>100</v>
      </c>
      <c r="B111" s="18" t="s">
        <v>181</v>
      </c>
      <c r="C111" s="47">
        <f t="shared" si="24"/>
        <v>45.7</v>
      </c>
      <c r="D111" s="47"/>
      <c r="E111" s="47"/>
      <c r="F111" s="47">
        <v>45.7</v>
      </c>
    </row>
    <row r="112" spans="1:6" s="3" customFormat="1" ht="15.75" x14ac:dyDescent="0.25">
      <c r="A112" s="37">
        <v>101</v>
      </c>
      <c r="B112" s="18" t="s">
        <v>72</v>
      </c>
      <c r="C112" s="47">
        <f t="shared" si="24"/>
        <v>107.4</v>
      </c>
      <c r="D112" s="47">
        <v>88.7</v>
      </c>
      <c r="E112" s="47"/>
      <c r="F112" s="47">
        <v>18.7</v>
      </c>
    </row>
    <row r="113" spans="1:8" s="3" customFormat="1" ht="15.75" x14ac:dyDescent="0.25">
      <c r="A113" s="37">
        <v>102</v>
      </c>
      <c r="B113" s="80" t="s">
        <v>198</v>
      </c>
      <c r="C113" s="47">
        <f t="shared" si="24"/>
        <v>8.1999999999999993</v>
      </c>
      <c r="D113" s="47">
        <v>8.1999999999999993</v>
      </c>
      <c r="E113" s="47"/>
      <c r="F113" s="47"/>
    </row>
    <row r="114" spans="1:8" s="3" customFormat="1" ht="15.75" x14ac:dyDescent="0.25">
      <c r="A114" s="37">
        <v>103</v>
      </c>
      <c r="B114" s="15" t="s">
        <v>12</v>
      </c>
      <c r="C114" s="46">
        <f>+C115</f>
        <v>31.8</v>
      </c>
      <c r="D114" s="46">
        <f t="shared" ref="D114:F114" si="26">+D115</f>
        <v>31.8</v>
      </c>
      <c r="E114" s="46">
        <f t="shared" si="26"/>
        <v>0</v>
      </c>
      <c r="F114" s="46">
        <f t="shared" si="26"/>
        <v>0</v>
      </c>
    </row>
    <row r="115" spans="1:8" s="3" customFormat="1" ht="15.75" x14ac:dyDescent="0.25">
      <c r="A115" s="37">
        <v>104</v>
      </c>
      <c r="B115" s="16" t="s">
        <v>87</v>
      </c>
      <c r="C115" s="47">
        <f>+D115+F115</f>
        <v>31.8</v>
      </c>
      <c r="D115" s="47">
        <v>31.8</v>
      </c>
      <c r="E115" s="47"/>
      <c r="F115" s="47"/>
    </row>
    <row r="116" spans="1:8" s="3" customFormat="1" ht="15.75" x14ac:dyDescent="0.25">
      <c r="A116" s="37">
        <v>105</v>
      </c>
      <c r="B116" s="20" t="s">
        <v>144</v>
      </c>
      <c r="C116" s="46">
        <f>+C12+C31+C75</f>
        <v>20963.5</v>
      </c>
      <c r="D116" s="46">
        <f>+D12+D31+D75</f>
        <v>7524.7</v>
      </c>
      <c r="E116" s="46">
        <f>+E12+E31+E75</f>
        <v>242.3</v>
      </c>
      <c r="F116" s="46">
        <f>+F12+F31+F75</f>
        <v>13438.8</v>
      </c>
    </row>
    <row r="117" spans="1:8" s="3" customFormat="1" ht="15.75" x14ac:dyDescent="0.25">
      <c r="A117" s="37">
        <v>106</v>
      </c>
      <c r="B117" s="109" t="s">
        <v>2</v>
      </c>
      <c r="C117" s="47"/>
      <c r="D117" s="47"/>
      <c r="E117" s="47"/>
      <c r="F117" s="47"/>
    </row>
    <row r="118" spans="1:8" s="3" customFormat="1" ht="15.75" x14ac:dyDescent="0.25">
      <c r="A118" s="37">
        <v>107</v>
      </c>
      <c r="B118" s="18" t="s">
        <v>146</v>
      </c>
      <c r="C118" s="47">
        <f>+D118+F118</f>
        <v>2904.2</v>
      </c>
      <c r="D118" s="47"/>
      <c r="E118" s="47"/>
      <c r="F118" s="47">
        <v>2904.2</v>
      </c>
    </row>
    <row r="119" spans="1:8" s="3" customFormat="1" ht="15.75" x14ac:dyDescent="0.25">
      <c r="A119" s="37">
        <v>108</v>
      </c>
      <c r="B119" s="20" t="s">
        <v>259</v>
      </c>
      <c r="C119" s="46">
        <f>+C116-C118</f>
        <v>18059.3</v>
      </c>
      <c r="D119" s="46">
        <f>+D116-D118</f>
        <v>7524.7</v>
      </c>
      <c r="E119" s="46">
        <f>+E116-E118</f>
        <v>242.3</v>
      </c>
      <c r="F119" s="46">
        <f>+F116-F118</f>
        <v>10534.6</v>
      </c>
      <c r="H119" s="70"/>
    </row>
    <row r="120" spans="1:8" s="3" customFormat="1" x14ac:dyDescent="0.2">
      <c r="A120" s="41"/>
      <c r="C120" s="70"/>
      <c r="D120" s="70"/>
      <c r="E120" s="70"/>
      <c r="F120" s="70"/>
    </row>
    <row r="121" spans="1:8" x14ac:dyDescent="0.25">
      <c r="B121" s="83"/>
      <c r="C121" s="90"/>
      <c r="D121" s="90"/>
      <c r="E121" s="90"/>
      <c r="F121" s="90"/>
    </row>
  </sheetData>
  <autoFilter ref="B1:B121"/>
  <mergeCells count="7">
    <mergeCell ref="A5:F5"/>
    <mergeCell ref="A8:A10"/>
    <mergeCell ref="B8:B10"/>
    <mergeCell ref="C8:C10"/>
    <mergeCell ref="D8:F8"/>
    <mergeCell ref="D9:E9"/>
    <mergeCell ref="F9:F10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zoomScale="115" zoomScaleNormal="115" workbookViewId="0">
      <selection activeCell="C2" sqref="C2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3" customWidth="1"/>
    <col min="4" max="4" width="10.5703125" style="3" customWidth="1"/>
    <col min="5" max="5" width="10.42578125" style="3" customWidth="1"/>
    <col min="6" max="6" width="12.7109375" style="3" customWidth="1"/>
    <col min="7" max="16384" width="9.140625" style="3"/>
  </cols>
  <sheetData>
    <row r="1" spans="1:6" x14ac:dyDescent="0.25">
      <c r="C1" s="42" t="s">
        <v>109</v>
      </c>
      <c r="D1" s="2"/>
      <c r="E1" s="2"/>
      <c r="F1" s="2"/>
    </row>
    <row r="2" spans="1:6" x14ac:dyDescent="0.25">
      <c r="C2" s="2" t="s">
        <v>265</v>
      </c>
      <c r="D2" s="2"/>
      <c r="E2" s="2"/>
      <c r="F2" s="2"/>
    </row>
    <row r="3" spans="1:6" x14ac:dyDescent="0.25">
      <c r="C3" s="2" t="s">
        <v>169</v>
      </c>
      <c r="D3" s="2"/>
      <c r="E3" s="2"/>
      <c r="F3" s="2"/>
    </row>
    <row r="4" spans="1:6" x14ac:dyDescent="0.25">
      <c r="B4" s="65"/>
      <c r="C4" s="1"/>
      <c r="D4" s="1"/>
      <c r="E4" s="1"/>
      <c r="F4" s="1"/>
    </row>
    <row r="5" spans="1:6" ht="18" customHeight="1" x14ac:dyDescent="0.2">
      <c r="A5" s="140" t="s">
        <v>206</v>
      </c>
      <c r="B5" s="140"/>
      <c r="C5" s="140"/>
      <c r="D5" s="140"/>
      <c r="E5" s="140"/>
      <c r="F5" s="140"/>
    </row>
    <row r="6" spans="1:6" ht="18" customHeight="1" x14ac:dyDescent="0.2">
      <c r="A6" s="140"/>
      <c r="B6" s="140"/>
      <c r="C6" s="140"/>
      <c r="D6" s="140"/>
      <c r="E6" s="140"/>
      <c r="F6" s="140"/>
    </row>
    <row r="7" spans="1:6" ht="15" customHeight="1" x14ac:dyDescent="0.25">
      <c r="A7" s="4"/>
      <c r="B7" s="4"/>
      <c r="C7" s="5"/>
      <c r="D7" s="22"/>
      <c r="E7" s="22"/>
      <c r="F7" s="22"/>
    </row>
    <row r="8" spans="1:6" ht="15.75" customHeight="1" x14ac:dyDescent="0.25">
      <c r="A8" s="6"/>
      <c r="B8" s="7"/>
      <c r="C8" s="8"/>
      <c r="D8" s="8"/>
      <c r="E8" s="8"/>
      <c r="F8" s="31" t="s">
        <v>143</v>
      </c>
    </row>
    <row r="9" spans="1:6" ht="17.25" customHeight="1" x14ac:dyDescent="0.25">
      <c r="A9" s="141" t="s">
        <v>0</v>
      </c>
      <c r="B9" s="141" t="s">
        <v>130</v>
      </c>
      <c r="C9" s="142" t="s">
        <v>1</v>
      </c>
      <c r="D9" s="124" t="s">
        <v>2</v>
      </c>
      <c r="E9" s="124"/>
      <c r="F9" s="124"/>
    </row>
    <row r="10" spans="1:6" ht="113.25" customHeight="1" x14ac:dyDescent="0.2">
      <c r="A10" s="141"/>
      <c r="B10" s="141"/>
      <c r="C10" s="142"/>
      <c r="D10" s="9" t="s">
        <v>3</v>
      </c>
      <c r="E10" s="10" t="s">
        <v>4</v>
      </c>
      <c r="F10" s="10" t="s">
        <v>212</v>
      </c>
    </row>
    <row r="11" spans="1:6" ht="15" customHeight="1" x14ac:dyDescent="0.25">
      <c r="A11" s="11">
        <v>1</v>
      </c>
      <c r="B11" s="12" t="s">
        <v>5</v>
      </c>
      <c r="C11" s="13" t="s">
        <v>6</v>
      </c>
      <c r="D11" s="13" t="s">
        <v>7</v>
      </c>
      <c r="E11" s="103">
        <v>5</v>
      </c>
      <c r="F11" s="13" t="s">
        <v>8</v>
      </c>
    </row>
    <row r="12" spans="1:6" ht="21" customHeight="1" x14ac:dyDescent="0.25">
      <c r="A12" s="14">
        <v>1</v>
      </c>
      <c r="B12" s="15" t="s">
        <v>9</v>
      </c>
      <c r="C12" s="66">
        <f>+D12+E12+F12</f>
        <v>130</v>
      </c>
      <c r="D12" s="64">
        <v>0</v>
      </c>
      <c r="E12" s="64">
        <v>0</v>
      </c>
      <c r="F12" s="64">
        <v>130</v>
      </c>
    </row>
    <row r="13" spans="1:6" ht="19.5" customHeight="1" x14ac:dyDescent="0.25">
      <c r="A13" s="14">
        <v>2</v>
      </c>
      <c r="B13" s="15" t="s">
        <v>10</v>
      </c>
      <c r="C13" s="66">
        <f t="shared" ref="C13:C16" si="0">+D13+E13+F13</f>
        <v>33.5</v>
      </c>
      <c r="D13" s="66">
        <f t="shared" ref="D13:F13" si="1">+D15+D16</f>
        <v>0</v>
      </c>
      <c r="E13" s="66">
        <f t="shared" si="1"/>
        <v>25.8</v>
      </c>
      <c r="F13" s="66">
        <f t="shared" si="1"/>
        <v>7.7</v>
      </c>
    </row>
    <row r="14" spans="1:6" ht="19.5" customHeight="1" x14ac:dyDescent="0.25">
      <c r="A14" s="14">
        <v>3</v>
      </c>
      <c r="B14" s="102" t="s">
        <v>2</v>
      </c>
      <c r="C14" s="66">
        <f t="shared" si="0"/>
        <v>0</v>
      </c>
      <c r="D14" s="66"/>
      <c r="E14" s="66"/>
      <c r="F14" s="66"/>
    </row>
    <row r="15" spans="1:6" ht="19.5" customHeight="1" x14ac:dyDescent="0.25">
      <c r="A15" s="14">
        <v>4</v>
      </c>
      <c r="B15" s="16" t="s">
        <v>10</v>
      </c>
      <c r="C15" s="67">
        <f t="shared" si="0"/>
        <v>0.8</v>
      </c>
      <c r="D15" s="67"/>
      <c r="E15" s="67">
        <v>0.8</v>
      </c>
      <c r="F15" s="67"/>
    </row>
    <row r="16" spans="1:6" ht="19.5" customHeight="1" x14ac:dyDescent="0.25">
      <c r="A16" s="14">
        <v>5</v>
      </c>
      <c r="B16" s="18" t="s">
        <v>133</v>
      </c>
      <c r="C16" s="67">
        <f t="shared" si="0"/>
        <v>32.700000000000003</v>
      </c>
      <c r="D16" s="67"/>
      <c r="E16" s="67">
        <v>25</v>
      </c>
      <c r="F16" s="67">
        <v>7.7</v>
      </c>
    </row>
    <row r="17" spans="1:6" s="17" customFormat="1" x14ac:dyDescent="0.25">
      <c r="A17" s="14">
        <v>6</v>
      </c>
      <c r="B17" s="15" t="s">
        <v>11</v>
      </c>
      <c r="C17" s="66">
        <f t="shared" ref="C17:C26" si="2">+D17+E17+F17</f>
        <v>6279</v>
      </c>
      <c r="D17" s="66">
        <f t="shared" ref="D17:F17" si="3">+D19+D20+D21</f>
        <v>4858.7</v>
      </c>
      <c r="E17" s="66">
        <f t="shared" si="3"/>
        <v>1295.4000000000001</v>
      </c>
      <c r="F17" s="66">
        <f t="shared" si="3"/>
        <v>124.9</v>
      </c>
    </row>
    <row r="18" spans="1:6" s="17" customFormat="1" x14ac:dyDescent="0.25">
      <c r="A18" s="14">
        <v>7</v>
      </c>
      <c r="B18" s="102" t="s">
        <v>2</v>
      </c>
      <c r="C18" s="66">
        <f t="shared" si="2"/>
        <v>0</v>
      </c>
      <c r="D18" s="66"/>
      <c r="E18" s="66"/>
      <c r="F18" s="66"/>
    </row>
    <row r="19" spans="1:6" s="17" customFormat="1" x14ac:dyDescent="0.25">
      <c r="A19" s="14">
        <v>8</v>
      </c>
      <c r="B19" s="33" t="s">
        <v>129</v>
      </c>
      <c r="C19" s="67">
        <f t="shared" si="2"/>
        <v>5503.7</v>
      </c>
      <c r="D19" s="67">
        <v>4756.5</v>
      </c>
      <c r="E19" s="67">
        <v>686.4</v>
      </c>
      <c r="F19" s="67">
        <v>60.8</v>
      </c>
    </row>
    <row r="20" spans="1:6" s="17" customFormat="1" x14ac:dyDescent="0.25">
      <c r="A20" s="14">
        <v>9</v>
      </c>
      <c r="B20" s="33" t="s">
        <v>131</v>
      </c>
      <c r="C20" s="67">
        <f t="shared" si="2"/>
        <v>361.4</v>
      </c>
      <c r="D20" s="67">
        <v>102.2</v>
      </c>
      <c r="E20" s="67">
        <v>248.8</v>
      </c>
      <c r="F20" s="67">
        <v>10.4</v>
      </c>
    </row>
    <row r="21" spans="1:6" s="17" customFormat="1" x14ac:dyDescent="0.25">
      <c r="A21" s="14">
        <v>10</v>
      </c>
      <c r="B21" s="33" t="s">
        <v>132</v>
      </c>
      <c r="C21" s="67">
        <f t="shared" si="2"/>
        <v>413.9</v>
      </c>
      <c r="D21" s="67"/>
      <c r="E21" s="67">
        <v>360.2</v>
      </c>
      <c r="F21" s="67">
        <v>53.7</v>
      </c>
    </row>
    <row r="22" spans="1:6" ht="15" customHeight="1" x14ac:dyDescent="0.25">
      <c r="A22" s="14">
        <v>11</v>
      </c>
      <c r="B22" s="20" t="s">
        <v>12</v>
      </c>
      <c r="C22" s="66">
        <f t="shared" si="2"/>
        <v>1820.9</v>
      </c>
      <c r="D22" s="66">
        <f t="shared" ref="D22:F22" si="4">+D24+D25+D26</f>
        <v>529.4</v>
      </c>
      <c r="E22" s="66">
        <f t="shared" si="4"/>
        <v>141.5</v>
      </c>
      <c r="F22" s="66">
        <f t="shared" si="4"/>
        <v>1150</v>
      </c>
    </row>
    <row r="23" spans="1:6" ht="15" customHeight="1" x14ac:dyDescent="0.25">
      <c r="A23" s="14">
        <v>12</v>
      </c>
      <c r="B23" s="102" t="s">
        <v>2</v>
      </c>
      <c r="C23" s="66">
        <f t="shared" si="2"/>
        <v>0</v>
      </c>
      <c r="D23" s="66"/>
      <c r="E23" s="66"/>
      <c r="F23" s="66"/>
    </row>
    <row r="24" spans="1:6" ht="33" customHeight="1" x14ac:dyDescent="0.25">
      <c r="A24" s="14">
        <v>13</v>
      </c>
      <c r="B24" s="18" t="s">
        <v>186</v>
      </c>
      <c r="C24" s="67">
        <f t="shared" si="2"/>
        <v>1150</v>
      </c>
      <c r="D24" s="67"/>
      <c r="E24" s="67"/>
      <c r="F24" s="67">
        <v>1150</v>
      </c>
    </row>
    <row r="25" spans="1:6" ht="15" customHeight="1" x14ac:dyDescent="0.25">
      <c r="A25" s="14">
        <v>14</v>
      </c>
      <c r="B25" s="33" t="s">
        <v>203</v>
      </c>
      <c r="C25" s="67">
        <f t="shared" si="2"/>
        <v>648.4</v>
      </c>
      <c r="D25" s="67">
        <v>513.4</v>
      </c>
      <c r="E25" s="67">
        <v>135</v>
      </c>
      <c r="F25" s="67"/>
    </row>
    <row r="26" spans="1:6" ht="15" customHeight="1" x14ac:dyDescent="0.25">
      <c r="A26" s="14">
        <v>15</v>
      </c>
      <c r="B26" s="33" t="s">
        <v>204</v>
      </c>
      <c r="C26" s="67">
        <f t="shared" si="2"/>
        <v>22.5</v>
      </c>
      <c r="D26" s="67">
        <v>16</v>
      </c>
      <c r="E26" s="67">
        <v>6.5</v>
      </c>
      <c r="F26" s="67"/>
    </row>
    <row r="27" spans="1:6" x14ac:dyDescent="0.25">
      <c r="A27" s="14">
        <v>16</v>
      </c>
      <c r="B27" s="15" t="s">
        <v>1</v>
      </c>
      <c r="C27" s="68">
        <f>+C12+C13+C17+C22</f>
        <v>8263.4</v>
      </c>
      <c r="D27" s="68">
        <f>+D12+D13+D17+D22</f>
        <v>5388.1</v>
      </c>
      <c r="E27" s="68">
        <f>+E12+E13+E17+E22</f>
        <v>1462.7</v>
      </c>
      <c r="F27" s="68">
        <f>+F12+F13+F17+F22</f>
        <v>1412.6</v>
      </c>
    </row>
    <row r="28" spans="1:6" x14ac:dyDescent="0.25">
      <c r="A28" s="26"/>
      <c r="B28" s="25"/>
      <c r="C28" s="23"/>
      <c r="D28" s="24"/>
      <c r="E28" s="24"/>
      <c r="F28" s="24"/>
    </row>
    <row r="29" spans="1:6" s="19" customFormat="1" x14ac:dyDescent="0.25">
      <c r="A29" s="26"/>
      <c r="B29" s="43"/>
      <c r="C29" s="44"/>
      <c r="D29" s="28"/>
      <c r="E29" s="28"/>
      <c r="F29" s="28"/>
    </row>
    <row r="30" spans="1:6" x14ac:dyDescent="0.25">
      <c r="A30" s="26"/>
      <c r="B30" s="27"/>
      <c r="C30" s="23"/>
      <c r="D30" s="24"/>
      <c r="E30" s="24"/>
      <c r="F30" s="24"/>
    </row>
    <row r="31" spans="1:6" x14ac:dyDescent="0.25">
      <c r="A31" s="26"/>
      <c r="B31" s="27"/>
      <c r="C31" s="23"/>
      <c r="D31" s="24"/>
      <c r="E31" s="24"/>
      <c r="F31" s="24"/>
    </row>
    <row r="32" spans="1:6" x14ac:dyDescent="0.25">
      <c r="A32" s="22"/>
      <c r="B32" s="29"/>
      <c r="C32" s="30"/>
      <c r="D32" s="30"/>
      <c r="E32" s="30"/>
      <c r="F32" s="30"/>
    </row>
    <row r="33" spans="2:2" x14ac:dyDescent="0.25">
      <c r="B33" s="21"/>
    </row>
    <row r="34" spans="2:2" x14ac:dyDescent="0.25">
      <c r="B34" s="21"/>
    </row>
    <row r="35" spans="2:2" x14ac:dyDescent="0.25">
      <c r="B35" s="21"/>
    </row>
    <row r="36" spans="2:2" x14ac:dyDescent="0.25">
      <c r="B36" s="21"/>
    </row>
  </sheetData>
  <mergeCells count="5">
    <mergeCell ref="A5:F6"/>
    <mergeCell ref="A9:A10"/>
    <mergeCell ref="B9:B10"/>
    <mergeCell ref="C9:C10"/>
    <mergeCell ref="D9:F9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Zeros="0" tabSelected="1" zoomScale="94" zoomScaleNormal="94" workbookViewId="0">
      <pane xSplit="2" ySplit="12" topLeftCell="C34" activePane="bottomRight" state="frozen"/>
      <selection pane="topRight" activeCell="C1" sqref="C1"/>
      <selection pane="bottomLeft" activeCell="A13" sqref="A13"/>
      <selection pane="bottomRight" activeCell="B3" sqref="B3"/>
    </sheetView>
  </sheetViews>
  <sheetFormatPr defaultRowHeight="15.75" x14ac:dyDescent="0.25"/>
  <cols>
    <col min="1" max="1" width="5.28515625" style="72" customWidth="1"/>
    <col min="2" max="2" width="44" style="72" customWidth="1"/>
    <col min="3" max="3" width="12.7109375" style="72" customWidth="1"/>
    <col min="4" max="4" width="10.5703125" customWidth="1"/>
    <col min="5" max="6" width="11.140625" customWidth="1"/>
    <col min="7" max="17" width="9.140625" customWidth="1"/>
    <col min="219" max="219" width="5.28515625" customWidth="1"/>
    <col min="220" max="220" width="39.5703125" customWidth="1"/>
    <col min="221" max="221" width="14.7109375" customWidth="1"/>
    <col min="222" max="222" width="14.140625" customWidth="1"/>
    <col min="223" max="223" width="13.7109375" customWidth="1"/>
    <col min="475" max="475" width="5.28515625" customWidth="1"/>
    <col min="476" max="476" width="39.5703125" customWidth="1"/>
    <col min="477" max="477" width="14.7109375" customWidth="1"/>
    <col min="478" max="478" width="14.140625" customWidth="1"/>
    <col min="479" max="479" width="13.7109375" customWidth="1"/>
    <col min="731" max="731" width="5.28515625" customWidth="1"/>
    <col min="732" max="732" width="39.5703125" customWidth="1"/>
    <col min="733" max="733" width="14.7109375" customWidth="1"/>
    <col min="734" max="734" width="14.140625" customWidth="1"/>
    <col min="735" max="735" width="13.7109375" customWidth="1"/>
    <col min="987" max="987" width="5.28515625" customWidth="1"/>
    <col min="988" max="988" width="39.5703125" customWidth="1"/>
    <col min="989" max="989" width="14.7109375" customWidth="1"/>
    <col min="990" max="990" width="14.140625" customWidth="1"/>
    <col min="991" max="991" width="13.7109375" customWidth="1"/>
    <col min="1243" max="1243" width="5.28515625" customWidth="1"/>
    <col min="1244" max="1244" width="39.5703125" customWidth="1"/>
    <col min="1245" max="1245" width="14.7109375" customWidth="1"/>
    <col min="1246" max="1246" width="14.140625" customWidth="1"/>
    <col min="1247" max="1247" width="13.7109375" customWidth="1"/>
    <col min="1499" max="1499" width="5.28515625" customWidth="1"/>
    <col min="1500" max="1500" width="39.5703125" customWidth="1"/>
    <col min="1501" max="1501" width="14.7109375" customWidth="1"/>
    <col min="1502" max="1502" width="14.140625" customWidth="1"/>
    <col min="1503" max="1503" width="13.7109375" customWidth="1"/>
    <col min="1755" max="1755" width="5.28515625" customWidth="1"/>
    <col min="1756" max="1756" width="39.5703125" customWidth="1"/>
    <col min="1757" max="1757" width="14.7109375" customWidth="1"/>
    <col min="1758" max="1758" width="14.140625" customWidth="1"/>
    <col min="1759" max="1759" width="13.7109375" customWidth="1"/>
    <col min="2011" max="2011" width="5.28515625" customWidth="1"/>
    <col min="2012" max="2012" width="39.5703125" customWidth="1"/>
    <col min="2013" max="2013" width="14.7109375" customWidth="1"/>
    <col min="2014" max="2014" width="14.140625" customWidth="1"/>
    <col min="2015" max="2015" width="13.7109375" customWidth="1"/>
    <col min="2267" max="2267" width="5.28515625" customWidth="1"/>
    <col min="2268" max="2268" width="39.5703125" customWidth="1"/>
    <col min="2269" max="2269" width="14.7109375" customWidth="1"/>
    <col min="2270" max="2270" width="14.140625" customWidth="1"/>
    <col min="2271" max="2271" width="13.7109375" customWidth="1"/>
    <col min="2523" max="2523" width="5.28515625" customWidth="1"/>
    <col min="2524" max="2524" width="39.5703125" customWidth="1"/>
    <col min="2525" max="2525" width="14.7109375" customWidth="1"/>
    <col min="2526" max="2526" width="14.140625" customWidth="1"/>
    <col min="2527" max="2527" width="13.7109375" customWidth="1"/>
    <col min="2779" max="2779" width="5.28515625" customWidth="1"/>
    <col min="2780" max="2780" width="39.5703125" customWidth="1"/>
    <col min="2781" max="2781" width="14.7109375" customWidth="1"/>
    <col min="2782" max="2782" width="14.140625" customWidth="1"/>
    <col min="2783" max="2783" width="13.7109375" customWidth="1"/>
    <col min="3035" max="3035" width="5.28515625" customWidth="1"/>
    <col min="3036" max="3036" width="39.5703125" customWidth="1"/>
    <col min="3037" max="3037" width="14.7109375" customWidth="1"/>
    <col min="3038" max="3038" width="14.140625" customWidth="1"/>
    <col min="3039" max="3039" width="13.7109375" customWidth="1"/>
    <col min="3291" max="3291" width="5.28515625" customWidth="1"/>
    <col min="3292" max="3292" width="39.5703125" customWidth="1"/>
    <col min="3293" max="3293" width="14.7109375" customWidth="1"/>
    <col min="3294" max="3294" width="14.140625" customWidth="1"/>
    <col min="3295" max="3295" width="13.7109375" customWidth="1"/>
    <col min="3547" max="3547" width="5.28515625" customWidth="1"/>
    <col min="3548" max="3548" width="39.5703125" customWidth="1"/>
    <col min="3549" max="3549" width="14.7109375" customWidth="1"/>
    <col min="3550" max="3550" width="14.140625" customWidth="1"/>
    <col min="3551" max="3551" width="13.7109375" customWidth="1"/>
    <col min="3803" max="3803" width="5.28515625" customWidth="1"/>
    <col min="3804" max="3804" width="39.5703125" customWidth="1"/>
    <col min="3805" max="3805" width="14.7109375" customWidth="1"/>
    <col min="3806" max="3806" width="14.140625" customWidth="1"/>
    <col min="3807" max="3807" width="13.7109375" customWidth="1"/>
    <col min="4059" max="4059" width="5.28515625" customWidth="1"/>
    <col min="4060" max="4060" width="39.5703125" customWidth="1"/>
    <col min="4061" max="4061" width="14.7109375" customWidth="1"/>
    <col min="4062" max="4062" width="14.140625" customWidth="1"/>
    <col min="4063" max="4063" width="13.7109375" customWidth="1"/>
    <col min="4315" max="4315" width="5.28515625" customWidth="1"/>
    <col min="4316" max="4316" width="39.5703125" customWidth="1"/>
    <col min="4317" max="4317" width="14.7109375" customWidth="1"/>
    <col min="4318" max="4318" width="14.140625" customWidth="1"/>
    <col min="4319" max="4319" width="13.7109375" customWidth="1"/>
    <col min="4571" max="4571" width="5.28515625" customWidth="1"/>
    <col min="4572" max="4572" width="39.5703125" customWidth="1"/>
    <col min="4573" max="4573" width="14.7109375" customWidth="1"/>
    <col min="4574" max="4574" width="14.140625" customWidth="1"/>
    <col min="4575" max="4575" width="13.7109375" customWidth="1"/>
    <col min="4827" max="4827" width="5.28515625" customWidth="1"/>
    <col min="4828" max="4828" width="39.5703125" customWidth="1"/>
    <col min="4829" max="4829" width="14.7109375" customWidth="1"/>
    <col min="4830" max="4830" width="14.140625" customWidth="1"/>
    <col min="4831" max="4831" width="13.7109375" customWidth="1"/>
    <col min="5083" max="5083" width="5.28515625" customWidth="1"/>
    <col min="5084" max="5084" width="39.5703125" customWidth="1"/>
    <col min="5085" max="5085" width="14.7109375" customWidth="1"/>
    <col min="5086" max="5086" width="14.140625" customWidth="1"/>
    <col min="5087" max="5087" width="13.7109375" customWidth="1"/>
    <col min="5339" max="5339" width="5.28515625" customWidth="1"/>
    <col min="5340" max="5340" width="39.5703125" customWidth="1"/>
    <col min="5341" max="5341" width="14.7109375" customWidth="1"/>
    <col min="5342" max="5342" width="14.140625" customWidth="1"/>
    <col min="5343" max="5343" width="13.7109375" customWidth="1"/>
    <col min="5595" max="5595" width="5.28515625" customWidth="1"/>
    <col min="5596" max="5596" width="39.5703125" customWidth="1"/>
    <col min="5597" max="5597" width="14.7109375" customWidth="1"/>
    <col min="5598" max="5598" width="14.140625" customWidth="1"/>
    <col min="5599" max="5599" width="13.7109375" customWidth="1"/>
    <col min="5851" max="5851" width="5.28515625" customWidth="1"/>
    <col min="5852" max="5852" width="39.5703125" customWidth="1"/>
    <col min="5853" max="5853" width="14.7109375" customWidth="1"/>
    <col min="5854" max="5854" width="14.140625" customWidth="1"/>
    <col min="5855" max="5855" width="13.7109375" customWidth="1"/>
    <col min="6107" max="6107" width="5.28515625" customWidth="1"/>
    <col min="6108" max="6108" width="39.5703125" customWidth="1"/>
    <col min="6109" max="6109" width="14.7109375" customWidth="1"/>
    <col min="6110" max="6110" width="14.140625" customWidth="1"/>
    <col min="6111" max="6111" width="13.7109375" customWidth="1"/>
    <col min="6363" max="6363" width="5.28515625" customWidth="1"/>
    <col min="6364" max="6364" width="39.5703125" customWidth="1"/>
    <col min="6365" max="6365" width="14.7109375" customWidth="1"/>
    <col min="6366" max="6366" width="14.140625" customWidth="1"/>
    <col min="6367" max="6367" width="13.7109375" customWidth="1"/>
    <col min="6619" max="6619" width="5.28515625" customWidth="1"/>
    <col min="6620" max="6620" width="39.5703125" customWidth="1"/>
    <col min="6621" max="6621" width="14.7109375" customWidth="1"/>
    <col min="6622" max="6622" width="14.140625" customWidth="1"/>
    <col min="6623" max="6623" width="13.7109375" customWidth="1"/>
    <col min="6875" max="6875" width="5.28515625" customWidth="1"/>
    <col min="6876" max="6876" width="39.5703125" customWidth="1"/>
    <col min="6877" max="6877" width="14.7109375" customWidth="1"/>
    <col min="6878" max="6878" width="14.140625" customWidth="1"/>
    <col min="6879" max="6879" width="13.7109375" customWidth="1"/>
    <col min="7131" max="7131" width="5.28515625" customWidth="1"/>
    <col min="7132" max="7132" width="39.5703125" customWidth="1"/>
    <col min="7133" max="7133" width="14.7109375" customWidth="1"/>
    <col min="7134" max="7134" width="14.140625" customWidth="1"/>
    <col min="7135" max="7135" width="13.7109375" customWidth="1"/>
    <col min="7387" max="7387" width="5.28515625" customWidth="1"/>
    <col min="7388" max="7388" width="39.5703125" customWidth="1"/>
    <col min="7389" max="7389" width="14.7109375" customWidth="1"/>
    <col min="7390" max="7390" width="14.140625" customWidth="1"/>
    <col min="7391" max="7391" width="13.7109375" customWidth="1"/>
    <col min="7643" max="7643" width="5.28515625" customWidth="1"/>
    <col min="7644" max="7644" width="39.5703125" customWidth="1"/>
    <col min="7645" max="7645" width="14.7109375" customWidth="1"/>
    <col min="7646" max="7646" width="14.140625" customWidth="1"/>
    <col min="7647" max="7647" width="13.7109375" customWidth="1"/>
    <col min="7899" max="7899" width="5.28515625" customWidth="1"/>
    <col min="7900" max="7900" width="39.5703125" customWidth="1"/>
    <col min="7901" max="7901" width="14.7109375" customWidth="1"/>
    <col min="7902" max="7902" width="14.140625" customWidth="1"/>
    <col min="7903" max="7903" width="13.7109375" customWidth="1"/>
    <col min="8155" max="8155" width="5.28515625" customWidth="1"/>
    <col min="8156" max="8156" width="39.5703125" customWidth="1"/>
    <col min="8157" max="8157" width="14.7109375" customWidth="1"/>
    <col min="8158" max="8158" width="14.140625" customWidth="1"/>
    <col min="8159" max="8159" width="13.7109375" customWidth="1"/>
    <col min="8411" max="8411" width="5.28515625" customWidth="1"/>
    <col min="8412" max="8412" width="39.5703125" customWidth="1"/>
    <col min="8413" max="8413" width="14.7109375" customWidth="1"/>
    <col min="8414" max="8414" width="14.140625" customWidth="1"/>
    <col min="8415" max="8415" width="13.7109375" customWidth="1"/>
    <col min="8667" max="8667" width="5.28515625" customWidth="1"/>
    <col min="8668" max="8668" width="39.5703125" customWidth="1"/>
    <col min="8669" max="8669" width="14.7109375" customWidth="1"/>
    <col min="8670" max="8670" width="14.140625" customWidth="1"/>
    <col min="8671" max="8671" width="13.7109375" customWidth="1"/>
    <col min="8923" max="8923" width="5.28515625" customWidth="1"/>
    <col min="8924" max="8924" width="39.5703125" customWidth="1"/>
    <col min="8925" max="8925" width="14.7109375" customWidth="1"/>
    <col min="8926" max="8926" width="14.140625" customWidth="1"/>
    <col min="8927" max="8927" width="13.7109375" customWidth="1"/>
    <col min="9179" max="9179" width="5.28515625" customWidth="1"/>
    <col min="9180" max="9180" width="39.5703125" customWidth="1"/>
    <col min="9181" max="9181" width="14.7109375" customWidth="1"/>
    <col min="9182" max="9182" width="14.140625" customWidth="1"/>
    <col min="9183" max="9183" width="13.7109375" customWidth="1"/>
    <col min="9435" max="9435" width="5.28515625" customWidth="1"/>
    <col min="9436" max="9436" width="39.5703125" customWidth="1"/>
    <col min="9437" max="9437" width="14.7109375" customWidth="1"/>
    <col min="9438" max="9438" width="14.140625" customWidth="1"/>
    <col min="9439" max="9439" width="13.7109375" customWidth="1"/>
    <col min="9691" max="9691" width="5.28515625" customWidth="1"/>
    <col min="9692" max="9692" width="39.5703125" customWidth="1"/>
    <col min="9693" max="9693" width="14.7109375" customWidth="1"/>
    <col min="9694" max="9694" width="14.140625" customWidth="1"/>
    <col min="9695" max="9695" width="13.7109375" customWidth="1"/>
    <col min="9947" max="9947" width="5.28515625" customWidth="1"/>
    <col min="9948" max="9948" width="39.5703125" customWidth="1"/>
    <col min="9949" max="9949" width="14.7109375" customWidth="1"/>
    <col min="9950" max="9950" width="14.140625" customWidth="1"/>
    <col min="9951" max="9951" width="13.7109375" customWidth="1"/>
    <col min="10203" max="10203" width="5.28515625" customWidth="1"/>
    <col min="10204" max="10204" width="39.5703125" customWidth="1"/>
    <col min="10205" max="10205" width="14.7109375" customWidth="1"/>
    <col min="10206" max="10206" width="14.140625" customWidth="1"/>
    <col min="10207" max="10207" width="13.7109375" customWidth="1"/>
    <col min="10459" max="10459" width="5.28515625" customWidth="1"/>
    <col min="10460" max="10460" width="39.5703125" customWidth="1"/>
    <col min="10461" max="10461" width="14.7109375" customWidth="1"/>
    <col min="10462" max="10462" width="14.140625" customWidth="1"/>
    <col min="10463" max="10463" width="13.7109375" customWidth="1"/>
    <col min="10715" max="10715" width="5.28515625" customWidth="1"/>
    <col min="10716" max="10716" width="39.5703125" customWidth="1"/>
    <col min="10717" max="10717" width="14.7109375" customWidth="1"/>
    <col min="10718" max="10718" width="14.140625" customWidth="1"/>
    <col min="10719" max="10719" width="13.7109375" customWidth="1"/>
    <col min="10971" max="10971" width="5.28515625" customWidth="1"/>
    <col min="10972" max="10972" width="39.5703125" customWidth="1"/>
    <col min="10973" max="10973" width="14.7109375" customWidth="1"/>
    <col min="10974" max="10974" width="14.140625" customWidth="1"/>
    <col min="10975" max="10975" width="13.7109375" customWidth="1"/>
    <col min="11227" max="11227" width="5.28515625" customWidth="1"/>
    <col min="11228" max="11228" width="39.5703125" customWidth="1"/>
    <col min="11229" max="11229" width="14.7109375" customWidth="1"/>
    <col min="11230" max="11230" width="14.140625" customWidth="1"/>
    <col min="11231" max="11231" width="13.7109375" customWidth="1"/>
    <col min="11483" max="11483" width="5.28515625" customWidth="1"/>
    <col min="11484" max="11484" width="39.5703125" customWidth="1"/>
    <col min="11485" max="11485" width="14.7109375" customWidth="1"/>
    <col min="11486" max="11486" width="14.140625" customWidth="1"/>
    <col min="11487" max="11487" width="13.7109375" customWidth="1"/>
    <col min="11739" max="11739" width="5.28515625" customWidth="1"/>
    <col min="11740" max="11740" width="39.5703125" customWidth="1"/>
    <col min="11741" max="11741" width="14.7109375" customWidth="1"/>
    <col min="11742" max="11742" width="14.140625" customWidth="1"/>
    <col min="11743" max="11743" width="13.7109375" customWidth="1"/>
    <col min="11995" max="11995" width="5.28515625" customWidth="1"/>
    <col min="11996" max="11996" width="39.5703125" customWidth="1"/>
    <col min="11997" max="11997" width="14.7109375" customWidth="1"/>
    <col min="11998" max="11998" width="14.140625" customWidth="1"/>
    <col min="11999" max="11999" width="13.7109375" customWidth="1"/>
    <col min="12251" max="12251" width="5.28515625" customWidth="1"/>
    <col min="12252" max="12252" width="39.5703125" customWidth="1"/>
    <col min="12253" max="12253" width="14.7109375" customWidth="1"/>
    <col min="12254" max="12254" width="14.140625" customWidth="1"/>
    <col min="12255" max="12255" width="13.7109375" customWidth="1"/>
    <col min="12507" max="12507" width="5.28515625" customWidth="1"/>
    <col min="12508" max="12508" width="39.5703125" customWidth="1"/>
    <col min="12509" max="12509" width="14.7109375" customWidth="1"/>
    <col min="12510" max="12510" width="14.140625" customWidth="1"/>
    <col min="12511" max="12511" width="13.7109375" customWidth="1"/>
    <col min="12763" max="12763" width="5.28515625" customWidth="1"/>
    <col min="12764" max="12764" width="39.5703125" customWidth="1"/>
    <col min="12765" max="12765" width="14.7109375" customWidth="1"/>
    <col min="12766" max="12766" width="14.140625" customWidth="1"/>
    <col min="12767" max="12767" width="13.7109375" customWidth="1"/>
    <col min="13019" max="13019" width="5.28515625" customWidth="1"/>
    <col min="13020" max="13020" width="39.5703125" customWidth="1"/>
    <col min="13021" max="13021" width="14.7109375" customWidth="1"/>
    <col min="13022" max="13022" width="14.140625" customWidth="1"/>
    <col min="13023" max="13023" width="13.7109375" customWidth="1"/>
    <col min="13275" max="13275" width="5.28515625" customWidth="1"/>
    <col min="13276" max="13276" width="39.5703125" customWidth="1"/>
    <col min="13277" max="13277" width="14.7109375" customWidth="1"/>
    <col min="13278" max="13278" width="14.140625" customWidth="1"/>
    <col min="13279" max="13279" width="13.7109375" customWidth="1"/>
    <col min="13531" max="13531" width="5.28515625" customWidth="1"/>
    <col min="13532" max="13532" width="39.5703125" customWidth="1"/>
    <col min="13533" max="13533" width="14.7109375" customWidth="1"/>
    <col min="13534" max="13534" width="14.140625" customWidth="1"/>
    <col min="13535" max="13535" width="13.7109375" customWidth="1"/>
    <col min="13787" max="13787" width="5.28515625" customWidth="1"/>
    <col min="13788" max="13788" width="39.5703125" customWidth="1"/>
    <col min="13789" max="13789" width="14.7109375" customWidth="1"/>
    <col min="13790" max="13790" width="14.140625" customWidth="1"/>
    <col min="13791" max="13791" width="13.7109375" customWidth="1"/>
    <col min="14043" max="14043" width="5.28515625" customWidth="1"/>
    <col min="14044" max="14044" width="39.5703125" customWidth="1"/>
    <col min="14045" max="14045" width="14.7109375" customWidth="1"/>
    <col min="14046" max="14046" width="14.140625" customWidth="1"/>
    <col min="14047" max="14047" width="13.7109375" customWidth="1"/>
    <col min="14299" max="14299" width="5.28515625" customWidth="1"/>
    <col min="14300" max="14300" width="39.5703125" customWidth="1"/>
    <col min="14301" max="14301" width="14.7109375" customWidth="1"/>
    <col min="14302" max="14302" width="14.140625" customWidth="1"/>
    <col min="14303" max="14303" width="13.7109375" customWidth="1"/>
    <col min="14555" max="14555" width="5.28515625" customWidth="1"/>
    <col min="14556" max="14556" width="39.5703125" customWidth="1"/>
    <col min="14557" max="14557" width="14.7109375" customWidth="1"/>
    <col min="14558" max="14558" width="14.140625" customWidth="1"/>
    <col min="14559" max="14559" width="13.7109375" customWidth="1"/>
    <col min="14811" max="14811" width="5.28515625" customWidth="1"/>
    <col min="14812" max="14812" width="39.5703125" customWidth="1"/>
    <col min="14813" max="14813" width="14.7109375" customWidth="1"/>
    <col min="14814" max="14814" width="14.140625" customWidth="1"/>
    <col min="14815" max="14815" width="13.7109375" customWidth="1"/>
    <col min="15067" max="15067" width="5.28515625" customWidth="1"/>
    <col min="15068" max="15068" width="39.5703125" customWidth="1"/>
    <col min="15069" max="15069" width="14.7109375" customWidth="1"/>
    <col min="15070" max="15070" width="14.140625" customWidth="1"/>
    <col min="15071" max="15071" width="13.7109375" customWidth="1"/>
    <col min="15323" max="15323" width="5.28515625" customWidth="1"/>
    <col min="15324" max="15324" width="39.5703125" customWidth="1"/>
    <col min="15325" max="15325" width="14.7109375" customWidth="1"/>
    <col min="15326" max="15326" width="14.140625" customWidth="1"/>
    <col min="15327" max="15327" width="13.7109375" customWidth="1"/>
    <col min="15579" max="15579" width="5.28515625" customWidth="1"/>
    <col min="15580" max="15580" width="39.5703125" customWidth="1"/>
    <col min="15581" max="15581" width="14.7109375" customWidth="1"/>
    <col min="15582" max="15582" width="14.140625" customWidth="1"/>
    <col min="15583" max="15583" width="13.7109375" customWidth="1"/>
    <col min="15835" max="15835" width="5.28515625" customWidth="1"/>
    <col min="15836" max="15836" width="39.5703125" customWidth="1"/>
    <col min="15837" max="15837" width="14.7109375" customWidth="1"/>
    <col min="15838" max="15838" width="14.140625" customWidth="1"/>
    <col min="15839" max="15839" width="13.7109375" customWidth="1"/>
    <col min="16091" max="16091" width="5.28515625" customWidth="1"/>
    <col min="16092" max="16092" width="39.5703125" customWidth="1"/>
    <col min="16093" max="16093" width="14.7109375" customWidth="1"/>
    <col min="16094" max="16094" width="14.140625" customWidth="1"/>
    <col min="16095" max="16095" width="13.7109375" customWidth="1"/>
  </cols>
  <sheetData>
    <row r="1" spans="1:6" x14ac:dyDescent="0.25">
      <c r="B1" s="73"/>
      <c r="C1" s="72" t="s">
        <v>153</v>
      </c>
      <c r="D1" s="74"/>
      <c r="E1" s="72"/>
      <c r="F1" s="72"/>
    </row>
    <row r="2" spans="1:6" x14ac:dyDescent="0.25">
      <c r="C2" s="72" t="s">
        <v>266</v>
      </c>
      <c r="D2" s="74"/>
      <c r="E2" s="72"/>
      <c r="F2" s="72"/>
    </row>
    <row r="3" spans="1:6" x14ac:dyDescent="0.25">
      <c r="C3" s="72" t="s">
        <v>170</v>
      </c>
      <c r="D3" s="74"/>
      <c r="E3" s="72"/>
      <c r="F3" s="72"/>
    </row>
    <row r="4" spans="1:6" ht="15" customHeight="1" x14ac:dyDescent="0.25">
      <c r="C4" s="75"/>
      <c r="D4" s="74"/>
      <c r="E4" s="74"/>
      <c r="F4" s="74"/>
    </row>
    <row r="5" spans="1:6" ht="16.5" customHeight="1" x14ac:dyDescent="0.25">
      <c r="A5" s="143" t="s">
        <v>213</v>
      </c>
      <c r="B5" s="143"/>
      <c r="C5" s="143"/>
      <c r="D5" s="143"/>
      <c r="E5" s="143"/>
      <c r="F5" s="143"/>
    </row>
    <row r="6" spans="1:6" ht="12.75" customHeight="1" x14ac:dyDescent="0.25">
      <c r="A6" s="96"/>
      <c r="B6" s="96"/>
      <c r="C6" s="96"/>
      <c r="D6" s="96"/>
      <c r="E6" s="96"/>
      <c r="F6" s="96"/>
    </row>
    <row r="7" spans="1:6" ht="14.25" customHeight="1" x14ac:dyDescent="0.25">
      <c r="A7" s="96"/>
      <c r="B7" s="96"/>
      <c r="C7" s="96"/>
      <c r="D7" s="96"/>
      <c r="E7" s="96"/>
      <c r="F7" s="76" t="s">
        <v>143</v>
      </c>
    </row>
    <row r="8" spans="1:6" ht="15" customHeight="1" x14ac:dyDescent="0.25">
      <c r="A8" s="141" t="s">
        <v>0</v>
      </c>
      <c r="B8" s="141" t="s">
        <v>175</v>
      </c>
      <c r="C8" s="144" t="s">
        <v>214</v>
      </c>
      <c r="D8" s="144"/>
      <c r="E8" s="144"/>
      <c r="F8" s="144"/>
    </row>
    <row r="9" spans="1:6" ht="18" customHeight="1" x14ac:dyDescent="0.25">
      <c r="A9" s="141"/>
      <c r="B9" s="141"/>
      <c r="C9" s="141" t="s">
        <v>1</v>
      </c>
      <c r="D9" s="145" t="s">
        <v>2</v>
      </c>
      <c r="E9" s="145"/>
      <c r="F9" s="145"/>
    </row>
    <row r="10" spans="1:6" ht="21.75" customHeight="1" x14ac:dyDescent="0.25">
      <c r="A10" s="141"/>
      <c r="B10" s="141"/>
      <c r="C10" s="141"/>
      <c r="D10" s="144" t="s">
        <v>154</v>
      </c>
      <c r="E10" s="144" t="s">
        <v>155</v>
      </c>
      <c r="F10" s="144" t="s">
        <v>156</v>
      </c>
    </row>
    <row r="11" spans="1:6" ht="41.25" customHeight="1" x14ac:dyDescent="0.25">
      <c r="A11" s="141"/>
      <c r="B11" s="141"/>
      <c r="C11" s="141"/>
      <c r="D11" s="144"/>
      <c r="E11" s="144"/>
      <c r="F11" s="144"/>
    </row>
    <row r="12" spans="1:6" ht="15" customHeight="1" x14ac:dyDescent="0.25">
      <c r="A12" s="77">
        <v>1</v>
      </c>
      <c r="B12" s="12" t="s">
        <v>5</v>
      </c>
      <c r="C12" s="12" t="s">
        <v>6</v>
      </c>
      <c r="D12" s="77">
        <v>4</v>
      </c>
      <c r="E12" s="77">
        <v>5</v>
      </c>
      <c r="F12" s="77">
        <v>6</v>
      </c>
    </row>
    <row r="13" spans="1:6" x14ac:dyDescent="0.25">
      <c r="A13" s="14">
        <v>1</v>
      </c>
      <c r="B13" s="20" t="s">
        <v>9</v>
      </c>
      <c r="C13" s="91">
        <f>+C14</f>
        <v>43.1</v>
      </c>
      <c r="D13" s="91">
        <f t="shared" ref="D13:F13" si="0">+D14</f>
        <v>43.1</v>
      </c>
      <c r="E13" s="91">
        <f t="shared" si="0"/>
        <v>0</v>
      </c>
      <c r="F13" s="91">
        <f t="shared" si="0"/>
        <v>0</v>
      </c>
    </row>
    <row r="14" spans="1:6" x14ac:dyDescent="0.25">
      <c r="A14" s="14">
        <v>2</v>
      </c>
      <c r="B14" s="78" t="s">
        <v>50</v>
      </c>
      <c r="C14" s="92">
        <f>+D14+E14+F14</f>
        <v>43.1</v>
      </c>
      <c r="D14" s="93">
        <v>43.1</v>
      </c>
      <c r="E14" s="93"/>
      <c r="F14" s="93"/>
    </row>
    <row r="15" spans="1:6" ht="15.75" customHeight="1" x14ac:dyDescent="0.25">
      <c r="A15" s="14">
        <v>3</v>
      </c>
      <c r="B15" s="20" t="s">
        <v>10</v>
      </c>
      <c r="C15" s="91">
        <f>+C16</f>
        <v>3.7</v>
      </c>
      <c r="D15" s="91">
        <f t="shared" ref="D15:E15" si="1">+D16</f>
        <v>3.7</v>
      </c>
      <c r="E15" s="91">
        <f t="shared" si="1"/>
        <v>0</v>
      </c>
      <c r="F15" s="91"/>
    </row>
    <row r="16" spans="1:6" ht="28.5" customHeight="1" x14ac:dyDescent="0.25">
      <c r="A16" s="14">
        <v>4</v>
      </c>
      <c r="B16" s="78" t="s">
        <v>80</v>
      </c>
      <c r="C16" s="92">
        <f>+D16</f>
        <v>3.7</v>
      </c>
      <c r="D16" s="92">
        <v>3.7</v>
      </c>
      <c r="E16" s="92">
        <f t="shared" ref="E16" si="2">+E18</f>
        <v>0</v>
      </c>
      <c r="F16" s="92"/>
    </row>
    <row r="17" spans="1:6" x14ac:dyDescent="0.25">
      <c r="A17" s="14">
        <v>5</v>
      </c>
      <c r="B17" s="71" t="s">
        <v>2</v>
      </c>
      <c r="C17" s="91"/>
      <c r="D17" s="93"/>
      <c r="E17" s="93"/>
      <c r="F17" s="93"/>
    </row>
    <row r="18" spans="1:6" ht="15.75" customHeight="1" x14ac:dyDescent="0.25">
      <c r="A18" s="14">
        <v>6</v>
      </c>
      <c r="B18" s="18" t="s">
        <v>133</v>
      </c>
      <c r="C18" s="92">
        <f t="shared" ref="C18" si="3">+D18+E18</f>
        <v>3.7</v>
      </c>
      <c r="D18" s="93">
        <v>3.7</v>
      </c>
      <c r="E18" s="93"/>
      <c r="F18" s="93"/>
    </row>
    <row r="19" spans="1:6" s="79" customFormat="1" x14ac:dyDescent="0.25">
      <c r="A19" s="14">
        <v>7</v>
      </c>
      <c r="B19" s="15" t="s">
        <v>148</v>
      </c>
      <c r="C19" s="91">
        <f>+C22+C20+C21</f>
        <v>708</v>
      </c>
      <c r="D19" s="91">
        <f>+D22+D20+D21</f>
        <v>708</v>
      </c>
      <c r="E19" s="91">
        <f>+E22+E20+E21</f>
        <v>0</v>
      </c>
      <c r="F19" s="91"/>
    </row>
    <row r="20" spans="1:6" s="81" customFormat="1" ht="31.5" x14ac:dyDescent="0.25">
      <c r="A20" s="14">
        <v>8</v>
      </c>
      <c r="B20" s="80" t="s">
        <v>205</v>
      </c>
      <c r="C20" s="92">
        <f>+D20+E20+F20</f>
        <v>61.8</v>
      </c>
      <c r="D20" s="92">
        <v>61.8</v>
      </c>
      <c r="E20" s="92"/>
      <c r="F20" s="92"/>
    </row>
    <row r="21" spans="1:6" ht="31.5" x14ac:dyDescent="0.25">
      <c r="A21" s="14">
        <v>9</v>
      </c>
      <c r="B21" s="80" t="s">
        <v>157</v>
      </c>
      <c r="C21" s="92">
        <f t="shared" ref="C21" si="4">+D21+E21+F21</f>
        <v>594.79999999999995</v>
      </c>
      <c r="D21" s="92">
        <v>594.79999999999995</v>
      </c>
      <c r="E21" s="92"/>
      <c r="F21" s="92"/>
    </row>
    <row r="22" spans="1:6" s="79" customFormat="1" ht="33.75" customHeight="1" x14ac:dyDescent="0.25">
      <c r="A22" s="14">
        <v>10</v>
      </c>
      <c r="B22" s="80" t="s">
        <v>172</v>
      </c>
      <c r="C22" s="92">
        <f>+D22+E22+F22</f>
        <v>51.4</v>
      </c>
      <c r="D22" s="92">
        <v>51.4</v>
      </c>
      <c r="E22" s="92"/>
      <c r="F22" s="92"/>
    </row>
    <row r="23" spans="1:6" x14ac:dyDescent="0.25">
      <c r="A23" s="14">
        <v>11</v>
      </c>
      <c r="B23" s="15" t="s">
        <v>12</v>
      </c>
      <c r="C23" s="91">
        <f>+C24+C28</f>
        <v>846.7</v>
      </c>
      <c r="D23" s="91">
        <f t="shared" ref="D23:F23" si="5">+D24+D28</f>
        <v>846.7</v>
      </c>
      <c r="E23" s="91">
        <f t="shared" si="5"/>
        <v>0</v>
      </c>
      <c r="F23" s="91">
        <f t="shared" si="5"/>
        <v>0</v>
      </c>
    </row>
    <row r="24" spans="1:6" ht="18.75" customHeight="1" x14ac:dyDescent="0.25">
      <c r="A24" s="14">
        <v>12</v>
      </c>
      <c r="B24" s="80" t="s">
        <v>90</v>
      </c>
      <c r="C24" s="92">
        <f>+C26+C27</f>
        <v>841.6</v>
      </c>
      <c r="D24" s="92">
        <f>+D26+D27</f>
        <v>841.6</v>
      </c>
      <c r="E24" s="92">
        <f>SUM(E26:E28)</f>
        <v>0</v>
      </c>
      <c r="F24" s="92"/>
    </row>
    <row r="25" spans="1:6" x14ac:dyDescent="0.25">
      <c r="A25" s="14">
        <v>13</v>
      </c>
      <c r="B25" s="71" t="s">
        <v>2</v>
      </c>
      <c r="C25" s="92"/>
      <c r="D25" s="92"/>
      <c r="E25" s="92"/>
      <c r="F25" s="92"/>
    </row>
    <row r="26" spans="1:6" ht="47.25" x14ac:dyDescent="0.25">
      <c r="A26" s="14">
        <v>14</v>
      </c>
      <c r="B26" s="16" t="s">
        <v>158</v>
      </c>
      <c r="C26" s="92">
        <f>+D26+E26</f>
        <v>770.7</v>
      </c>
      <c r="D26" s="93">
        <v>770.7</v>
      </c>
      <c r="E26" s="93"/>
      <c r="F26" s="93"/>
    </row>
    <row r="27" spans="1:6" x14ac:dyDescent="0.25">
      <c r="A27" s="14">
        <v>15</v>
      </c>
      <c r="B27" s="18" t="s">
        <v>159</v>
      </c>
      <c r="C27" s="92">
        <f>+D27+E27</f>
        <v>70.900000000000006</v>
      </c>
      <c r="D27" s="93">
        <v>70.900000000000006</v>
      </c>
      <c r="E27" s="93"/>
      <c r="F27" s="93"/>
    </row>
    <row r="28" spans="1:6" ht="31.5" x14ac:dyDescent="0.25">
      <c r="A28" s="14">
        <v>16</v>
      </c>
      <c r="B28" s="80" t="s">
        <v>183</v>
      </c>
      <c r="C28" s="92">
        <f t="shared" ref="C28:C37" si="6">+D28+E28</f>
        <v>5.0999999999999996</v>
      </c>
      <c r="D28" s="93">
        <v>5.0999999999999996</v>
      </c>
      <c r="E28" s="93"/>
      <c r="F28" s="93"/>
    </row>
    <row r="29" spans="1:6" s="81" customFormat="1" x14ac:dyDescent="0.25">
      <c r="A29" s="14">
        <v>17</v>
      </c>
      <c r="B29" s="20" t="s">
        <v>160</v>
      </c>
      <c r="C29" s="91">
        <f t="shared" si="6"/>
        <v>658.7</v>
      </c>
      <c r="D29" s="91"/>
      <c r="E29" s="91">
        <v>658.7</v>
      </c>
      <c r="F29" s="91"/>
    </row>
    <row r="30" spans="1:6" ht="31.5" x14ac:dyDescent="0.25">
      <c r="A30" s="14">
        <v>18</v>
      </c>
      <c r="B30" s="15" t="s">
        <v>162</v>
      </c>
      <c r="C30" s="91">
        <f t="shared" si="6"/>
        <v>475</v>
      </c>
      <c r="D30" s="94"/>
      <c r="E30" s="94">
        <v>475</v>
      </c>
      <c r="F30" s="94"/>
    </row>
    <row r="31" spans="1:6" ht="31.5" x14ac:dyDescent="0.25">
      <c r="A31" s="14">
        <v>19</v>
      </c>
      <c r="B31" s="20" t="s">
        <v>163</v>
      </c>
      <c r="C31" s="91">
        <f t="shared" si="6"/>
        <v>16.8</v>
      </c>
      <c r="D31" s="94"/>
      <c r="E31" s="94">
        <v>16.8</v>
      </c>
      <c r="F31" s="94"/>
    </row>
    <row r="32" spans="1:6" ht="47.25" x14ac:dyDescent="0.25">
      <c r="A32" s="14">
        <v>20</v>
      </c>
      <c r="B32" s="20" t="s">
        <v>229</v>
      </c>
      <c r="C32" s="91">
        <f t="shared" si="6"/>
        <v>25.9</v>
      </c>
      <c r="D32" s="94"/>
      <c r="E32" s="94">
        <v>25.9</v>
      </c>
      <c r="F32" s="94"/>
    </row>
    <row r="33" spans="1:18" ht="47.25" x14ac:dyDescent="0.25">
      <c r="A33" s="14">
        <v>21</v>
      </c>
      <c r="B33" s="20" t="s">
        <v>230</v>
      </c>
      <c r="C33" s="91">
        <f t="shared" si="6"/>
        <v>31.5</v>
      </c>
      <c r="D33" s="94"/>
      <c r="E33" s="94">
        <v>31.5</v>
      </c>
      <c r="F33" s="94"/>
    </row>
    <row r="34" spans="1:18" ht="47.25" x14ac:dyDescent="0.25">
      <c r="A34" s="14">
        <v>22</v>
      </c>
      <c r="B34" s="15" t="s">
        <v>161</v>
      </c>
      <c r="C34" s="91">
        <f t="shared" si="6"/>
        <v>2755.9</v>
      </c>
      <c r="D34" s="93"/>
      <c r="E34" s="94">
        <v>2755.9</v>
      </c>
      <c r="F34" s="94"/>
    </row>
    <row r="35" spans="1:18" ht="63" x14ac:dyDescent="0.25">
      <c r="A35" s="14">
        <v>23</v>
      </c>
      <c r="B35" s="15" t="s">
        <v>164</v>
      </c>
      <c r="C35" s="91">
        <f t="shared" si="6"/>
        <v>779.7</v>
      </c>
      <c r="D35" s="93"/>
      <c r="E35" s="94">
        <v>779.7</v>
      </c>
      <c r="F35" s="94"/>
    </row>
    <row r="36" spans="1:18" x14ac:dyDescent="0.25">
      <c r="A36" s="14">
        <v>24</v>
      </c>
      <c r="B36" s="20" t="s">
        <v>165</v>
      </c>
      <c r="C36" s="91">
        <f t="shared" si="6"/>
        <v>2262.6</v>
      </c>
      <c r="D36" s="94"/>
      <c r="E36" s="94">
        <v>2262.6</v>
      </c>
      <c r="F36" s="94"/>
    </row>
    <row r="37" spans="1:18" x14ac:dyDescent="0.25">
      <c r="A37" s="14">
        <v>25</v>
      </c>
      <c r="B37" s="20" t="s">
        <v>134</v>
      </c>
      <c r="C37" s="91">
        <f t="shared" si="6"/>
        <v>234.7</v>
      </c>
      <c r="D37" s="94"/>
      <c r="E37" s="94">
        <v>234.7</v>
      </c>
      <c r="F37" s="94"/>
    </row>
    <row r="38" spans="1:18" ht="15.75" customHeight="1" x14ac:dyDescent="0.25">
      <c r="A38" s="14">
        <v>26</v>
      </c>
      <c r="B38" s="15" t="s">
        <v>166</v>
      </c>
      <c r="C38" s="91">
        <f>+D38+E38+F38</f>
        <v>17161.5</v>
      </c>
      <c r="D38" s="93"/>
      <c r="E38" s="94"/>
      <c r="F38" s="94">
        <v>17161.5</v>
      </c>
    </row>
    <row r="39" spans="1:18" x14ac:dyDescent="0.25">
      <c r="A39" s="14">
        <v>27</v>
      </c>
      <c r="B39" s="20" t="s">
        <v>144</v>
      </c>
      <c r="C39" s="94">
        <f>+C13+C15+C19+C23+C29+C30+C31+C32+C33+C34+C35+C36+C37+C38</f>
        <v>26003.8</v>
      </c>
      <c r="D39" s="94">
        <f>+D13+D15+D19+D23+D29+D34+D30+D31+D35+D36+D37+D38</f>
        <v>1601.5</v>
      </c>
      <c r="E39" s="94">
        <f>SUM(E13:E38)</f>
        <v>7240.8</v>
      </c>
      <c r="F39" s="94">
        <f>+F13+F15+F19+F23+F29+F34+F30+F31+F35+F36+F37+F38</f>
        <v>17161.5</v>
      </c>
      <c r="R39" s="90"/>
    </row>
    <row r="40" spans="1:18" x14ac:dyDescent="0.25">
      <c r="A40" s="14">
        <v>28</v>
      </c>
      <c r="B40" s="113" t="s">
        <v>2</v>
      </c>
      <c r="C40" s="94"/>
      <c r="D40" s="94"/>
      <c r="E40" s="94"/>
      <c r="F40" s="94"/>
      <c r="R40" s="90"/>
    </row>
    <row r="41" spans="1:18" ht="13.5" customHeight="1" x14ac:dyDescent="0.25">
      <c r="A41" s="14">
        <v>29</v>
      </c>
      <c r="B41" s="116" t="s">
        <v>260</v>
      </c>
      <c r="C41" s="116">
        <f>SUM(D41:F41)</f>
        <v>20963.5</v>
      </c>
      <c r="D41" s="117">
        <v>1598.7</v>
      </c>
      <c r="E41" s="118">
        <v>5113.8</v>
      </c>
      <c r="F41" s="119">
        <v>14251</v>
      </c>
    </row>
    <row r="42" spans="1:18" ht="13.5" customHeight="1" x14ac:dyDescent="0.25">
      <c r="A42" s="14">
        <v>30</v>
      </c>
      <c r="B42" s="116" t="s">
        <v>261</v>
      </c>
      <c r="C42" s="116">
        <f>SUM(D42:F42)</f>
        <v>5040.3</v>
      </c>
      <c r="D42" s="119">
        <f>+D39-D41</f>
        <v>2.8</v>
      </c>
      <c r="E42" s="119">
        <f t="shared" ref="E42:F42" si="7">+E39-E41</f>
        <v>2127</v>
      </c>
      <c r="F42" s="119">
        <f t="shared" si="7"/>
        <v>2910.5</v>
      </c>
    </row>
    <row r="43" spans="1:18" ht="31.5" x14ac:dyDescent="0.25">
      <c r="A43" s="14">
        <v>31</v>
      </c>
      <c r="B43" s="120" t="s">
        <v>262</v>
      </c>
      <c r="C43" s="121">
        <f>SUM(D43:F43)</f>
        <v>2870</v>
      </c>
      <c r="D43" s="119"/>
      <c r="E43" s="119"/>
      <c r="F43" s="119">
        <v>2870</v>
      </c>
    </row>
    <row r="44" spans="1:18" x14ac:dyDescent="0.25">
      <c r="B44" s="114"/>
      <c r="C44" s="115"/>
      <c r="D44" s="90"/>
      <c r="E44" s="90"/>
      <c r="F44" s="90"/>
    </row>
    <row r="45" spans="1:18" x14ac:dyDescent="0.25">
      <c r="B45" s="82"/>
      <c r="C45" s="82"/>
    </row>
    <row r="46" spans="1:18" ht="9.75" customHeight="1" x14ac:dyDescent="0.25"/>
    <row r="48" spans="1:18" x14ac:dyDescent="0.25">
      <c r="C48" s="89"/>
    </row>
  </sheetData>
  <mergeCells count="9">
    <mergeCell ref="A5:F5"/>
    <mergeCell ref="A8:A11"/>
    <mergeCell ref="B8:B11"/>
    <mergeCell ref="C8:F8"/>
    <mergeCell ref="C9:C11"/>
    <mergeCell ref="D9:F9"/>
    <mergeCell ref="D10:D11"/>
    <mergeCell ref="E10:E11"/>
    <mergeCell ref="F10:F11"/>
  </mergeCells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7</vt:i4>
      </vt:variant>
    </vt:vector>
  </HeadingPairs>
  <TitlesOfParts>
    <vt:vector size="13" baseType="lpstr">
      <vt:lpstr>1 pr. pajamos </vt:lpstr>
      <vt:lpstr>1 pr. asignavimai</vt:lpstr>
      <vt:lpstr>2 pr.</vt:lpstr>
      <vt:lpstr>3 pr.</vt:lpstr>
      <vt:lpstr>4 pr.</vt:lpstr>
      <vt:lpstr>5 pr.</vt:lpstr>
      <vt:lpstr>'3 pr.'!Print_Area</vt:lpstr>
      <vt:lpstr>'1 pr. asignavimai'!Print_Titles</vt:lpstr>
      <vt:lpstr>'1 pr. pajamos '!Print_Titles</vt:lpstr>
      <vt:lpstr>'2 pr.'!Print_Titles</vt:lpstr>
      <vt:lpstr>'3 pr.'!Print_Titles</vt:lpstr>
      <vt:lpstr>'4 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2018-02-20T14:36:21Z</cp:lastPrinted>
  <dcterms:created xsi:type="dcterms:W3CDTF">2013-11-22T06:09:34Z</dcterms:created>
  <dcterms:modified xsi:type="dcterms:W3CDTF">2018-02-22T07:52:39Z</dcterms:modified>
</cp:coreProperties>
</file>